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ystem files\Downloads\"/>
    </mc:Choice>
  </mc:AlternateContent>
  <bookViews>
    <workbookView xWindow="0" yWindow="0" windowWidth="28800" windowHeight="12915" activeTab="4"/>
  </bookViews>
  <sheets>
    <sheet name="3 курс почасовая" sheetId="25" r:id="rId1"/>
    <sheet name="3 курс" sheetId="8" r:id="rId2"/>
    <sheet name="2 курс" sheetId="12" r:id="rId3"/>
    <sheet name="1 курс" sheetId="1" r:id="rId4"/>
    <sheet name="Группы" sheetId="28" r:id="rId5"/>
    <sheet name=" маг 1 курс" sheetId="24" r:id="rId6"/>
    <sheet name="маг 2 курс" sheetId="27" r:id="rId7"/>
    <sheet name="ИТОГО 1" sheetId="11" r:id="rId8"/>
    <sheet name="закрепление дисциплин" sheetId="26" r:id="rId9"/>
  </sheets>
  <definedNames>
    <definedName name="_xlnm._FilterDatabase" localSheetId="5" hidden="1">' маг 1 курс'!$A$12:$U$108</definedName>
    <definedName name="_xlnm._FilterDatabase" localSheetId="3" hidden="1">'1 курс'!$A$13:$Z$105</definedName>
    <definedName name="_xlnm._FilterDatabase" localSheetId="2" hidden="1">'2 курс'!$A$13:$Y$137</definedName>
    <definedName name="_xlnm._FilterDatabase" localSheetId="1" hidden="1">'3 курс'!$A$12:$W$125</definedName>
    <definedName name="_xlnm._FilterDatabase" localSheetId="0" hidden="1">'3 курс почасовая'!$A$11:$W$31</definedName>
    <definedName name="_xlnm._FilterDatabase" localSheetId="8" hidden="1">'закрепление дисциплин'!$A$1:$C$200</definedName>
    <definedName name="_xlnm._FilterDatabase" localSheetId="6" hidden="1">'маг 2 курс'!$A$12:$Q$33</definedName>
    <definedName name="_xlnm.Print_Area" localSheetId="5">' маг 1 курс'!$A$1:$U$118</definedName>
    <definedName name="_xlnm.Print_Area" localSheetId="3">'1 курс'!$A$1:$Z$114</definedName>
    <definedName name="_xlnm.Print_Area" localSheetId="2">'2 курс'!$A$1:$Y$160</definedName>
    <definedName name="_xlnm.Print_Area" localSheetId="1">'3 курс'!$A$1:$W$135</definedName>
    <definedName name="_xlnm.Print_Area" localSheetId="0">'3 курс почасовая'!$A$1:$W$41</definedName>
    <definedName name="_xlnm.Print_Area" localSheetId="6">'маг 2 курс'!$A$1:$Q$40</definedName>
  </definedNames>
  <calcPr calcId="162913"/>
</workbook>
</file>

<file path=xl/calcChain.xml><?xml version="1.0" encoding="utf-8"?>
<calcChain xmlns="http://schemas.openxmlformats.org/spreadsheetml/2006/main">
  <c r="P27" i="27" l="1"/>
  <c r="P33" i="27"/>
  <c r="V107" i="8"/>
  <c r="P18" i="27"/>
  <c r="X30" i="12"/>
  <c r="X23" i="12"/>
  <c r="F13" i="11"/>
  <c r="F12" i="11"/>
  <c r="T108" i="24"/>
  <c r="P15" i="8"/>
  <c r="P16" i="8"/>
  <c r="P18" i="8"/>
  <c r="P20" i="8"/>
  <c r="P31" i="8"/>
  <c r="P33" i="8"/>
  <c r="P40" i="8"/>
  <c r="P41" i="8"/>
  <c r="P42" i="8"/>
  <c r="P45" i="8"/>
  <c r="P65" i="8"/>
  <c r="P66" i="8"/>
  <c r="P67" i="8"/>
  <c r="P68" i="8"/>
  <c r="P69" i="8"/>
  <c r="P87" i="8"/>
  <c r="P88" i="8"/>
  <c r="R108" i="12"/>
  <c r="R69" i="12"/>
  <c r="R65" i="12"/>
  <c r="R62" i="12"/>
  <c r="R51" i="12"/>
  <c r="R45" i="12"/>
  <c r="R44" i="12"/>
  <c r="R41" i="12"/>
  <c r="R40" i="12"/>
  <c r="X40" i="12" s="1"/>
  <c r="R37" i="12"/>
  <c r="R35" i="12"/>
  <c r="R34" i="12"/>
  <c r="R29" i="12"/>
  <c r="R28" i="12"/>
  <c r="R27" i="12"/>
  <c r="R21" i="12"/>
  <c r="R20" i="12"/>
  <c r="S80" i="1"/>
  <c r="Y80" i="1" s="1"/>
  <c r="S79" i="1"/>
  <c r="Y79" i="1"/>
  <c r="S78" i="1"/>
  <c r="Y78" i="1" s="1"/>
  <c r="S77" i="1"/>
  <c r="Y77" i="1" s="1"/>
  <c r="S76" i="1"/>
  <c r="Y76" i="1"/>
  <c r="T93" i="24"/>
  <c r="I32" i="24"/>
  <c r="M32" i="24"/>
  <c r="T32" i="24"/>
  <c r="I31" i="24"/>
  <c r="M31" i="24"/>
  <c r="T31" i="24"/>
  <c r="I43" i="24"/>
  <c r="M43" i="24"/>
  <c r="T43" i="24"/>
  <c r="I42" i="24"/>
  <c r="M42" i="24"/>
  <c r="T42" i="24"/>
  <c r="I41" i="24"/>
  <c r="M41" i="24"/>
  <c r="T41" i="24"/>
  <c r="I39" i="24"/>
  <c r="M39" i="24"/>
  <c r="T39" i="24"/>
  <c r="I38" i="24"/>
  <c r="M38" i="24"/>
  <c r="T38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I18" i="24"/>
  <c r="M18" i="24"/>
  <c r="T18" i="24"/>
  <c r="I19" i="24"/>
  <c r="M19" i="24"/>
  <c r="T19" i="24"/>
  <c r="I20" i="24"/>
  <c r="M20" i="24"/>
  <c r="T20" i="24"/>
  <c r="I21" i="24"/>
  <c r="M21" i="24"/>
  <c r="T21" i="24"/>
  <c r="I22" i="24"/>
  <c r="M22" i="24"/>
  <c r="T22" i="24"/>
  <c r="I23" i="24"/>
  <c r="M23" i="24"/>
  <c r="T23" i="24"/>
  <c r="I24" i="24"/>
  <c r="M24" i="24"/>
  <c r="T24" i="24"/>
  <c r="I83" i="24"/>
  <c r="M83" i="24"/>
  <c r="T83" i="24"/>
  <c r="I84" i="24"/>
  <c r="M84" i="24"/>
  <c r="T84" i="24"/>
  <c r="I85" i="24"/>
  <c r="M85" i="24"/>
  <c r="T85" i="24"/>
  <c r="I86" i="24"/>
  <c r="M86" i="24"/>
  <c r="T86" i="24"/>
  <c r="I82" i="24"/>
  <c r="M82" i="24"/>
  <c r="T82" i="24"/>
  <c r="I81" i="24"/>
  <c r="M81" i="24"/>
  <c r="T81" i="24"/>
  <c r="I74" i="24"/>
  <c r="M74" i="24"/>
  <c r="T74" i="24"/>
  <c r="I73" i="24"/>
  <c r="M73" i="24"/>
  <c r="T73" i="24"/>
  <c r="I72" i="24"/>
  <c r="M72" i="24"/>
  <c r="T72" i="24"/>
  <c r="I71" i="24"/>
  <c r="M71" i="24"/>
  <c r="T71" i="24"/>
  <c r="I64" i="24"/>
  <c r="M64" i="24"/>
  <c r="T64" i="24"/>
  <c r="I65" i="24"/>
  <c r="M65" i="24"/>
  <c r="T65" i="24"/>
  <c r="I66" i="24"/>
  <c r="M66" i="24"/>
  <c r="T66" i="24"/>
  <c r="I63" i="24"/>
  <c r="M63" i="24"/>
  <c r="T63" i="24"/>
  <c r="I62" i="24"/>
  <c r="M62" i="24"/>
  <c r="T62" i="24"/>
  <c r="I61" i="24"/>
  <c r="M61" i="24"/>
  <c r="T61" i="24"/>
  <c r="I52" i="24"/>
  <c r="M52" i="24"/>
  <c r="T52" i="24"/>
  <c r="I51" i="24"/>
  <c r="M51" i="24"/>
  <c r="T51" i="24"/>
  <c r="I50" i="24"/>
  <c r="M50" i="24"/>
  <c r="T50" i="24"/>
  <c r="I48" i="24"/>
  <c r="M48" i="24"/>
  <c r="T48" i="24"/>
  <c r="I47" i="24"/>
  <c r="M47" i="24"/>
  <c r="T47" i="24"/>
  <c r="J90" i="24"/>
  <c r="J91" i="24"/>
  <c r="J92" i="24"/>
  <c r="J88" i="24"/>
  <c r="J89" i="24"/>
  <c r="J87" i="24"/>
  <c r="J81" i="24"/>
  <c r="J76" i="24"/>
  <c r="J77" i="24"/>
  <c r="J78" i="24"/>
  <c r="J79" i="24"/>
  <c r="J80" i="24"/>
  <c r="J75" i="24"/>
  <c r="J72" i="24"/>
  <c r="J71" i="24"/>
  <c r="J68" i="24"/>
  <c r="J69" i="24"/>
  <c r="J70" i="24"/>
  <c r="J67" i="24"/>
  <c r="J62" i="24"/>
  <c r="J61" i="24"/>
  <c r="J54" i="24"/>
  <c r="J55" i="24"/>
  <c r="J56" i="24"/>
  <c r="J57" i="24"/>
  <c r="J58" i="24"/>
  <c r="J59" i="24"/>
  <c r="J60" i="24"/>
  <c r="J53" i="24"/>
  <c r="J49" i="24"/>
  <c r="J48" i="24"/>
  <c r="J47" i="24"/>
  <c r="J45" i="24"/>
  <c r="J46" i="24"/>
  <c r="J44" i="24"/>
  <c r="J40" i="24"/>
  <c r="J38" i="24"/>
  <c r="J34" i="24"/>
  <c r="J35" i="24"/>
  <c r="J36" i="24"/>
  <c r="J37" i="24"/>
  <c r="J33" i="24"/>
  <c r="T101" i="24"/>
  <c r="T102" i="24"/>
  <c r="T103" i="24"/>
  <c r="T104" i="24"/>
  <c r="T105" i="24"/>
  <c r="T106" i="24"/>
  <c r="T100" i="24"/>
  <c r="T94" i="24"/>
  <c r="T95" i="24"/>
  <c r="T96" i="24"/>
  <c r="T97" i="24"/>
  <c r="T98" i="24"/>
  <c r="T99" i="24"/>
  <c r="V24" i="25"/>
  <c r="P31" i="27"/>
  <c r="P32" i="27"/>
  <c r="P30" i="27"/>
  <c r="P34" i="27"/>
  <c r="F10" i="11"/>
  <c r="P24" i="27"/>
  <c r="P25" i="27"/>
  <c r="P26" i="27"/>
  <c r="P28" i="27"/>
  <c r="P29" i="27"/>
  <c r="P16" i="27"/>
  <c r="P17" i="27"/>
  <c r="P15" i="27"/>
  <c r="P21" i="27"/>
  <c r="P22" i="27"/>
  <c r="P23" i="27"/>
  <c r="P35" i="27"/>
  <c r="F11" i="11"/>
  <c r="P19" i="27"/>
  <c r="P20" i="27"/>
  <c r="J30" i="24"/>
  <c r="J26" i="24"/>
  <c r="J27" i="24"/>
  <c r="J25" i="24"/>
  <c r="J24" i="24"/>
  <c r="J28" i="24"/>
  <c r="J29" i="24"/>
  <c r="J31" i="24"/>
  <c r="J32" i="24"/>
  <c r="J39" i="24"/>
  <c r="J41" i="24"/>
  <c r="J42" i="24"/>
  <c r="J43" i="24"/>
  <c r="J50" i="24"/>
  <c r="J51" i="24"/>
  <c r="J52" i="24"/>
  <c r="J63" i="24"/>
  <c r="J64" i="24"/>
  <c r="J65" i="24"/>
  <c r="J66" i="24"/>
  <c r="J73" i="24"/>
  <c r="J74" i="24"/>
  <c r="J82" i="24"/>
  <c r="J83" i="24"/>
  <c r="J84" i="24"/>
  <c r="J85" i="24"/>
  <c r="J86" i="24"/>
  <c r="J21" i="24"/>
  <c r="J22" i="24"/>
  <c r="J23" i="24"/>
  <c r="J20" i="24"/>
  <c r="J19" i="24"/>
  <c r="J18" i="24"/>
  <c r="E20" i="27"/>
  <c r="E19" i="27"/>
  <c r="E18" i="27"/>
  <c r="F14" i="27"/>
  <c r="I35" i="24"/>
  <c r="M35" i="24"/>
  <c r="T35" i="24"/>
  <c r="I36" i="24"/>
  <c r="M36" i="24"/>
  <c r="T36" i="24"/>
  <c r="I37" i="24"/>
  <c r="M37" i="24"/>
  <c r="T37" i="24"/>
  <c r="I40" i="24"/>
  <c r="M40" i="24"/>
  <c r="T40" i="24"/>
  <c r="I44" i="24"/>
  <c r="M44" i="24"/>
  <c r="T44" i="24"/>
  <c r="T113" i="24"/>
  <c r="I45" i="24"/>
  <c r="M45" i="24"/>
  <c r="T45" i="24"/>
  <c r="I46" i="24"/>
  <c r="M46" i="24"/>
  <c r="T46" i="24"/>
  <c r="I49" i="24"/>
  <c r="M49" i="24"/>
  <c r="T49" i="24"/>
  <c r="I53" i="24"/>
  <c r="M53" i="24"/>
  <c r="T53" i="24"/>
  <c r="I54" i="24"/>
  <c r="M54" i="24"/>
  <c r="T54" i="24"/>
  <c r="I55" i="24"/>
  <c r="M55" i="24"/>
  <c r="T55" i="24"/>
  <c r="I56" i="24"/>
  <c r="M56" i="24"/>
  <c r="T56" i="24"/>
  <c r="I57" i="24"/>
  <c r="M57" i="24"/>
  <c r="T57" i="24"/>
  <c r="I58" i="24"/>
  <c r="M58" i="24"/>
  <c r="T58" i="24"/>
  <c r="I59" i="24"/>
  <c r="M59" i="24"/>
  <c r="T59" i="24"/>
  <c r="I60" i="24"/>
  <c r="M60" i="24"/>
  <c r="T60" i="24"/>
  <c r="I67" i="24"/>
  <c r="M67" i="24"/>
  <c r="T67" i="24"/>
  <c r="I68" i="24"/>
  <c r="M68" i="24"/>
  <c r="T68" i="24"/>
  <c r="I69" i="24"/>
  <c r="M69" i="24"/>
  <c r="T69" i="24"/>
  <c r="I70" i="24"/>
  <c r="M70" i="24"/>
  <c r="T70" i="24"/>
  <c r="I75" i="24"/>
  <c r="M75" i="24"/>
  <c r="T75" i="24"/>
  <c r="I76" i="24"/>
  <c r="M76" i="24"/>
  <c r="T76" i="24"/>
  <c r="I77" i="24"/>
  <c r="M77" i="24"/>
  <c r="T77" i="24"/>
  <c r="I78" i="24"/>
  <c r="M78" i="24"/>
  <c r="T78" i="24"/>
  <c r="I79" i="24"/>
  <c r="M79" i="24"/>
  <c r="T79" i="24"/>
  <c r="I80" i="24"/>
  <c r="M80" i="24"/>
  <c r="T80" i="24"/>
  <c r="I87" i="24"/>
  <c r="M87" i="24"/>
  <c r="T87" i="24"/>
  <c r="I88" i="24"/>
  <c r="M88" i="24"/>
  <c r="T88" i="24"/>
  <c r="I89" i="24"/>
  <c r="M89" i="24"/>
  <c r="T89" i="24"/>
  <c r="I90" i="24"/>
  <c r="M90" i="24"/>
  <c r="T90" i="24"/>
  <c r="I91" i="24"/>
  <c r="M91" i="24"/>
  <c r="T91" i="24"/>
  <c r="I92" i="24"/>
  <c r="M92" i="24"/>
  <c r="T92" i="24"/>
  <c r="I33" i="24"/>
  <c r="M33" i="24"/>
  <c r="T33" i="24"/>
  <c r="I34" i="24"/>
  <c r="M34" i="24"/>
  <c r="T34" i="24"/>
  <c r="I30" i="24"/>
  <c r="M30" i="24"/>
  <c r="T30" i="24"/>
  <c r="I29" i="24"/>
  <c r="M29" i="24"/>
  <c r="T29" i="24"/>
  <c r="I28" i="24"/>
  <c r="M28" i="24"/>
  <c r="T28" i="24"/>
  <c r="I26" i="24"/>
  <c r="M26" i="24"/>
  <c r="T26" i="24"/>
  <c r="J14" i="24"/>
  <c r="N14" i="24"/>
  <c r="J15" i="24"/>
  <c r="L15" i="24"/>
  <c r="J16" i="24"/>
  <c r="N16" i="24"/>
  <c r="J17" i="24"/>
  <c r="N17" i="24"/>
  <c r="I27" i="24"/>
  <c r="M27" i="24"/>
  <c r="T27" i="24"/>
  <c r="I25" i="24"/>
  <c r="M25" i="24"/>
  <c r="T25" i="24"/>
  <c r="K26" i="8"/>
  <c r="O26" i="8" s="1"/>
  <c r="L26" i="8"/>
  <c r="N26" i="8" s="1"/>
  <c r="V26" i="8" s="1"/>
  <c r="K27" i="8"/>
  <c r="O27" i="8" s="1"/>
  <c r="L27" i="8"/>
  <c r="P27" i="8" s="1"/>
  <c r="K28" i="8"/>
  <c r="O28" i="8" s="1"/>
  <c r="V28" i="8" s="1"/>
  <c r="L28" i="8"/>
  <c r="P28" i="8" s="1"/>
  <c r="N28" i="8"/>
  <c r="Y94" i="1"/>
  <c r="Y95" i="1"/>
  <c r="Y96" i="1"/>
  <c r="Y97" i="1"/>
  <c r="Y98" i="1"/>
  <c r="Y99" i="1"/>
  <c r="Y100" i="1"/>
  <c r="Y101" i="1"/>
  <c r="Y102" i="1"/>
  <c r="Y103" i="1"/>
  <c r="Y104" i="1"/>
  <c r="Y93" i="1"/>
  <c r="Y83" i="1"/>
  <c r="Y84" i="1"/>
  <c r="Y85" i="1"/>
  <c r="Y86" i="1"/>
  <c r="Y87" i="1"/>
  <c r="Y88" i="1"/>
  <c r="Y89" i="1"/>
  <c r="Y90" i="1"/>
  <c r="Y91" i="1"/>
  <c r="Y92" i="1"/>
  <c r="Y82" i="1"/>
  <c r="Y81" i="1"/>
  <c r="R81" i="1"/>
  <c r="R82" i="1"/>
  <c r="R83" i="1"/>
  <c r="R84" i="1"/>
  <c r="R85" i="1"/>
  <c r="R86" i="1"/>
  <c r="R87" i="1"/>
  <c r="R88" i="1"/>
  <c r="R89" i="1"/>
  <c r="R90" i="1"/>
  <c r="R91" i="1"/>
  <c r="R92" i="1"/>
  <c r="O75" i="1"/>
  <c r="S75" i="1" s="1"/>
  <c r="Y75" i="1" s="1"/>
  <c r="O74" i="1"/>
  <c r="S74" i="1" s="1"/>
  <c r="Y74" i="1" s="1"/>
  <c r="O73" i="1"/>
  <c r="S73" i="1" s="1"/>
  <c r="O70" i="1"/>
  <c r="O69" i="1"/>
  <c r="S69" i="1"/>
  <c r="O68" i="1"/>
  <c r="S68" i="1" s="1"/>
  <c r="O67" i="1"/>
  <c r="S67" i="1"/>
  <c r="O64" i="1"/>
  <c r="Q64" i="1"/>
  <c r="O65" i="1"/>
  <c r="Q65" i="1"/>
  <c r="O63" i="1"/>
  <c r="Q63" i="1" s="1"/>
  <c r="O62" i="1"/>
  <c r="O59" i="1"/>
  <c r="Q59" i="1" s="1"/>
  <c r="Y59" i="1" s="1"/>
  <c r="S59" i="1"/>
  <c r="O60" i="1"/>
  <c r="S60" i="1" s="1"/>
  <c r="O58" i="1"/>
  <c r="S58" i="1" s="1"/>
  <c r="O57" i="1"/>
  <c r="Q57" i="1" s="1"/>
  <c r="O55" i="1"/>
  <c r="S55" i="1"/>
  <c r="O52" i="1"/>
  <c r="S52" i="1" s="1"/>
  <c r="O53" i="1"/>
  <c r="Q53" i="1" s="1"/>
  <c r="Y53" i="1" s="1"/>
  <c r="O51" i="1"/>
  <c r="S51" i="1" s="1"/>
  <c r="O48" i="1"/>
  <c r="Q48" i="1"/>
  <c r="O46" i="1"/>
  <c r="Q46" i="1" s="1"/>
  <c r="Y46" i="1" s="1"/>
  <c r="O45" i="1"/>
  <c r="S45" i="1"/>
  <c r="O47" i="1"/>
  <c r="Q47" i="1" s="1"/>
  <c r="O49" i="1"/>
  <c r="O44" i="1"/>
  <c r="S44" i="1" s="1"/>
  <c r="O43" i="1"/>
  <c r="Q43" i="1" s="1"/>
  <c r="Y43" i="1" s="1"/>
  <c r="O41" i="1"/>
  <c r="Q41" i="1" s="1"/>
  <c r="O40" i="1"/>
  <c r="S40" i="1"/>
  <c r="O38" i="1"/>
  <c r="O37" i="1"/>
  <c r="Q37" i="1" s="1"/>
  <c r="Y37" i="1" s="1"/>
  <c r="O36" i="1"/>
  <c r="S36" i="1" s="1"/>
  <c r="O34" i="1"/>
  <c r="Q34" i="1" s="1"/>
  <c r="O33" i="1"/>
  <c r="S33" i="1" s="1"/>
  <c r="O32" i="1"/>
  <c r="S32" i="1"/>
  <c r="O31" i="1"/>
  <c r="S31" i="1" s="1"/>
  <c r="Q31" i="1"/>
  <c r="Y31" i="1" s="1"/>
  <c r="O30" i="1"/>
  <c r="Q30" i="1" s="1"/>
  <c r="Y30" i="1" s="1"/>
  <c r="O28" i="1"/>
  <c r="Q28" i="1" s="1"/>
  <c r="Y28" i="1" s="1"/>
  <c r="O27" i="1"/>
  <c r="R27" i="1" s="1"/>
  <c r="Y27" i="1" s="1"/>
  <c r="O26" i="1"/>
  <c r="S26" i="1" s="1"/>
  <c r="Y26" i="1" s="1"/>
  <c r="O25" i="1"/>
  <c r="Q25" i="1"/>
  <c r="O22" i="1"/>
  <c r="S22" i="1" s="1"/>
  <c r="Q22" i="1"/>
  <c r="Y22" i="1" s="1"/>
  <c r="O21" i="1"/>
  <c r="S21" i="1" s="1"/>
  <c r="O17" i="1"/>
  <c r="Q17" i="1" s="1"/>
  <c r="O16" i="1"/>
  <c r="Q16" i="1"/>
  <c r="O18" i="1"/>
  <c r="Q18" i="1" s="1"/>
  <c r="Y18" i="1" s="1"/>
  <c r="O19" i="1"/>
  <c r="Q19" i="1"/>
  <c r="O20" i="1"/>
  <c r="S20" i="1" s="1"/>
  <c r="O23" i="1"/>
  <c r="O24" i="1"/>
  <c r="S24" i="1" s="1"/>
  <c r="O29" i="1"/>
  <c r="Q29" i="1" s="1"/>
  <c r="O35" i="1"/>
  <c r="Q35" i="1" s="1"/>
  <c r="O39" i="1"/>
  <c r="S39" i="1"/>
  <c r="O42" i="1"/>
  <c r="Q42" i="1"/>
  <c r="Y42" i="1" s="1"/>
  <c r="O50" i="1"/>
  <c r="S50" i="1" s="1"/>
  <c r="O54" i="1"/>
  <c r="S54" i="1" s="1"/>
  <c r="O56" i="1"/>
  <c r="S56" i="1" s="1"/>
  <c r="Y56" i="1" s="1"/>
  <c r="O61" i="1"/>
  <c r="Q61" i="1" s="1"/>
  <c r="Y61" i="1" s="1"/>
  <c r="O66" i="1"/>
  <c r="S66" i="1"/>
  <c r="O71" i="1"/>
  <c r="S71" i="1" s="1"/>
  <c r="Q71" i="1"/>
  <c r="O72" i="1"/>
  <c r="Q72" i="1" s="1"/>
  <c r="Y72" i="1" s="1"/>
  <c r="O81" i="1"/>
  <c r="O82" i="1"/>
  <c r="O83" i="1"/>
  <c r="O84" i="1"/>
  <c r="O85" i="1"/>
  <c r="O86" i="1"/>
  <c r="O87" i="1"/>
  <c r="O88" i="1"/>
  <c r="O89" i="1"/>
  <c r="O90" i="1"/>
  <c r="O91" i="1"/>
  <c r="O92" i="1"/>
  <c r="O15" i="1"/>
  <c r="S15" i="1" s="1"/>
  <c r="C12" i="1"/>
  <c r="N53" i="1"/>
  <c r="R53" i="1" s="1"/>
  <c r="D12" i="1"/>
  <c r="E12" i="1"/>
  <c r="N60" i="1"/>
  <c r="R60" i="1"/>
  <c r="N59" i="1"/>
  <c r="R59" i="1"/>
  <c r="F12" i="1"/>
  <c r="N51" i="1"/>
  <c r="R51" i="1" s="1"/>
  <c r="G12" i="1"/>
  <c r="N39" i="1"/>
  <c r="R39" i="1" s="1"/>
  <c r="Y39" i="1" s="1"/>
  <c r="H12" i="1"/>
  <c r="I12" i="1"/>
  <c r="N63" i="1"/>
  <c r="R63" i="1" s="1"/>
  <c r="N62" i="1"/>
  <c r="R62" i="1"/>
  <c r="J12" i="1"/>
  <c r="N66" i="1"/>
  <c r="R66" i="1" s="1"/>
  <c r="K12" i="1"/>
  <c r="L12" i="1"/>
  <c r="N70" i="1"/>
  <c r="M12" i="1"/>
  <c r="N72" i="1"/>
  <c r="R72" i="1" s="1"/>
  <c r="B12" i="1"/>
  <c r="N19" i="1"/>
  <c r="R19" i="1" s="1"/>
  <c r="X127" i="12"/>
  <c r="X128" i="12"/>
  <c r="X129" i="12"/>
  <c r="X130" i="12"/>
  <c r="X131" i="12"/>
  <c r="X132" i="12"/>
  <c r="X133" i="12"/>
  <c r="X134" i="12"/>
  <c r="X135" i="12"/>
  <c r="X136" i="12"/>
  <c r="X126" i="12"/>
  <c r="X116" i="12"/>
  <c r="X117" i="12"/>
  <c r="X118" i="12"/>
  <c r="X119" i="12"/>
  <c r="X120" i="12"/>
  <c r="X121" i="12"/>
  <c r="X122" i="12"/>
  <c r="X123" i="12"/>
  <c r="X124" i="12"/>
  <c r="X125" i="12"/>
  <c r="X115" i="12"/>
  <c r="P21" i="12"/>
  <c r="P34" i="12"/>
  <c r="P36" i="12"/>
  <c r="X36" i="12" s="1"/>
  <c r="P37" i="12"/>
  <c r="P40" i="12"/>
  <c r="P44" i="12"/>
  <c r="P45" i="12"/>
  <c r="X45" i="12" s="1"/>
  <c r="P50" i="12"/>
  <c r="X50" i="12" s="1"/>
  <c r="P51" i="12"/>
  <c r="X51" i="12"/>
  <c r="P61" i="12"/>
  <c r="P62" i="12"/>
  <c r="P65" i="12"/>
  <c r="P66" i="12"/>
  <c r="P69" i="12"/>
  <c r="P93" i="12"/>
  <c r="X93" i="12"/>
  <c r="P94" i="12"/>
  <c r="P99" i="12"/>
  <c r="X99" i="12" s="1"/>
  <c r="P100" i="12"/>
  <c r="P108" i="12"/>
  <c r="X108" i="12" s="1"/>
  <c r="P109" i="12"/>
  <c r="X109" i="12"/>
  <c r="P111" i="12"/>
  <c r="Q20" i="12"/>
  <c r="Q21" i="12"/>
  <c r="Q27" i="12"/>
  <c r="Q28" i="12"/>
  <c r="Q29" i="12"/>
  <c r="Q34" i="12"/>
  <c r="Q36" i="12"/>
  <c r="Q37" i="12"/>
  <c r="Q40" i="12"/>
  <c r="Q41" i="12"/>
  <c r="Q44" i="12"/>
  <c r="Q45" i="12"/>
  <c r="Q50" i="12"/>
  <c r="Q51" i="12"/>
  <c r="Q61" i="12"/>
  <c r="Q62" i="12"/>
  <c r="Q65" i="12"/>
  <c r="Q66" i="12"/>
  <c r="X66" i="12" s="1"/>
  <c r="Q69" i="12"/>
  <c r="Q93" i="12"/>
  <c r="Q94" i="12"/>
  <c r="Q99" i="12"/>
  <c r="Q100" i="12"/>
  <c r="Q108" i="12"/>
  <c r="Q109" i="12"/>
  <c r="N41" i="12"/>
  <c r="P41" i="12"/>
  <c r="X41" i="12" s="1"/>
  <c r="N62" i="12"/>
  <c r="N27" i="12"/>
  <c r="P27" i="12"/>
  <c r="N20" i="12"/>
  <c r="P20" i="12"/>
  <c r="N35" i="12"/>
  <c r="M35" i="12"/>
  <c r="Q35" i="12" s="1"/>
  <c r="X35" i="12" s="1"/>
  <c r="N29" i="12"/>
  <c r="M28" i="12"/>
  <c r="N28" i="12"/>
  <c r="P28" i="12"/>
  <c r="N113" i="12"/>
  <c r="P113" i="12" s="1"/>
  <c r="N114" i="12"/>
  <c r="N112" i="12"/>
  <c r="P112" i="12"/>
  <c r="N107" i="12"/>
  <c r="P107" i="12" s="1"/>
  <c r="X107" i="12" s="1"/>
  <c r="N106" i="12"/>
  <c r="R106" i="12" s="1"/>
  <c r="N105" i="12"/>
  <c r="P105" i="12"/>
  <c r="N104" i="12"/>
  <c r="R104" i="12"/>
  <c r="N98" i="12"/>
  <c r="P98" i="12" s="1"/>
  <c r="X98" i="12" s="1"/>
  <c r="N101" i="12"/>
  <c r="P101" i="12" s="1"/>
  <c r="N97" i="12"/>
  <c r="P97" i="12" s="1"/>
  <c r="N95" i="12"/>
  <c r="P95" i="12" s="1"/>
  <c r="X95" i="12" s="1"/>
  <c r="N96" i="12"/>
  <c r="P96" i="12"/>
  <c r="N87" i="12"/>
  <c r="P87" i="12"/>
  <c r="N88" i="12"/>
  <c r="P88" i="12" s="1"/>
  <c r="N89" i="12"/>
  <c r="R89" i="12" s="1"/>
  <c r="N86" i="12"/>
  <c r="R86" i="12" s="1"/>
  <c r="N85" i="12"/>
  <c r="R85" i="12" s="1"/>
  <c r="N84" i="12"/>
  <c r="P84" i="12"/>
  <c r="N78" i="12"/>
  <c r="P78" i="12"/>
  <c r="N79" i="12"/>
  <c r="R79" i="12" s="1"/>
  <c r="N76" i="12"/>
  <c r="P76" i="12" s="1"/>
  <c r="X76" i="12" s="1"/>
  <c r="N77" i="12"/>
  <c r="R77" i="12" s="1"/>
  <c r="N75" i="12"/>
  <c r="P75" i="12" s="1"/>
  <c r="X75" i="12" s="1"/>
  <c r="N68" i="12"/>
  <c r="R68" i="12"/>
  <c r="N70" i="12"/>
  <c r="P70" i="12"/>
  <c r="N71" i="12"/>
  <c r="R71" i="12" s="1"/>
  <c r="N67" i="12"/>
  <c r="R67" i="12" s="1"/>
  <c r="X67" i="12" s="1"/>
  <c r="N64" i="12"/>
  <c r="P64" i="12" s="1"/>
  <c r="N63" i="12"/>
  <c r="R63" i="12" s="1"/>
  <c r="N58" i="12"/>
  <c r="P58" i="12"/>
  <c r="N57" i="12"/>
  <c r="P57" i="12"/>
  <c r="N54" i="12"/>
  <c r="P54" i="12" s="1"/>
  <c r="X54" i="12" s="1"/>
  <c r="N55" i="12"/>
  <c r="P55" i="12" s="1"/>
  <c r="X55" i="12" s="1"/>
  <c r="N56" i="12"/>
  <c r="P56" i="12" s="1"/>
  <c r="N53" i="12"/>
  <c r="N52" i="12"/>
  <c r="P52" i="12"/>
  <c r="N49" i="12"/>
  <c r="R49" i="12"/>
  <c r="N48" i="12"/>
  <c r="P48" i="12" s="1"/>
  <c r="X48" i="12" s="1"/>
  <c r="R48" i="12"/>
  <c r="N47" i="12"/>
  <c r="R47" i="12"/>
  <c r="N43" i="12"/>
  <c r="R43" i="12"/>
  <c r="N42" i="12"/>
  <c r="R42" i="12"/>
  <c r="N39" i="12"/>
  <c r="P39" i="12"/>
  <c r="N33" i="12"/>
  <c r="R33" i="12"/>
  <c r="N32" i="12"/>
  <c r="P32" i="12" s="1"/>
  <c r="X32" i="12" s="1"/>
  <c r="R32" i="12"/>
  <c r="R31" i="12"/>
  <c r="N26" i="12"/>
  <c r="R26" i="12" s="1"/>
  <c r="N25" i="12"/>
  <c r="R25" i="12" s="1"/>
  <c r="N18" i="12"/>
  <c r="R18" i="12" s="1"/>
  <c r="N16" i="12"/>
  <c r="R16" i="12"/>
  <c r="N17" i="12"/>
  <c r="R17" i="12"/>
  <c r="N19" i="12"/>
  <c r="R19" i="12" s="1"/>
  <c r="N22" i="12"/>
  <c r="R24" i="12"/>
  <c r="N38" i="12"/>
  <c r="R38" i="12" s="1"/>
  <c r="N46" i="12"/>
  <c r="P46" i="12" s="1"/>
  <c r="N59" i="12"/>
  <c r="R59" i="12"/>
  <c r="N60" i="12"/>
  <c r="P60" i="12" s="1"/>
  <c r="X60" i="12" s="1"/>
  <c r="R60" i="12"/>
  <c r="N72" i="12"/>
  <c r="P72" i="12" s="1"/>
  <c r="N73" i="12"/>
  <c r="R73" i="12" s="1"/>
  <c r="X73" i="12" s="1"/>
  <c r="N74" i="12"/>
  <c r="P74" i="12" s="1"/>
  <c r="N80" i="12"/>
  <c r="R80" i="12" s="1"/>
  <c r="N81" i="12"/>
  <c r="P81" i="12"/>
  <c r="N82" i="12"/>
  <c r="P82" i="12"/>
  <c r="X82" i="12" s="1"/>
  <c r="N83" i="12"/>
  <c r="R83" i="12" s="1"/>
  <c r="N90" i="12"/>
  <c r="P90" i="12" s="1"/>
  <c r="X90" i="12" s="1"/>
  <c r="N91" i="12"/>
  <c r="P91" i="12" s="1"/>
  <c r="N92" i="12"/>
  <c r="P92" i="12" s="1"/>
  <c r="X92" i="12" s="1"/>
  <c r="N102" i="12"/>
  <c r="P102" i="12"/>
  <c r="N103" i="12"/>
  <c r="R103" i="12" s="1"/>
  <c r="P103" i="12"/>
  <c r="N110" i="12"/>
  <c r="P110" i="12" s="1"/>
  <c r="X110" i="12" s="1"/>
  <c r="N15" i="12"/>
  <c r="R15" i="12" s="1"/>
  <c r="M18" i="12"/>
  <c r="Q18" i="12" s="1"/>
  <c r="M113" i="12"/>
  <c r="Q113" i="12" s="1"/>
  <c r="M114" i="12"/>
  <c r="Q114" i="12"/>
  <c r="M112" i="12"/>
  <c r="Q112" i="12"/>
  <c r="X112" i="12" s="1"/>
  <c r="M110" i="12"/>
  <c r="Q110" i="12" s="1"/>
  <c r="M107" i="12"/>
  <c r="Q107" i="12" s="1"/>
  <c r="M106" i="12"/>
  <c r="Q106" i="12" s="1"/>
  <c r="M103" i="12"/>
  <c r="Q103" i="12" s="1"/>
  <c r="M102" i="12"/>
  <c r="Q102" i="12"/>
  <c r="M98" i="12"/>
  <c r="Q98" i="12"/>
  <c r="M101" i="12"/>
  <c r="Q101" i="12" s="1"/>
  <c r="M97" i="12"/>
  <c r="Q97" i="12" s="1"/>
  <c r="M91" i="12"/>
  <c r="Q91" i="12" s="1"/>
  <c r="M92" i="12"/>
  <c r="Q92" i="12"/>
  <c r="M90" i="12"/>
  <c r="Q90" i="12"/>
  <c r="M87" i="12"/>
  <c r="Q87" i="12"/>
  <c r="M88" i="12"/>
  <c r="Q88" i="12"/>
  <c r="M89" i="12"/>
  <c r="Q89" i="12"/>
  <c r="M86" i="12"/>
  <c r="Q86" i="12"/>
  <c r="M81" i="12"/>
  <c r="Q81" i="12"/>
  <c r="M82" i="12"/>
  <c r="Q82" i="12"/>
  <c r="M83" i="12"/>
  <c r="Q83" i="12"/>
  <c r="M80" i="12"/>
  <c r="Q80" i="12"/>
  <c r="M78" i="12"/>
  <c r="Q78" i="12"/>
  <c r="M79" i="12"/>
  <c r="Q79" i="12"/>
  <c r="M73" i="12"/>
  <c r="Q73" i="12"/>
  <c r="M74" i="12"/>
  <c r="Q74" i="12"/>
  <c r="M72" i="12"/>
  <c r="Q72" i="12"/>
  <c r="M68" i="12"/>
  <c r="Q68" i="12"/>
  <c r="M70" i="12"/>
  <c r="Q70" i="12"/>
  <c r="M71" i="12"/>
  <c r="Q71" i="12"/>
  <c r="M67" i="12"/>
  <c r="Q67" i="12"/>
  <c r="M60" i="12"/>
  <c r="Q60" i="12"/>
  <c r="M59" i="12"/>
  <c r="Q59" i="12"/>
  <c r="X59" i="12" s="1"/>
  <c r="M58" i="12"/>
  <c r="Q58" i="12"/>
  <c r="X58" i="12" s="1"/>
  <c r="M57" i="12"/>
  <c r="Q57" i="12"/>
  <c r="M52" i="12"/>
  <c r="Q52" i="12"/>
  <c r="X52" i="12" s="1"/>
  <c r="M49" i="12"/>
  <c r="Q49" i="12"/>
  <c r="M46" i="12"/>
  <c r="Q46" i="12"/>
  <c r="M43" i="12"/>
  <c r="Q43" i="12"/>
  <c r="X43" i="12" s="1"/>
  <c r="M42" i="12"/>
  <c r="Q42" i="12"/>
  <c r="M47" i="12"/>
  <c r="Q47" i="12"/>
  <c r="M48" i="12"/>
  <c r="Q48" i="12"/>
  <c r="M53" i="12"/>
  <c r="Q53" i="12" s="1"/>
  <c r="X53" i="12" s="1"/>
  <c r="M54" i="12"/>
  <c r="Q54" i="12"/>
  <c r="M55" i="12"/>
  <c r="Q55" i="12" s="1"/>
  <c r="M56" i="12"/>
  <c r="Q56" i="12" s="1"/>
  <c r="M63" i="12"/>
  <c r="Q63" i="12" s="1"/>
  <c r="M64" i="12"/>
  <c r="Q64" i="12" s="1"/>
  <c r="M75" i="12"/>
  <c r="Q75" i="12"/>
  <c r="M76" i="12"/>
  <c r="Q76" i="12"/>
  <c r="M77" i="12"/>
  <c r="Q77" i="12" s="1"/>
  <c r="X77" i="12" s="1"/>
  <c r="M84" i="12"/>
  <c r="Q84" i="12" s="1"/>
  <c r="X84" i="12" s="1"/>
  <c r="M85" i="12"/>
  <c r="Q85" i="12" s="1"/>
  <c r="M95" i="12"/>
  <c r="Q95" i="12" s="1"/>
  <c r="M96" i="12"/>
  <c r="Q96" i="12"/>
  <c r="X96" i="12" s="1"/>
  <c r="M104" i="12"/>
  <c r="Q104" i="12"/>
  <c r="X104" i="12" s="1"/>
  <c r="M105" i="12"/>
  <c r="Q105" i="12" s="1"/>
  <c r="X105" i="12" s="1"/>
  <c r="M111" i="12"/>
  <c r="Q111" i="12" s="1"/>
  <c r="X111" i="12" s="1"/>
  <c r="M39" i="12"/>
  <c r="Q39" i="12" s="1"/>
  <c r="X39" i="12" s="1"/>
  <c r="M38" i="12"/>
  <c r="Q38" i="12" s="1"/>
  <c r="M33" i="12"/>
  <c r="Q33" i="12"/>
  <c r="M32" i="12"/>
  <c r="Q32" i="12"/>
  <c r="M26" i="12"/>
  <c r="Q26" i="12" s="1"/>
  <c r="Q31" i="12"/>
  <c r="X31" i="12" s="1"/>
  <c r="M25" i="12"/>
  <c r="Q25" i="12"/>
  <c r="M16" i="12"/>
  <c r="Q16" i="12"/>
  <c r="M17" i="12"/>
  <c r="Q17" i="12"/>
  <c r="M19" i="12"/>
  <c r="Q19" i="12"/>
  <c r="M22" i="12"/>
  <c r="Q24" i="12"/>
  <c r="X24" i="12" s="1"/>
  <c r="M15" i="12"/>
  <c r="Q15" i="12"/>
  <c r="V94" i="8"/>
  <c r="V103" i="8"/>
  <c r="V110" i="8"/>
  <c r="V116" i="8"/>
  <c r="V117" i="8"/>
  <c r="V118" i="8"/>
  <c r="V119" i="8"/>
  <c r="V120" i="8"/>
  <c r="V121" i="8"/>
  <c r="V122" i="8"/>
  <c r="V123" i="8"/>
  <c r="V124" i="8"/>
  <c r="V17" i="25"/>
  <c r="V18" i="25"/>
  <c r="V19" i="25"/>
  <c r="V20" i="25"/>
  <c r="V21" i="25"/>
  <c r="V22" i="25"/>
  <c r="V23" i="25"/>
  <c r="V25" i="25"/>
  <c r="V26" i="25"/>
  <c r="V27" i="25"/>
  <c r="V28" i="25"/>
  <c r="V29" i="25"/>
  <c r="V30" i="25"/>
  <c r="V14" i="25"/>
  <c r="V15" i="25"/>
  <c r="V33" i="25"/>
  <c r="V16" i="25"/>
  <c r="V13" i="25"/>
  <c r="V36" i="25"/>
  <c r="V35" i="25"/>
  <c r="V34" i="25"/>
  <c r="P31" i="25"/>
  <c r="V99" i="8"/>
  <c r="V100" i="8"/>
  <c r="V101" i="8"/>
  <c r="V102" i="8"/>
  <c r="V104" i="8"/>
  <c r="V105" i="8"/>
  <c r="V106" i="8"/>
  <c r="V108" i="8"/>
  <c r="V109" i="8"/>
  <c r="V111" i="8"/>
  <c r="V112" i="8"/>
  <c r="V113" i="8"/>
  <c r="V114" i="8"/>
  <c r="V115" i="8"/>
  <c r="V98" i="8"/>
  <c r="V90" i="8"/>
  <c r="V91" i="8"/>
  <c r="V92" i="8"/>
  <c r="V93" i="8"/>
  <c r="V95" i="8"/>
  <c r="V96" i="8"/>
  <c r="V97" i="8"/>
  <c r="V89" i="8"/>
  <c r="N15" i="8"/>
  <c r="V15" i="8" s="1"/>
  <c r="N20" i="8"/>
  <c r="N31" i="8"/>
  <c r="N33" i="8"/>
  <c r="V33" i="8" s="1"/>
  <c r="N40" i="8"/>
  <c r="V40" i="8" s="1"/>
  <c r="N41" i="8"/>
  <c r="V41" i="8" s="1"/>
  <c r="N42" i="8"/>
  <c r="N45" i="8"/>
  <c r="N61" i="8"/>
  <c r="V61" i="8"/>
  <c r="N65" i="8"/>
  <c r="V65" i="8" s="1"/>
  <c r="N66" i="8"/>
  <c r="V66" i="8" s="1"/>
  <c r="N67" i="8"/>
  <c r="V67" i="8" s="1"/>
  <c r="N68" i="8"/>
  <c r="V68" i="8"/>
  <c r="N69" i="8"/>
  <c r="N87" i="8"/>
  <c r="V87" i="8" s="1"/>
  <c r="N88" i="8"/>
  <c r="O16" i="8"/>
  <c r="O17" i="8"/>
  <c r="V17" i="8"/>
  <c r="O18" i="8"/>
  <c r="O19" i="8"/>
  <c r="O20" i="8"/>
  <c r="O21" i="8"/>
  <c r="V21" i="8" s="1"/>
  <c r="O24" i="8"/>
  <c r="V24" i="8"/>
  <c r="O31" i="8"/>
  <c r="O33" i="8"/>
  <c r="O40" i="8"/>
  <c r="O41" i="8"/>
  <c r="O42" i="8"/>
  <c r="O45" i="8"/>
  <c r="O61" i="8"/>
  <c r="O62" i="8"/>
  <c r="V62" i="8"/>
  <c r="O65" i="8"/>
  <c r="O66" i="8"/>
  <c r="O67" i="8"/>
  <c r="O68" i="8"/>
  <c r="O69" i="8"/>
  <c r="O71" i="8"/>
  <c r="V71" i="8"/>
  <c r="O72" i="8"/>
  <c r="V72" i="8" s="1"/>
  <c r="O80" i="8"/>
  <c r="O81" i="8"/>
  <c r="V81" i="8" s="1"/>
  <c r="O87" i="8"/>
  <c r="O88" i="8"/>
  <c r="O15" i="8"/>
  <c r="L19" i="8"/>
  <c r="P19" i="8"/>
  <c r="N19" i="8"/>
  <c r="V19" i="8" s="1"/>
  <c r="K86" i="8"/>
  <c r="O86" i="8" s="1"/>
  <c r="K78" i="8"/>
  <c r="O78" i="8" s="1"/>
  <c r="V78" i="8" s="1"/>
  <c r="K79" i="8"/>
  <c r="O79" i="8" s="1"/>
  <c r="V79" i="8" s="1"/>
  <c r="K77" i="8"/>
  <c r="O77" i="8" s="1"/>
  <c r="V77" i="8" s="1"/>
  <c r="K60" i="8"/>
  <c r="O60" i="8"/>
  <c r="K54" i="8"/>
  <c r="O54" i="8"/>
  <c r="K50" i="8"/>
  <c r="O50" i="8"/>
  <c r="V50" i="8"/>
  <c r="K46" i="8"/>
  <c r="O46" i="8" s="1"/>
  <c r="K47" i="8"/>
  <c r="O47" i="8" s="1"/>
  <c r="K44" i="8"/>
  <c r="O44" i="8"/>
  <c r="K38" i="8"/>
  <c r="O38" i="8"/>
  <c r="K37" i="8"/>
  <c r="O37" i="8"/>
  <c r="K23" i="8"/>
  <c r="O23" i="8" s="1"/>
  <c r="V23" i="8" s="1"/>
  <c r="K25" i="8"/>
  <c r="O25" i="8" s="1"/>
  <c r="K29" i="8"/>
  <c r="O29" i="8"/>
  <c r="K30" i="8"/>
  <c r="O30" i="8"/>
  <c r="K22" i="8"/>
  <c r="O22" i="8" s="1"/>
  <c r="K32" i="8"/>
  <c r="O32" i="8"/>
  <c r="V32" i="8" s="1"/>
  <c r="K34" i="8"/>
  <c r="O34" i="8" s="1"/>
  <c r="K35" i="8"/>
  <c r="O35" i="8" s="1"/>
  <c r="K36" i="8"/>
  <c r="O36" i="8"/>
  <c r="K39" i="8"/>
  <c r="O39" i="8"/>
  <c r="K43" i="8"/>
  <c r="O43" i="8" s="1"/>
  <c r="V43" i="8" s="1"/>
  <c r="K48" i="8"/>
  <c r="O48" i="8"/>
  <c r="V48" i="8" s="1"/>
  <c r="K49" i="8"/>
  <c r="O49" i="8"/>
  <c r="V49" i="8" s="1"/>
  <c r="K51" i="8"/>
  <c r="O51" i="8"/>
  <c r="K52" i="8"/>
  <c r="O52" i="8"/>
  <c r="K53" i="8"/>
  <c r="O53" i="8" s="1"/>
  <c r="V53" i="8" s="1"/>
  <c r="K55" i="8"/>
  <c r="O55" i="8"/>
  <c r="K56" i="8"/>
  <c r="O56" i="8" s="1"/>
  <c r="K57" i="8"/>
  <c r="O57" i="8" s="1"/>
  <c r="V57" i="8" s="1"/>
  <c r="K58" i="8"/>
  <c r="O58" i="8"/>
  <c r="K59" i="8"/>
  <c r="O59" i="8"/>
  <c r="K63" i="8"/>
  <c r="O63" i="8"/>
  <c r="K64" i="8"/>
  <c r="O64" i="8" s="1"/>
  <c r="K70" i="8"/>
  <c r="O70" i="8"/>
  <c r="V70" i="8"/>
  <c r="K73" i="8"/>
  <c r="O73" i="8"/>
  <c r="V73" i="8"/>
  <c r="K74" i="8"/>
  <c r="O74" i="8"/>
  <c r="V74" i="8" s="1"/>
  <c r="K75" i="8"/>
  <c r="O75" i="8"/>
  <c r="V75" i="8" s="1"/>
  <c r="K76" i="8"/>
  <c r="O76" i="8"/>
  <c r="V76" i="8"/>
  <c r="K82" i="8"/>
  <c r="O82" i="8"/>
  <c r="K83" i="8"/>
  <c r="O83" i="8"/>
  <c r="K84" i="8"/>
  <c r="O84" i="8" s="1"/>
  <c r="K85" i="8"/>
  <c r="O85" i="8"/>
  <c r="K14" i="8"/>
  <c r="L14" i="8"/>
  <c r="P14" i="8"/>
  <c r="V14" i="8"/>
  <c r="L23" i="8"/>
  <c r="P23" i="8"/>
  <c r="L25" i="8"/>
  <c r="P25" i="8"/>
  <c r="N25" i="8"/>
  <c r="L29" i="8"/>
  <c r="P29" i="8" s="1"/>
  <c r="N29" i="8"/>
  <c r="V29" i="8" s="1"/>
  <c r="L30" i="8"/>
  <c r="P30" i="8"/>
  <c r="L22" i="8"/>
  <c r="N22" i="8" s="1"/>
  <c r="L85" i="8"/>
  <c r="P85" i="8"/>
  <c r="L84" i="8"/>
  <c r="N84" i="8" s="1"/>
  <c r="V84" i="8" s="1"/>
  <c r="P84" i="8"/>
  <c r="L83" i="8"/>
  <c r="N83" i="8" s="1"/>
  <c r="V83" i="8" s="1"/>
  <c r="P83" i="8"/>
  <c r="L82" i="8"/>
  <c r="N82" i="8" s="1"/>
  <c r="L76" i="8"/>
  <c r="L73" i="8"/>
  <c r="L74" i="8"/>
  <c r="L75" i="8"/>
  <c r="L70" i="8"/>
  <c r="L64" i="8"/>
  <c r="P64" i="8" s="1"/>
  <c r="N64" i="8"/>
  <c r="V64" i="8" s="1"/>
  <c r="L63" i="8"/>
  <c r="N63" i="8" s="1"/>
  <c r="V63" i="8" s="1"/>
  <c r="P63" i="8"/>
  <c r="L56" i="8"/>
  <c r="P56" i="8" s="1"/>
  <c r="L57" i="8"/>
  <c r="P57" i="8" s="1"/>
  <c r="N57" i="8"/>
  <c r="L58" i="8"/>
  <c r="P58" i="8"/>
  <c r="L59" i="8"/>
  <c r="N59" i="8"/>
  <c r="L55" i="8"/>
  <c r="P55" i="8"/>
  <c r="L52" i="8"/>
  <c r="N52" i="8" s="1"/>
  <c r="L53" i="8"/>
  <c r="P53" i="8"/>
  <c r="L51" i="8"/>
  <c r="P51" i="8"/>
  <c r="L49" i="8"/>
  <c r="L48" i="8"/>
  <c r="L54" i="8"/>
  <c r="N54" i="8" s="1"/>
  <c r="L60" i="8"/>
  <c r="P60" i="8" s="1"/>
  <c r="N60" i="8"/>
  <c r="V60" i="8" s="1"/>
  <c r="L77" i="8"/>
  <c r="L78" i="8"/>
  <c r="L79" i="8"/>
  <c r="L86" i="8"/>
  <c r="P86" i="8" s="1"/>
  <c r="L50" i="8"/>
  <c r="L46" i="8"/>
  <c r="P46" i="8" s="1"/>
  <c r="N46" i="8"/>
  <c r="L47" i="8"/>
  <c r="N47" i="8"/>
  <c r="V47" i="8" s="1"/>
  <c r="L44" i="8"/>
  <c r="P44" i="8" s="1"/>
  <c r="L43" i="8"/>
  <c r="N43" i="8"/>
  <c r="L39" i="8"/>
  <c r="P39" i="8" s="1"/>
  <c r="L38" i="8"/>
  <c r="N38" i="8" s="1"/>
  <c r="V38" i="8" s="1"/>
  <c r="P38" i="8"/>
  <c r="L37" i="8"/>
  <c r="P37" i="8" s="1"/>
  <c r="L36" i="8"/>
  <c r="N36" i="8"/>
  <c r="V36" i="8" s="1"/>
  <c r="P36" i="8"/>
  <c r="L34" i="8"/>
  <c r="N34" i="8"/>
  <c r="L35" i="8"/>
  <c r="P35" i="8" s="1"/>
  <c r="L32" i="8"/>
  <c r="N32" i="8"/>
  <c r="N26" i="1"/>
  <c r="R26" i="1"/>
  <c r="N33" i="1"/>
  <c r="R33" i="1" s="1"/>
  <c r="N57" i="1"/>
  <c r="R57" i="1" s="1"/>
  <c r="N73" i="1"/>
  <c r="R73" i="1"/>
  <c r="N50" i="1"/>
  <c r="R50" i="1" s="1"/>
  <c r="N64" i="1"/>
  <c r="R64" i="1"/>
  <c r="N55" i="1"/>
  <c r="R55" i="1" s="1"/>
  <c r="N36" i="1"/>
  <c r="R36" i="1" s="1"/>
  <c r="N67" i="1"/>
  <c r="R67" i="1" s="1"/>
  <c r="N21" i="1"/>
  <c r="R21" i="1" s="1"/>
  <c r="N30" i="1"/>
  <c r="R30" i="1"/>
  <c r="N37" i="1"/>
  <c r="R37" i="1"/>
  <c r="N52" i="1"/>
  <c r="R52" i="1" s="1"/>
  <c r="N22" i="1"/>
  <c r="R22" i="1"/>
  <c r="P29" i="12"/>
  <c r="P35" i="12"/>
  <c r="N54" i="1"/>
  <c r="R54" i="1" s="1"/>
  <c r="N29" i="1"/>
  <c r="R29" i="1" s="1"/>
  <c r="N61" i="1"/>
  <c r="R61" i="1"/>
  <c r="N69" i="1"/>
  <c r="R69" i="1" s="1"/>
  <c r="Y69" i="1" s="1"/>
  <c r="N32" i="1"/>
  <c r="R32" i="1"/>
  <c r="N68" i="1"/>
  <c r="R68" i="1"/>
  <c r="N23" i="1"/>
  <c r="N43" i="1"/>
  <c r="R43" i="1" s="1"/>
  <c r="N47" i="1"/>
  <c r="R47" i="1"/>
  <c r="N58" i="1"/>
  <c r="R58" i="1" s="1"/>
  <c r="Y58" i="1" s="1"/>
  <c r="N65" i="1"/>
  <c r="R65" i="1"/>
  <c r="N18" i="1"/>
  <c r="R18" i="1"/>
  <c r="N25" i="1"/>
  <c r="R25" i="1" s="1"/>
  <c r="Y25" i="1" s="1"/>
  <c r="N46" i="1"/>
  <c r="R46" i="1" s="1"/>
  <c r="N75" i="1"/>
  <c r="R75" i="1"/>
  <c r="N45" i="1"/>
  <c r="R45" i="1" s="1"/>
  <c r="Y45" i="1" s="1"/>
  <c r="N24" i="1"/>
  <c r="R24" i="1"/>
  <c r="N74" i="1"/>
  <c r="R74" i="1"/>
  <c r="N71" i="1"/>
  <c r="R71" i="1" s="1"/>
  <c r="N41" i="1"/>
  <c r="R41" i="1" s="1"/>
  <c r="N40" i="1"/>
  <c r="R40" i="1"/>
  <c r="Y40" i="1" s="1"/>
  <c r="N20" i="1"/>
  <c r="R20" i="1" s="1"/>
  <c r="N34" i="1"/>
  <c r="R34" i="1" s="1"/>
  <c r="N56" i="1"/>
  <c r="R56" i="1"/>
  <c r="N48" i="1"/>
  <c r="R48" i="1" s="1"/>
  <c r="Y48" i="1" s="1"/>
  <c r="N35" i="1"/>
  <c r="R35" i="1" s="1"/>
  <c r="N31" i="1"/>
  <c r="R31" i="1"/>
  <c r="N16" i="1"/>
  <c r="R16" i="1" s="1"/>
  <c r="Y16" i="1" s="1"/>
  <c r="N49" i="1"/>
  <c r="N42" i="1"/>
  <c r="R42" i="1" s="1"/>
  <c r="N28" i="1"/>
  <c r="R28" i="1"/>
  <c r="N44" i="1"/>
  <c r="R44" i="1"/>
  <c r="N17" i="1"/>
  <c r="R17" i="1"/>
  <c r="P43" i="8"/>
  <c r="P59" i="8"/>
  <c r="V59" i="8" s="1"/>
  <c r="P47" i="8"/>
  <c r="P34" i="8"/>
  <c r="P22" i="8"/>
  <c r="V80" i="8"/>
  <c r="R70" i="12"/>
  <c r="R105" i="12"/>
  <c r="R39" i="12"/>
  <c r="R52" i="12"/>
  <c r="R84" i="12"/>
  <c r="S43" i="1"/>
  <c r="S18" i="1"/>
  <c r="S30" i="1"/>
  <c r="S27" i="1"/>
  <c r="S70" i="1"/>
  <c r="Y70" i="1" s="1"/>
  <c r="S34" i="1"/>
  <c r="S41" i="1"/>
  <c r="S16" i="1"/>
  <c r="S35" i="1"/>
  <c r="S42" i="1"/>
  <c r="S72" i="1"/>
  <c r="P15" i="12"/>
  <c r="Q55" i="1"/>
  <c r="Y55" i="1" s="1"/>
  <c r="V16" i="8"/>
  <c r="P49" i="12"/>
  <c r="X49" i="12" s="1"/>
  <c r="P104" i="12"/>
  <c r="Q69" i="1"/>
  <c r="P114" i="12"/>
  <c r="X22" i="12"/>
  <c r="N53" i="8"/>
  <c r="N55" i="8"/>
  <c r="R15" i="1"/>
  <c r="Y15" i="1" s="1"/>
  <c r="Q54" i="1"/>
  <c r="Q58" i="1"/>
  <c r="Q45" i="1"/>
  <c r="Q62" i="1"/>
  <c r="Y62" i="1"/>
  <c r="Q67" i="1"/>
  <c r="P38" i="12"/>
  <c r="Q51" i="1"/>
  <c r="Q24" i="1"/>
  <c r="Q32" i="1"/>
  <c r="Y32" i="1" s="1"/>
  <c r="Q60" i="1"/>
  <c r="Y60" i="1" s="1"/>
  <c r="Y49" i="1"/>
  <c r="Y23" i="1"/>
  <c r="Q21" i="1"/>
  <c r="Q33" i="1"/>
  <c r="Q56" i="1"/>
  <c r="Y38" i="1"/>
  <c r="L14" i="24"/>
  <c r="L17" i="24"/>
  <c r="T17" i="24"/>
  <c r="N15" i="24"/>
  <c r="Q50" i="1"/>
  <c r="Q66" i="1"/>
  <c r="Y66" i="1" s="1"/>
  <c r="S53" i="1"/>
  <c r="Q75" i="1"/>
  <c r="P47" i="12"/>
  <c r="X34" i="12"/>
  <c r="X28" i="12"/>
  <c r="X29" i="12"/>
  <c r="X94" i="12"/>
  <c r="X61" i="12"/>
  <c r="X27" i="12"/>
  <c r="X100" i="12"/>
  <c r="X65" i="12"/>
  <c r="X44" i="12"/>
  <c r="X69" i="12"/>
  <c r="P86" i="12"/>
  <c r="X86" i="12" s="1"/>
  <c r="P26" i="12"/>
  <c r="X26" i="12" s="1"/>
  <c r="P106" i="12"/>
  <c r="X106" i="12" s="1"/>
  <c r="R78" i="12"/>
  <c r="X78" i="12"/>
  <c r="R107" i="12"/>
  <c r="P17" i="12"/>
  <c r="X17" i="12"/>
  <c r="P43" i="12"/>
  <c r="R102" i="12"/>
  <c r="X102" i="12"/>
  <c r="X20" i="12"/>
  <c r="X37" i="12"/>
  <c r="X21" i="12"/>
  <c r="X62" i="12"/>
  <c r="P33" i="12"/>
  <c r="X33" i="12"/>
  <c r="R64" i="12"/>
  <c r="P25" i="12"/>
  <c r="R82" i="12"/>
  <c r="P42" i="12"/>
  <c r="X42" i="12" s="1"/>
  <c r="R95" i="12"/>
  <c r="P85" i="12"/>
  <c r="X85" i="12" s="1"/>
  <c r="P16" i="12"/>
  <c r="X16" i="12" s="1"/>
  <c r="P77" i="12"/>
  <c r="R87" i="12"/>
  <c r="X87" i="12"/>
  <c r="X57" i="12"/>
  <c r="R75" i="12"/>
  <c r="X70" i="12"/>
  <c r="X114" i="12"/>
  <c r="X47" i="12"/>
  <c r="P73" i="12"/>
  <c r="P67" i="12"/>
  <c r="P59" i="12"/>
  <c r="P68" i="12"/>
  <c r="X68" i="12"/>
  <c r="P89" i="12"/>
  <c r="R90" i="12"/>
  <c r="R81" i="12"/>
  <c r="X81" i="12" s="1"/>
  <c r="R76" i="12"/>
  <c r="T112" i="24"/>
  <c r="T15" i="24"/>
  <c r="T110" i="24"/>
  <c r="L16" i="24"/>
  <c r="T16" i="24"/>
  <c r="T14" i="24"/>
  <c r="T111" i="24"/>
  <c r="T114" i="24"/>
  <c r="P36" i="27"/>
  <c r="N51" i="8"/>
  <c r="V51" i="8"/>
  <c r="N35" i="8"/>
  <c r="V18" i="8"/>
  <c r="V45" i="8"/>
  <c r="V31" i="8"/>
  <c r="V55" i="8"/>
  <c r="V69" i="8"/>
  <c r="N85" i="8"/>
  <c r="V85" i="8" s="1"/>
  <c r="V20" i="8"/>
  <c r="N30" i="8"/>
  <c r="V30" i="8" s="1"/>
  <c r="V42" i="8"/>
  <c r="V88" i="8"/>
  <c r="V37" i="25"/>
  <c r="G16" i="11"/>
  <c r="V31" i="25"/>
  <c r="P32" i="8"/>
  <c r="N58" i="8"/>
  <c r="V58" i="8" s="1"/>
  <c r="P26" i="8"/>
  <c r="N44" i="8"/>
  <c r="V44" i="8" s="1"/>
  <c r="F14" i="11"/>
  <c r="Q73" i="1"/>
  <c r="Y73" i="1" s="1"/>
  <c r="S48" i="1"/>
  <c r="S37" i="1"/>
  <c r="S19" i="1"/>
  <c r="S28" i="1"/>
  <c r="Q26" i="1"/>
  <c r="Q39" i="1"/>
  <c r="S25" i="1"/>
  <c r="Q36" i="1"/>
  <c r="Y36" i="1" s="1"/>
  <c r="S46" i="1"/>
  <c r="Y65" i="1"/>
  <c r="Y64" i="1"/>
  <c r="Q44" i="1"/>
  <c r="Y44" i="1" s="1"/>
  <c r="Q40" i="1"/>
  <c r="S29" i="1"/>
  <c r="Q74" i="1"/>
  <c r="Y54" i="1" l="1"/>
  <c r="Y19" i="1"/>
  <c r="Y41" i="1"/>
  <c r="Y108" i="1"/>
  <c r="C11" i="11" s="1"/>
  <c r="Y50" i="1"/>
  <c r="Y24" i="1"/>
  <c r="Y17" i="1"/>
  <c r="Y107" i="1"/>
  <c r="Y51" i="1"/>
  <c r="Y71" i="1"/>
  <c r="Y35" i="1"/>
  <c r="Y110" i="1"/>
  <c r="C13" i="11" s="1"/>
  <c r="Y47" i="1"/>
  <c r="Y67" i="1"/>
  <c r="Y21" i="1"/>
  <c r="Y29" i="1"/>
  <c r="Y34" i="1"/>
  <c r="Y33" i="1"/>
  <c r="Y109" i="1" s="1"/>
  <c r="C12" i="11" s="1"/>
  <c r="Y63" i="1"/>
  <c r="Q20" i="1"/>
  <c r="Y20" i="1" s="1"/>
  <c r="S57" i="1"/>
  <c r="Y57" i="1" s="1"/>
  <c r="S47" i="1"/>
  <c r="Q68" i="1"/>
  <c r="Y68" i="1" s="1"/>
  <c r="Q52" i="1"/>
  <c r="Y52" i="1" s="1"/>
  <c r="S17" i="1"/>
  <c r="X38" i="12"/>
  <c r="X89" i="12"/>
  <c r="X103" i="12"/>
  <c r="X64" i="12"/>
  <c r="X97" i="12"/>
  <c r="X113" i="12"/>
  <c r="X74" i="12"/>
  <c r="X101" i="12"/>
  <c r="X15" i="12"/>
  <c r="X91" i="12"/>
  <c r="X25" i="12"/>
  <c r="V143" i="12" s="1"/>
  <c r="X56" i="12"/>
  <c r="P80" i="12"/>
  <c r="X80" i="12" s="1"/>
  <c r="P18" i="12"/>
  <c r="X18" i="12" s="1"/>
  <c r="P83" i="12"/>
  <c r="X83" i="12" s="1"/>
  <c r="R72" i="12"/>
  <c r="X72" i="12" s="1"/>
  <c r="P19" i="12"/>
  <c r="X19" i="12" s="1"/>
  <c r="P71" i="12"/>
  <c r="X71" i="12" s="1"/>
  <c r="P79" i="12"/>
  <c r="X79" i="12" s="1"/>
  <c r="R88" i="12"/>
  <c r="X88" i="12" s="1"/>
  <c r="V146" i="12" s="1"/>
  <c r="D13" i="11" s="1"/>
  <c r="P63" i="12"/>
  <c r="X63" i="12" s="1"/>
  <c r="R46" i="12"/>
  <c r="X46" i="12" s="1"/>
  <c r="R74" i="12"/>
  <c r="V35" i="8"/>
  <c r="V54" i="8"/>
  <c r="V130" i="8"/>
  <c r="E13" i="11" s="1"/>
  <c r="V22" i="8"/>
  <c r="V34" i="8"/>
  <c r="V127" i="8"/>
  <c r="V25" i="8"/>
  <c r="V46" i="8"/>
  <c r="N37" i="8"/>
  <c r="V37" i="8" s="1"/>
  <c r="V129" i="8" s="1"/>
  <c r="E12" i="11" s="1"/>
  <c r="P54" i="8"/>
  <c r="N56" i="8"/>
  <c r="V56" i="8" s="1"/>
  <c r="N39" i="8"/>
  <c r="V39" i="8" s="1"/>
  <c r="N86" i="8"/>
  <c r="V86" i="8" s="1"/>
  <c r="N27" i="8"/>
  <c r="V27" i="8" s="1"/>
  <c r="P82" i="8"/>
  <c r="V82" i="8" s="1"/>
  <c r="P52" i="8"/>
  <c r="V52" i="8" s="1"/>
  <c r="Y105" i="1" l="1"/>
  <c r="Y111" i="1"/>
  <c r="C10" i="11"/>
  <c r="C14" i="11" s="1"/>
  <c r="V145" i="12"/>
  <c r="D12" i="11" s="1"/>
  <c r="G12" i="11" s="1"/>
  <c r="H12" i="11" s="1"/>
  <c r="D10" i="11"/>
  <c r="V144" i="12"/>
  <c r="D11" i="11" s="1"/>
  <c r="X137" i="12"/>
  <c r="G13" i="11"/>
  <c r="H13" i="11" s="1"/>
  <c r="E10" i="11"/>
  <c r="V128" i="8"/>
  <c r="E11" i="11" s="1"/>
  <c r="N125" i="8"/>
  <c r="V125" i="8"/>
  <c r="V147" i="12" l="1"/>
  <c r="G11" i="11"/>
  <c r="H11" i="11" s="1"/>
  <c r="D14" i="11"/>
  <c r="E14" i="11"/>
  <c r="G10" i="11"/>
  <c r="V131" i="8"/>
  <c r="H10" i="11" l="1"/>
  <c r="H14" i="11" s="1"/>
  <c r="H17" i="11" s="1"/>
  <c r="G14" i="11"/>
  <c r="G17" i="11" s="1"/>
</calcChain>
</file>

<file path=xl/sharedStrings.xml><?xml version="1.0" encoding="utf-8"?>
<sst xmlns="http://schemas.openxmlformats.org/spreadsheetml/2006/main" count="1806" uniqueCount="620">
  <si>
    <t xml:space="preserve">СВЕДЕНИЯ </t>
  </si>
  <si>
    <t>Дисциплина</t>
  </si>
  <si>
    <t>к-во гр.</t>
  </si>
  <si>
    <t>к-во студ.</t>
  </si>
  <si>
    <t>Потоки</t>
  </si>
  <si>
    <t>лекционные</t>
  </si>
  <si>
    <t>семинарские</t>
  </si>
  <si>
    <t>СРСП</t>
  </si>
  <si>
    <t>лаб.</t>
  </si>
  <si>
    <t>лекции</t>
  </si>
  <si>
    <t>семин</t>
  </si>
  <si>
    <t>кол-во часов</t>
  </si>
  <si>
    <t>количество кредитов</t>
  </si>
  <si>
    <t>Обязательный компонент</t>
  </si>
  <si>
    <t xml:space="preserve">о формировании групп и потоков студентов </t>
  </si>
  <si>
    <t>шифр ОП</t>
  </si>
  <si>
    <t>Computer science</t>
  </si>
  <si>
    <t>SE</t>
  </si>
  <si>
    <t>BDA</t>
  </si>
  <si>
    <t>IA</t>
  </si>
  <si>
    <t>MT</t>
  </si>
  <si>
    <t>TS</t>
  </si>
  <si>
    <t>Cyber security</t>
  </si>
  <si>
    <t>ITM</t>
  </si>
  <si>
    <t>Control Systems</t>
  </si>
  <si>
    <t>2020 год поступления</t>
  </si>
  <si>
    <t>DJ</t>
  </si>
  <si>
    <t>количество студентов и групп</t>
  </si>
  <si>
    <t>ВСЕГО, часов</t>
  </si>
  <si>
    <t>ВСЕГО</t>
  </si>
  <si>
    <t>Закрепление за ОП</t>
  </si>
  <si>
    <t>Общие часы</t>
  </si>
  <si>
    <t>Дисциплины по ОП</t>
  </si>
  <si>
    <t>Psychology</t>
  </si>
  <si>
    <t>Machine Learning Algorithms</t>
  </si>
  <si>
    <t>Writing Diploma Work (Project) and Defence</t>
  </si>
  <si>
    <t>Sociology</t>
  </si>
  <si>
    <t>Business Intelligence</t>
  </si>
  <si>
    <t>ST</t>
  </si>
  <si>
    <t>ITE</t>
  </si>
  <si>
    <t>Diploma Work Reviewing</t>
  </si>
  <si>
    <t>Members of the State Attestation Commission</t>
  </si>
  <si>
    <t>Advisering</t>
  </si>
  <si>
    <t>a</t>
  </si>
  <si>
    <t>Chairman of the State Attestation Commission</t>
  </si>
  <si>
    <t xml:space="preserve">Department of Computer Engineering </t>
  </si>
  <si>
    <t>2021 год поступления</t>
  </si>
  <si>
    <t>2 курс</t>
  </si>
  <si>
    <t>3 курс</t>
  </si>
  <si>
    <t xml:space="preserve">Итого </t>
  </si>
  <si>
    <t>Вакансия</t>
  </si>
  <si>
    <t>Почасовая</t>
  </si>
  <si>
    <t>Штатные единицы после оптимизации</t>
  </si>
  <si>
    <t>Department of Intellectual systems and cybersecurity</t>
  </si>
  <si>
    <t xml:space="preserve">количество студентов </t>
  </si>
  <si>
    <t xml:space="preserve">количество групп </t>
  </si>
  <si>
    <t xml:space="preserve">Department of Intellectual systems and cybersecurity </t>
  </si>
  <si>
    <t xml:space="preserve">Department of Computational and Data Science </t>
  </si>
  <si>
    <t xml:space="preserve">Department of Social Sciences </t>
  </si>
  <si>
    <t>Department of Social Sciences</t>
  </si>
  <si>
    <t>количество студентов</t>
  </si>
  <si>
    <t>количество групп</t>
  </si>
  <si>
    <t>История и философия науки</t>
  </si>
  <si>
    <t>Прикладная аналитика данных</t>
  </si>
  <si>
    <t>Управление проектами</t>
  </si>
  <si>
    <t>Иностранный язык (профессиональный)</t>
  </si>
  <si>
    <t>Педагогика высшей школы</t>
  </si>
  <si>
    <t>Психология управления</t>
  </si>
  <si>
    <t>Педагогическая практика</t>
  </si>
  <si>
    <t>Вычислительные науки</t>
  </si>
  <si>
    <t>НИРМ</t>
  </si>
  <si>
    <t>для планирования нагрузки на 2022-2023 учебный год</t>
  </si>
  <si>
    <t>Blockchain Technologies</t>
  </si>
  <si>
    <t>Cloud computing</t>
  </si>
  <si>
    <t>Distributing computing</t>
  </si>
  <si>
    <t>Computer Graphics Fundamentals</t>
  </si>
  <si>
    <t xml:space="preserve">Data Visualization </t>
  </si>
  <si>
    <t>Philosophy</t>
  </si>
  <si>
    <t>Technological Entrepreneurship</t>
  </si>
  <si>
    <t>Project Management</t>
  </si>
  <si>
    <t>Research Methods and Tools</t>
  </si>
  <si>
    <t>Academic writing</t>
  </si>
  <si>
    <t>Information Security Fundamentals</t>
  </si>
  <si>
    <t>Industrial practice</t>
  </si>
  <si>
    <t>Software Quality Assurance and Testing</t>
  </si>
  <si>
    <t>Computer vision</t>
  </si>
  <si>
    <t>Introduction to Functional Programming</t>
  </si>
  <si>
    <t>Capstone Project</t>
  </si>
  <si>
    <t>Applied Machine Learning</t>
  </si>
  <si>
    <t>High Performance Computing</t>
  </si>
  <si>
    <t>Real-Time Operating Systems</t>
  </si>
  <si>
    <t>Big Data and Distributed Algorithms</t>
  </si>
  <si>
    <t>Deep and Reinforcement Learning</t>
  </si>
  <si>
    <t>IT Risk Management</t>
  </si>
  <si>
    <t>Robotics and Mechtronics</t>
  </si>
  <si>
    <t>Process Control</t>
  </si>
  <si>
    <t>Industry 4.0</t>
  </si>
  <si>
    <t xml:space="preserve">UX / UI Design </t>
  </si>
  <si>
    <t>Game Development</t>
  </si>
  <si>
    <t>Film Aethetics</t>
  </si>
  <si>
    <t xml:space="preserve">3D Technologies </t>
  </si>
  <si>
    <t>Political science</t>
  </si>
  <si>
    <t>Embedded Systems Design</t>
  </si>
  <si>
    <t>Digital Communication Systems</t>
  </si>
  <si>
    <t>Digital Systems</t>
  </si>
  <si>
    <t>Wireless and Mobile Communication Systems</t>
  </si>
  <si>
    <t>Optical Communication Systems</t>
  </si>
  <si>
    <t>Antennas and Wave propagation</t>
  </si>
  <si>
    <t>Windows System Administration</t>
  </si>
  <si>
    <t>Web security</t>
  </si>
  <si>
    <t>Big Data in Law Enforcement 2</t>
  </si>
  <si>
    <t>Advacned Cryptography</t>
  </si>
  <si>
    <t>Introduction to Digital Forensics</t>
  </si>
  <si>
    <t>Computer Viruses and Malware</t>
  </si>
  <si>
    <t>Digital Marketing, Monetization &amp; SEO</t>
  </si>
  <si>
    <t>Analytical Journalism</t>
  </si>
  <si>
    <t>Data Journalism</t>
  </si>
  <si>
    <t>Machine Learning</t>
  </si>
  <si>
    <t>Convergence Technologies in Journalism</t>
  </si>
  <si>
    <t xml:space="preserve">Basics of Sound Recording and Editing for Podcasting
</t>
  </si>
  <si>
    <t>Live Broadcasting&amp; Streaming in Digital Media</t>
  </si>
  <si>
    <t xml:space="preserve">Media Law and Ethics </t>
  </si>
  <si>
    <t xml:space="preserve">Media Text Writing </t>
  </si>
  <si>
    <t>History of Journalism</t>
  </si>
  <si>
    <t xml:space="preserve">International Journalism </t>
  </si>
  <si>
    <t>Business Analytics</t>
  </si>
  <si>
    <t>Agile Management in Virtual Environments</t>
  </si>
  <si>
    <t xml:space="preserve">IT Operations Management </t>
  </si>
  <si>
    <t xml:space="preserve">IT Governance and Audit </t>
  </si>
  <si>
    <t xml:space="preserve">Business Relationship Management </t>
  </si>
  <si>
    <t xml:space="preserve">Software Test Management </t>
  </si>
  <si>
    <t>Change Management</t>
  </si>
  <si>
    <t xml:space="preserve">Producing and Media Management </t>
  </si>
  <si>
    <t>Big Data in Law Enforcement 1</t>
  </si>
  <si>
    <t>Advanced bioinformatics</t>
  </si>
  <si>
    <t>Директор Академического департамента                                                                                             Г.  Солтан</t>
  </si>
  <si>
    <t>Introduction to biometrics</t>
  </si>
  <si>
    <t>Political Science</t>
  </si>
  <si>
    <t>Calculus 2</t>
  </si>
  <si>
    <t>Computer Organisation and Architecture</t>
  </si>
  <si>
    <t>Database Management Systems</t>
  </si>
  <si>
    <t>Physical Culture</t>
  </si>
  <si>
    <t xml:space="preserve">Analytic methods in Computer Science </t>
  </si>
  <si>
    <t>Design and Analysis of Algorithms</t>
  </si>
  <si>
    <t>Kazakh (Russian) Language 1</t>
  </si>
  <si>
    <t>Computational Mathematics</t>
  </si>
  <si>
    <t>Operating System Concepts</t>
  </si>
  <si>
    <t>Advanced Programming</t>
  </si>
  <si>
    <t>Storage Systems</t>
  </si>
  <si>
    <t xml:space="preserve">Advanced Databases (NoSQL) </t>
  </si>
  <si>
    <t>Kazakh (Russian) Language 2</t>
  </si>
  <si>
    <t>Probability and Statistics</t>
  </si>
  <si>
    <t>Computer Networks</t>
  </si>
  <si>
    <t>Research Project</t>
  </si>
  <si>
    <t xml:space="preserve">Capstone Project </t>
  </si>
  <si>
    <t>Software Architecture</t>
  </si>
  <si>
    <t xml:space="preserve">Software Quality Assurance </t>
  </si>
  <si>
    <t>Software Design Patterns</t>
  </si>
  <si>
    <t xml:space="preserve">Advanced Programming 1 </t>
  </si>
  <si>
    <t>Operating Systems</t>
  </si>
  <si>
    <t xml:space="preserve">Advanced Programming 2 </t>
  </si>
  <si>
    <t>Cross-platform mobile development</t>
  </si>
  <si>
    <t>Native Mobile Development</t>
  </si>
  <si>
    <t>Operating Systems and Computer Networks</t>
  </si>
  <si>
    <t>Statistics and Data Science 1 (Python)</t>
  </si>
  <si>
    <t>Statistics and Data Science 2 (Python)</t>
  </si>
  <si>
    <t>Signals and Systems</t>
  </si>
  <si>
    <t>Electronics</t>
  </si>
  <si>
    <t>Industrial Automation with PLC</t>
  </si>
  <si>
    <t xml:space="preserve">Model Based Design </t>
  </si>
  <si>
    <t xml:space="preserve"> Introduction to Python</t>
  </si>
  <si>
    <t xml:space="preserve">Cinematography &amp; Digital Editing </t>
  </si>
  <si>
    <t xml:space="preserve">Producing </t>
  </si>
  <si>
    <t>Foundtation of Screenwriting</t>
  </si>
  <si>
    <t xml:space="preserve"> Digital Journalism </t>
  </si>
  <si>
    <t xml:space="preserve">User Centred Design </t>
  </si>
  <si>
    <t xml:space="preserve">Sociology </t>
  </si>
  <si>
    <t xml:space="preserve">Audio Electronics&amp;Sound Design </t>
  </si>
  <si>
    <t xml:space="preserve">Probability &amp; Statistics for Media and DJ </t>
  </si>
  <si>
    <t xml:space="preserve">Computer Graphics&amp; Visual Effects </t>
  </si>
  <si>
    <t xml:space="preserve">Digital Arts Show </t>
  </si>
  <si>
    <t xml:space="preserve">UX/UI Design </t>
  </si>
  <si>
    <t>Advanced Programming in C/C++</t>
  </si>
  <si>
    <t>Introduction to Telecommunication</t>
  </si>
  <si>
    <t>Digital Signal Processing</t>
  </si>
  <si>
    <t>Introduction to Cybersecurity</t>
  </si>
  <si>
    <t xml:space="preserve">Advanced Programming 1 (Python) </t>
  </si>
  <si>
    <t>Database Programming 1 (PL/SQL)</t>
  </si>
  <si>
    <t>Crytopgraphy</t>
  </si>
  <si>
    <t>Operating Systems Security</t>
  </si>
  <si>
    <t>Introduction to Python</t>
  </si>
  <si>
    <t xml:space="preserve">Psychology </t>
  </si>
  <si>
    <t xml:space="preserve">Photo Jouralism and Basics of Design </t>
  </si>
  <si>
    <t xml:space="preserve">Information and Digital Literacy </t>
  </si>
  <si>
    <t>Introduction to Data Analytics for DJ</t>
  </si>
  <si>
    <t xml:space="preserve">History of Journalism </t>
  </si>
  <si>
    <t xml:space="preserve">Сinematography and Video editing </t>
  </si>
  <si>
    <t>Web Design</t>
  </si>
  <si>
    <t>Mobile Journalism</t>
  </si>
  <si>
    <t xml:space="preserve">Data Journalism </t>
  </si>
  <si>
    <t xml:space="preserve">Enetrprise IT Architecture </t>
  </si>
  <si>
    <t xml:space="preserve">Accounting &amp; Financial Management </t>
  </si>
  <si>
    <t xml:space="preserve">Business Process Engineering </t>
  </si>
  <si>
    <t xml:space="preserve">Project Management </t>
  </si>
  <si>
    <t xml:space="preserve"> Change Management </t>
  </si>
  <si>
    <t xml:space="preserve">Quality Management </t>
  </si>
  <si>
    <t xml:space="preserve">Business Model &amp; Intellectual Property </t>
  </si>
  <si>
    <t xml:space="preserve">IT Risk Management </t>
  </si>
  <si>
    <t xml:space="preserve">Accounting&amp;Corporate Reporting Analysis </t>
  </si>
  <si>
    <t>IT Systems and Infrastructure</t>
  </si>
  <si>
    <t xml:space="preserve">Marketing for Entreprenuership </t>
  </si>
  <si>
    <t xml:space="preserve">Industrial practice </t>
  </si>
  <si>
    <t>Итого</t>
  </si>
  <si>
    <t>Директор Академического департамента                                                                                             Г. Солтан</t>
  </si>
  <si>
    <t>IT</t>
  </si>
  <si>
    <t>CS</t>
  </si>
  <si>
    <t>M&amp;CS</t>
  </si>
  <si>
    <t>DPA</t>
  </si>
  <si>
    <t>IIT</t>
  </si>
  <si>
    <t>Foreign Language 1 (English)</t>
  </si>
  <si>
    <t>Calculus 1</t>
  </si>
  <si>
    <t>Information and Communication Technologies</t>
  </si>
  <si>
    <t>Introduction to Programming 1</t>
  </si>
  <si>
    <t>Modern History of Kazakhstan</t>
  </si>
  <si>
    <t>Cultural studies</t>
  </si>
  <si>
    <t>Foreign Language 2 (English)</t>
  </si>
  <si>
    <t>Linear Algebra</t>
  </si>
  <si>
    <t>Object-Oriented Programming</t>
  </si>
  <si>
    <t>Discrete Mathematics</t>
  </si>
  <si>
    <t>Educational Practice</t>
  </si>
  <si>
    <t>Algorithms and Data Structures</t>
  </si>
  <si>
    <t xml:space="preserve">Calculus </t>
  </si>
  <si>
    <t xml:space="preserve">Introduction to Media Technologies </t>
  </si>
  <si>
    <t>Introduction to Programming 2</t>
  </si>
  <si>
    <t>Introduction to Programming</t>
  </si>
  <si>
    <t>Web Technologies (Front end)</t>
  </si>
  <si>
    <t>Calculus 3</t>
  </si>
  <si>
    <t>Ordinary Differential Equations</t>
  </si>
  <si>
    <t>Foundations of Journalism</t>
  </si>
  <si>
    <t>News Writing &amp; Fact Checking</t>
  </si>
  <si>
    <t>Photo Journalism and Basics of Design</t>
  </si>
  <si>
    <t>Verbal Communication Skills</t>
  </si>
  <si>
    <t>Entrepreneurship</t>
  </si>
  <si>
    <t>Management &amp; Organisation</t>
  </si>
  <si>
    <t>Micro and Macroeconomics</t>
  </si>
  <si>
    <t>Business Project (Simulation)</t>
  </si>
  <si>
    <t>Business Administation</t>
  </si>
  <si>
    <t>Physics 1</t>
  </si>
  <si>
    <t>Physics 2</t>
  </si>
  <si>
    <t>Fundamentals of Materials Science</t>
  </si>
  <si>
    <t>Electrical engineering</t>
  </si>
  <si>
    <t>а</t>
  </si>
  <si>
    <t xml:space="preserve">Hacking Lab </t>
  </si>
  <si>
    <t>Introduction to Leadership</t>
  </si>
  <si>
    <t>Public Administration</t>
  </si>
  <si>
    <t xml:space="preserve">Regulation and Digital Economy </t>
  </si>
  <si>
    <t>Theory of State and Law</t>
  </si>
  <si>
    <t xml:space="preserve">Department of Computational and Data Science 
</t>
  </si>
  <si>
    <t>Department of Computer Engineering</t>
  </si>
  <si>
    <t>Department of Computational and Data Science</t>
  </si>
  <si>
    <t>Директор Академического департамента                                                                                               Г. Солтан</t>
  </si>
  <si>
    <t>Департамент</t>
  </si>
  <si>
    <t>курс</t>
  </si>
  <si>
    <t>3D Technologies</t>
  </si>
  <si>
    <t>Сinematography and Video editing</t>
  </si>
  <si>
    <t>Accounting &amp; Financial Management</t>
  </si>
  <si>
    <t>Accounting&amp;Corporate Reporting Analysis</t>
  </si>
  <si>
    <t>Advanced Databases (NoSQL)</t>
  </si>
  <si>
    <t>Advanced Programming 1</t>
  </si>
  <si>
    <t>Advanced Programming 1 (Python)</t>
  </si>
  <si>
    <t>Advanced Programming 2</t>
  </si>
  <si>
    <t>Analytic methods in Computer Science</t>
  </si>
  <si>
    <t>Audio Electronics&amp;Sound Design</t>
  </si>
  <si>
    <t>Basics of Sound Recording and Editing for Podcasting</t>
  </si>
  <si>
    <t>Business Model &amp; Intellectual Property</t>
  </si>
  <si>
    <t>Business Process Engineering</t>
  </si>
  <si>
    <t>Business Relationship Management</t>
  </si>
  <si>
    <t>Calculus</t>
  </si>
  <si>
    <t>Cinematography &amp; Digital Editing</t>
  </si>
  <si>
    <t>Computer Graphics&amp; Visual Effects</t>
  </si>
  <si>
    <t>Data Visualization</t>
  </si>
  <si>
    <t>Digital Arts Show</t>
  </si>
  <si>
    <t>Digital Journalism</t>
  </si>
  <si>
    <t>Enetrprise IT Architecture</t>
  </si>
  <si>
    <t>Hacking Lab</t>
  </si>
  <si>
    <t>Information and Digital Literacy</t>
  </si>
  <si>
    <t>International Journalism</t>
  </si>
  <si>
    <t>Introduction to Media Technologies</t>
  </si>
  <si>
    <t>IT Governance and Audit</t>
  </si>
  <si>
    <t>IT Operations Management</t>
  </si>
  <si>
    <t>Marketing for Entreprenuership</t>
  </si>
  <si>
    <t>Media Law and Ethics</t>
  </si>
  <si>
    <t>Media Text Writing</t>
  </si>
  <si>
    <t>Model Based Design</t>
  </si>
  <si>
    <t>Photo Jouralism and Basics of Design</t>
  </si>
  <si>
    <t>Probability &amp; Statistics for Media and DJ</t>
  </si>
  <si>
    <t>Producing</t>
  </si>
  <si>
    <t>Producing and Media Management</t>
  </si>
  <si>
    <t>Quality Management</t>
  </si>
  <si>
    <t>Regulation and Digital Economy</t>
  </si>
  <si>
    <t>Все департаменты</t>
  </si>
  <si>
    <t>Software Quality Assurance</t>
  </si>
  <si>
    <t>Software Test Management</t>
  </si>
  <si>
    <t>User Centred Design</t>
  </si>
  <si>
    <t>UX / UI Design</t>
  </si>
  <si>
    <t>UX/UI Design</t>
  </si>
  <si>
    <t>Компьютерные науки и инженерия</t>
  </si>
  <si>
    <t xml:space="preserve">Media Technologies </t>
  </si>
  <si>
    <t>Кибербезопасность</t>
  </si>
  <si>
    <t>Цифровое государственное управление и услуги</t>
  </si>
  <si>
    <t>Программирование для анализа данных и базы данных</t>
  </si>
  <si>
    <t>Математика для науки о данных</t>
  </si>
  <si>
    <t>Бизнес-аналитика / Цифровые финансы / Экосистема цифрового бизнеса</t>
  </si>
  <si>
    <t>Методы и инструменты анализа данных</t>
  </si>
  <si>
    <t>Анализ бизнес-процессов</t>
  </si>
  <si>
    <t>Тематическое исследование (Case study) по аналитике данных</t>
  </si>
  <si>
    <t>Прикладной проект по аналитике данных</t>
  </si>
  <si>
    <t>Управление продуктом / Индустрия 4.0 / Информационная безопасность</t>
  </si>
  <si>
    <t>Машинное обучение и искуственный интеллект</t>
  </si>
  <si>
    <t>Mathematics for Computational Science</t>
  </si>
  <si>
    <t>Высокопроизводительные вычисления</t>
  </si>
  <si>
    <t>Численные методы и компьютерное моделирование / Введение в уравнения с частными производными / Методы дробных шагов / Теория адаптивных расчетных сеток</t>
  </si>
  <si>
    <t>Алгоритмы в теории графов / Гетерогенная параллелизация / Цифровая геометрия</t>
  </si>
  <si>
    <t>Введение в нейронные сети / Марковские цепи и процессы принятия решений / Генетические алгоритмы</t>
  </si>
  <si>
    <t>Прикладные математические модели</t>
  </si>
  <si>
    <t>Основы управления проектами/Основы финансового учета</t>
  </si>
  <si>
    <t>Методология научных исследований</t>
  </si>
  <si>
    <t>Методы и техники управления проектами/Проектный менеджмент</t>
  </si>
  <si>
    <t>Поведенческие компетенции для управления проектами/Управление человеческими ресурсами</t>
  </si>
  <si>
    <t>Экономическая оценка проектов/Финансовый анализ проектов</t>
  </si>
  <si>
    <t>Управление качеством проекта</t>
  </si>
  <si>
    <t>Гибкие технологии управления проектом/ Качественные и количественные методы исследования</t>
  </si>
  <si>
    <t>Проектные закупки и заключение контрактов / Сервисная модель в управлении проектами</t>
  </si>
  <si>
    <t>Бизнес планирование инновационных и инвестиционных проектов/
Управленческая экономика</t>
  </si>
  <si>
    <t>Управление программами и портфелем проектов/Модели и методы управления проектами</t>
  </si>
  <si>
    <t>Управление рисками проекта</t>
  </si>
  <si>
    <t>Коммуникации в управлении проектами/ Бизнес-коммуникация</t>
  </si>
  <si>
    <t>Медиа, технологии и культура</t>
  </si>
  <si>
    <t>Основы искусства и музыки</t>
  </si>
  <si>
    <t>Режиссерское ремесло</t>
  </si>
  <si>
    <t>Взаимодействие человека, компьютера и визуализация информации</t>
  </si>
  <si>
    <t>Управление продуктами</t>
  </si>
  <si>
    <t xml:space="preserve">Экономическая оценка медиа проектов 
</t>
  </si>
  <si>
    <t>Большие данные в медиатехнологиях</t>
  </si>
  <si>
    <t>Безопасность продукта</t>
  </si>
  <si>
    <t>Введение в сети / Принципы информационной безопасности</t>
  </si>
  <si>
    <t>Безопасность приложения / Менеджмент в информационной безопасности</t>
  </si>
  <si>
    <t>Безопасность сетей / Безопасность операционных систем</t>
  </si>
  <si>
    <t>Математические основы криптографии</t>
  </si>
  <si>
    <t>Компьютерные вирусы и вредоносное программное обеспечение</t>
  </si>
  <si>
    <t>Реверс инжениринг</t>
  </si>
  <si>
    <t xml:space="preserve">Государственная политика и электронное правительство 
</t>
  </si>
  <si>
    <t>Управление программами и портфелем проектов
/Проектный менеджмент</t>
  </si>
  <si>
    <t>Теории и методологии информации и науки о данных</t>
  </si>
  <si>
    <t xml:space="preserve">Экономическая оценка проектов цифровизации/ 
Финансовый анализ проектов цифровизации 
</t>
  </si>
  <si>
    <t>Сбор, хранение и обработка данных/Системы и модели хранения данных</t>
  </si>
  <si>
    <t>Модели и методы управления проектами</t>
  </si>
  <si>
    <t xml:space="preserve">Конфликт менеджмент/ 
Управление человеческими ресурсами 
</t>
  </si>
  <si>
    <t xml:space="preserve">Принятие решений на основе данных и управление изменениями/ 
Аналитика данных на языке R 
</t>
  </si>
  <si>
    <t>Совместное проектирование программных систем</t>
  </si>
  <si>
    <t xml:space="preserve">Правовые аспекты цифровизации/ 
Социальные инновации и цифровая трансформация общества/ 
Безопасность и конфиденциальность 
</t>
  </si>
  <si>
    <t xml:space="preserve">Разработка государственных е-услуг/ 
Расширяемые языки разметки данных 
</t>
  </si>
  <si>
    <t>IT инструменты для управления проектами</t>
  </si>
  <si>
    <t>Управление контентом и стоимостью проекта</t>
  </si>
  <si>
    <t>Обработка и понимание данных /Принятие решении основанных на данных</t>
  </si>
  <si>
    <t>Стохастическое моделирование</t>
  </si>
  <si>
    <t>Обучение с подкреплением</t>
  </si>
  <si>
    <t>Генеративно-состязательные сети</t>
  </si>
  <si>
    <t>Квантовые вычисления</t>
  </si>
  <si>
    <t>Инженерия надежности сайта</t>
  </si>
  <si>
    <t>Расширенные базы данных</t>
  </si>
  <si>
    <t>Управление проектом</t>
  </si>
  <si>
    <t>Передовой Frontend</t>
  </si>
  <si>
    <t>Тематическое исследование (Case study) по разработке ПО</t>
  </si>
  <si>
    <t>Расширенный Контроль Качества</t>
  </si>
  <si>
    <t xml:space="preserve">Бизнес планирование инновационных и инвестиционных медиа проектов (Business simulation) /Методы и техника управления медиа проектами/ 
Основы управления медиа проектами 
</t>
  </si>
  <si>
    <t>Устойчивое развитие и медиатехнологии/Медиа-лаборатория</t>
  </si>
  <si>
    <t>SOC аналитика</t>
  </si>
  <si>
    <t>Тестирование на проникновение</t>
  </si>
  <si>
    <t>Криптоанализ</t>
  </si>
  <si>
    <t xml:space="preserve">Правовые аспекты цифровизации /
Поведенческие компетенции для управления проектами /
Коммуникации в управлении проектами 
</t>
  </si>
  <si>
    <t>IT инструменты для управления проектами/Управление контентом и стоимостью проекта</t>
  </si>
  <si>
    <t>Отказоустойчивость и надежность / Шаблоны программного обеспечения</t>
  </si>
  <si>
    <t>Безопасность продукта/ Информационная безопасность</t>
  </si>
  <si>
    <t>Усовершенствованная архитектура программного обеспечения / Принятие решений на основе данных</t>
  </si>
  <si>
    <t>Исследовательская практика</t>
  </si>
  <si>
    <t>Руководство магистерской диссертацией</t>
  </si>
  <si>
    <t>ГАК</t>
  </si>
  <si>
    <t>Рецензирование</t>
  </si>
  <si>
    <t>Член ГАК</t>
  </si>
  <si>
    <t>2022 год поступления</t>
  </si>
  <si>
    <t>Средняя нагрузка по университету 520 часов</t>
  </si>
  <si>
    <t>Kazakh Language 1</t>
  </si>
  <si>
    <t>Russian Language 1</t>
  </si>
  <si>
    <t>Kazakh Language 2</t>
  </si>
  <si>
    <t>Russian Language 2</t>
  </si>
  <si>
    <t>Расчет педагогической нагрузки и штатного расписания  на 2022-2023 учебный год ТОО "Astana IT University"                                                                                                                                                                                             (с предварительным планом приема 2022 года поступления)</t>
  </si>
  <si>
    <t>1 курс (план)</t>
  </si>
  <si>
    <t>маг (план)</t>
  </si>
  <si>
    <t>ITE-2101</t>
  </si>
  <si>
    <t>ST-2101</t>
  </si>
  <si>
    <t>ST-2102</t>
  </si>
  <si>
    <t>BDA-2101</t>
  </si>
  <si>
    <t>BDA-2102</t>
  </si>
  <si>
    <t>BDA-2103</t>
  </si>
  <si>
    <t>BDA-2104</t>
  </si>
  <si>
    <t>BDA-2105</t>
  </si>
  <si>
    <t>BDA-2106</t>
  </si>
  <si>
    <t>ITM-2101</t>
  </si>
  <si>
    <t>ITM-2102</t>
  </si>
  <si>
    <t>ITM-2103</t>
  </si>
  <si>
    <t>ITM-2104</t>
  </si>
  <si>
    <t>ITM-2105</t>
  </si>
  <si>
    <t>CS-2101</t>
  </si>
  <si>
    <t>CS-2102</t>
  </si>
  <si>
    <t>CS-2103</t>
  </si>
  <si>
    <t>CS-2104</t>
  </si>
  <si>
    <t>CS-2105</t>
  </si>
  <si>
    <t>CS-2106</t>
  </si>
  <si>
    <t>CS-2107</t>
  </si>
  <si>
    <t>CS-2108</t>
  </si>
  <si>
    <t>CS-2109</t>
  </si>
  <si>
    <t>CS-2110</t>
  </si>
  <si>
    <t>CS-2111</t>
  </si>
  <si>
    <t>CS-2112</t>
  </si>
  <si>
    <t>CS-2113</t>
  </si>
  <si>
    <t>CS-2114</t>
  </si>
  <si>
    <t>CS-2115</t>
  </si>
  <si>
    <t>CS-2116</t>
  </si>
  <si>
    <t>CS-2117</t>
  </si>
  <si>
    <t>CS-2118</t>
  </si>
  <si>
    <t>CS-2119</t>
  </si>
  <si>
    <t>CS-2120</t>
  </si>
  <si>
    <t>CS-2121</t>
  </si>
  <si>
    <t>CS-2122</t>
  </si>
  <si>
    <t>CS-2123</t>
  </si>
  <si>
    <t>CS-2124</t>
  </si>
  <si>
    <t>CS-2125</t>
  </si>
  <si>
    <t>CS-2126</t>
  </si>
  <si>
    <t>CS-2127</t>
  </si>
  <si>
    <t>CS-2128</t>
  </si>
  <si>
    <t>CS-2129</t>
  </si>
  <si>
    <t>CS-2130</t>
  </si>
  <si>
    <t>IT-2004</t>
  </si>
  <si>
    <t>IT-2101</t>
  </si>
  <si>
    <t>IT-2102</t>
  </si>
  <si>
    <t>IT-2103</t>
  </si>
  <si>
    <t>IT-2104</t>
  </si>
  <si>
    <t>IT-2105</t>
  </si>
  <si>
    <t>IT-2106</t>
  </si>
  <si>
    <t>IT-2107</t>
  </si>
  <si>
    <t>MT-2101</t>
  </si>
  <si>
    <t>MT-2102</t>
  </si>
  <si>
    <t>MT-2103</t>
  </si>
  <si>
    <t>MT-2104</t>
  </si>
  <si>
    <t>MT-2105</t>
  </si>
  <si>
    <t>SE-2101</t>
  </si>
  <si>
    <t>SE-2102</t>
  </si>
  <si>
    <t>SE-2103</t>
  </si>
  <si>
    <t>SE-2104</t>
  </si>
  <si>
    <t>SE-2105</t>
  </si>
  <si>
    <t>SE-2106</t>
  </si>
  <si>
    <t>SE-2107</t>
  </si>
  <si>
    <t>SE-2108</t>
  </si>
  <si>
    <t>SE-2109</t>
  </si>
  <si>
    <t>SE-2110</t>
  </si>
  <si>
    <t>SE-2111</t>
  </si>
  <si>
    <t>SE-2112</t>
  </si>
  <si>
    <t>SE-2113</t>
  </si>
  <si>
    <t>SE-2114</t>
  </si>
  <si>
    <t>SE-2115</t>
  </si>
  <si>
    <t>SE-2116</t>
  </si>
  <si>
    <t>SE-2117</t>
  </si>
  <si>
    <t>SE-2118</t>
  </si>
  <si>
    <t>SE-2119</t>
  </si>
  <si>
    <t>IA-2101</t>
  </si>
  <si>
    <t>TS-2101</t>
  </si>
  <si>
    <t>TS-2102</t>
  </si>
  <si>
    <t>DJ-2101</t>
  </si>
  <si>
    <t>DJ-2102</t>
  </si>
  <si>
    <t>BD-2001</t>
  </si>
  <si>
    <t>BD-2002</t>
  </si>
  <si>
    <t>BD-2003</t>
  </si>
  <si>
    <t>BD-2004</t>
  </si>
  <si>
    <t>BD-2005</t>
  </si>
  <si>
    <t>BD-2006</t>
  </si>
  <si>
    <t>BD-2007</t>
  </si>
  <si>
    <t>BD-2008</t>
  </si>
  <si>
    <t>ITM-2001</t>
  </si>
  <si>
    <t>ITM-2002</t>
  </si>
  <si>
    <t>ITM-2003</t>
  </si>
  <si>
    <t>ITM-2004</t>
  </si>
  <si>
    <t>ITM-2005</t>
  </si>
  <si>
    <t>ITM-2006</t>
  </si>
  <si>
    <t>ITM-2007</t>
  </si>
  <si>
    <t>ITM-2008</t>
  </si>
  <si>
    <t>CS-2001</t>
  </si>
  <si>
    <t>CS-2002</t>
  </si>
  <si>
    <t>CS-2003</t>
  </si>
  <si>
    <t>CS-2004</t>
  </si>
  <si>
    <t>CS-2005</t>
  </si>
  <si>
    <t>CS-2006</t>
  </si>
  <si>
    <t>CS-2007</t>
  </si>
  <si>
    <t>CS-2008</t>
  </si>
  <si>
    <t>CS-2009</t>
  </si>
  <si>
    <t>CS-2010</t>
  </si>
  <si>
    <t>CS-2011</t>
  </si>
  <si>
    <t>IT-2001</t>
  </si>
  <si>
    <t>IT-2002</t>
  </si>
  <si>
    <t>IT-2003</t>
  </si>
  <si>
    <t>MT-2001</t>
  </si>
  <si>
    <t>MT-2002</t>
  </si>
  <si>
    <t>MT-2003</t>
  </si>
  <si>
    <t>MT-2004</t>
  </si>
  <si>
    <t>MT-2005</t>
  </si>
  <si>
    <t>MT-2006</t>
  </si>
  <si>
    <t>MT-2007</t>
  </si>
  <si>
    <t>MT-2008</t>
  </si>
  <si>
    <t>SE-2001</t>
  </si>
  <si>
    <t>SE-2002</t>
  </si>
  <si>
    <t>SE-2003</t>
  </si>
  <si>
    <t>SE-2004</t>
  </si>
  <si>
    <t>SE-2005</t>
  </si>
  <si>
    <t>SE-2006</t>
  </si>
  <si>
    <t>SE-2007</t>
  </si>
  <si>
    <t>SE-2008</t>
  </si>
  <si>
    <t>SE-2009</t>
  </si>
  <si>
    <t>SE-2010</t>
  </si>
  <si>
    <t>SE-2011</t>
  </si>
  <si>
    <t>SE-2012</t>
  </si>
  <si>
    <t>SE-2013</t>
  </si>
  <si>
    <t>SE-2014</t>
  </si>
  <si>
    <t>SE-2015</t>
  </si>
  <si>
    <t>SE-2016</t>
  </si>
  <si>
    <t>SE-2017</t>
  </si>
  <si>
    <t>IA-2001</t>
  </si>
  <si>
    <t>IA-2002</t>
  </si>
  <si>
    <t>TS-2001</t>
  </si>
  <si>
    <t>TS-2002</t>
  </si>
  <si>
    <t>TS-2003</t>
  </si>
  <si>
    <t>TS-2004</t>
  </si>
  <si>
    <t>DJ-2001</t>
  </si>
  <si>
    <t>DJ-2002</t>
  </si>
  <si>
    <t>Курс</t>
  </si>
  <si>
    <t>Количество</t>
  </si>
  <si>
    <t>Группы</t>
  </si>
  <si>
    <t>IT-2201</t>
  </si>
  <si>
    <t>IT-2202</t>
  </si>
  <si>
    <t>IT-2203</t>
  </si>
  <si>
    <t>IT-2204</t>
  </si>
  <si>
    <t>IT-2205</t>
  </si>
  <si>
    <t>SE-2201</t>
  </si>
  <si>
    <t>SE-2202</t>
  </si>
  <si>
    <t>SE-2203</t>
  </si>
  <si>
    <t>SE-2204</t>
  </si>
  <si>
    <t>SE-2205</t>
  </si>
  <si>
    <t>SE-2206</t>
  </si>
  <si>
    <t>SE-2207</t>
  </si>
  <si>
    <t>SE-2208</t>
  </si>
  <si>
    <t>SE-2209</t>
  </si>
  <si>
    <t>SE-2210</t>
  </si>
  <si>
    <t>SE-2211</t>
  </si>
  <si>
    <t>SE-2212</t>
  </si>
  <si>
    <t>SE-2213</t>
  </si>
  <si>
    <t>SE-2214</t>
  </si>
  <si>
    <t>SE-2215</t>
  </si>
  <si>
    <t>BDA-2201</t>
  </si>
  <si>
    <t>BDA-2202</t>
  </si>
  <si>
    <t>BDA-2203</t>
  </si>
  <si>
    <t>BDA-2204</t>
  </si>
  <si>
    <t>BDA-2205</t>
  </si>
  <si>
    <t>BDA-2206</t>
  </si>
  <si>
    <t>MT-2201</t>
  </si>
  <si>
    <t>MT-2202</t>
  </si>
  <si>
    <t>MT-2203</t>
  </si>
  <si>
    <t>MT-2204</t>
  </si>
  <si>
    <t>MT-2205</t>
  </si>
  <si>
    <t>ST-2201</t>
  </si>
  <si>
    <t>ST-2202</t>
  </si>
  <si>
    <t>CS-2201</t>
  </si>
  <si>
    <t>CS-2202</t>
  </si>
  <si>
    <t>CS-2203</t>
  </si>
  <si>
    <t>CS-2204</t>
  </si>
  <si>
    <t>CS-2205</t>
  </si>
  <si>
    <t>CS-2206</t>
  </si>
  <si>
    <t>CS-2207</t>
  </si>
  <si>
    <t>CS-2208</t>
  </si>
  <si>
    <t>CS-2209</t>
  </si>
  <si>
    <t>CS-2210</t>
  </si>
  <si>
    <t>CS-2211</t>
  </si>
  <si>
    <t>CS-2212</t>
  </si>
  <si>
    <t>CS-2213</t>
  </si>
  <si>
    <t>CS-2214</t>
  </si>
  <si>
    <t>CS-2215</t>
  </si>
  <si>
    <t>CS-2216</t>
  </si>
  <si>
    <t>CS-2217</t>
  </si>
  <si>
    <t>CS-2218</t>
  </si>
  <si>
    <t>CS-2219</t>
  </si>
  <si>
    <t>CS-2220</t>
  </si>
  <si>
    <t>CS-2221</t>
  </si>
  <si>
    <t>CS-2222</t>
  </si>
  <si>
    <t>CS-2223</t>
  </si>
  <si>
    <t>CS-2224</t>
  </si>
  <si>
    <t>CS-2225</t>
  </si>
  <si>
    <t>CS-2226</t>
  </si>
  <si>
    <t>CS-2227</t>
  </si>
  <si>
    <t>CS-2228</t>
  </si>
  <si>
    <t>CS-2229</t>
  </si>
  <si>
    <t>CS-2230</t>
  </si>
  <si>
    <t>DJ-2201</t>
  </si>
  <si>
    <t>DJ-2202</t>
  </si>
  <si>
    <t>ITE-2201</t>
  </si>
  <si>
    <t>ITM-2201</t>
  </si>
  <si>
    <t>ITM-2202</t>
  </si>
  <si>
    <t>ITM-2203</t>
  </si>
  <si>
    <t>ITM-2204</t>
  </si>
  <si>
    <t>ITM-2205</t>
  </si>
  <si>
    <t>M&amp;CS-2201</t>
  </si>
  <si>
    <t>DPA-2201</t>
  </si>
  <si>
    <t>IIT-2201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</si>
</sst>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>
    <font>
      <sz val="10"/>
      <name val="Arial Cyr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Calibri"/>
      <family val="2"/>
      <charset val="204"/>
    </font>
    <font>
      <u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8"/>
      <name val="Times New Roman"/>
      <family val="1"/>
      <charset val="204"/>
    </font>
    <font>
      <sz val="10"/>
      <color rgb="FF000000"/>
      <name val="Arimo"/>
    </font>
    <font>
      <sz val="11"/>
      <color rgb="FF00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theme="5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5" fillId="0" borderId="0"/>
    <xf numFmtId="0" fontId="4" fillId="0" borderId="0"/>
  </cellStyleXfs>
  <cellXfs count="33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/>
    <xf numFmtId="0" fontId="0" fillId="2" borderId="1" xfId="0" applyFill="1" applyBorder="1"/>
    <xf numFmtId="0" fontId="0" fillId="2" borderId="0" xfId="0" applyFill="1" applyBorder="1"/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3" borderId="0" xfId="0" applyFont="1" applyFill="1"/>
    <xf numFmtId="0" fontId="2" fillId="3" borderId="1" xfId="0" applyFont="1" applyFill="1" applyBorder="1" applyAlignment="1">
      <alignment horizontal="center"/>
    </xf>
    <xf numFmtId="0" fontId="0" fillId="3" borderId="0" xfId="0" applyFill="1" applyBorder="1"/>
    <xf numFmtId="0" fontId="2" fillId="3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 wrapText="1"/>
    </xf>
    <xf numFmtId="0" fontId="2" fillId="4" borderId="0" xfId="0" applyFont="1" applyFill="1"/>
    <xf numFmtId="0" fontId="3" fillId="3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2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0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2" fillId="3" borderId="0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top" wrapText="1"/>
    </xf>
    <xf numFmtId="0" fontId="0" fillId="3" borderId="0" xfId="0" applyFill="1"/>
    <xf numFmtId="0" fontId="6" fillId="0" borderId="0" xfId="0" applyFont="1"/>
    <xf numFmtId="0" fontId="6" fillId="0" borderId="1" xfId="0" applyFont="1" applyBorder="1"/>
    <xf numFmtId="0" fontId="6" fillId="2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left" vertical="top" wrapText="1"/>
    </xf>
    <xf numFmtId="0" fontId="7" fillId="0" borderId="0" xfId="0" applyFont="1" applyAlignment="1">
      <alignment horizontal="center" wrapText="1"/>
    </xf>
    <xf numFmtId="0" fontId="7" fillId="0" borderId="0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3" fillId="3" borderId="0" xfId="0" applyFont="1" applyFill="1" applyBorder="1" applyAlignment="1">
      <alignment vertical="top" wrapText="1"/>
    </xf>
    <xf numFmtId="0" fontId="2" fillId="3" borderId="0" xfId="0" applyFont="1" applyFill="1" applyAlignment="1">
      <alignment horizontal="left" wrapText="1"/>
    </xf>
    <xf numFmtId="0" fontId="2" fillId="3" borderId="1" xfId="0" applyFont="1" applyFill="1" applyBorder="1"/>
    <xf numFmtId="0" fontId="2" fillId="3" borderId="0" xfId="0" applyFont="1" applyFill="1" applyBorder="1"/>
    <xf numFmtId="0" fontId="2" fillId="4" borderId="1" xfId="0" applyFont="1" applyFill="1" applyBorder="1"/>
    <xf numFmtId="0" fontId="2" fillId="4" borderId="0" xfId="0" applyFont="1" applyFill="1" applyBorder="1"/>
    <xf numFmtId="0" fontId="2" fillId="0" borderId="3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0" fillId="0" borderId="0" xfId="0" applyBorder="1"/>
    <xf numFmtId="0" fontId="4" fillId="0" borderId="0" xfId="0" applyFont="1" applyBorder="1"/>
    <xf numFmtId="0" fontId="4" fillId="3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top"/>
    </xf>
    <xf numFmtId="0" fontId="0" fillId="3" borderId="1" xfId="0" applyFill="1" applyBorder="1"/>
    <xf numFmtId="0" fontId="2" fillId="3" borderId="4" xfId="0" applyFont="1" applyFill="1" applyBorder="1"/>
    <xf numFmtId="0" fontId="2" fillId="4" borderId="4" xfId="0" applyFont="1" applyFill="1" applyBorder="1"/>
    <xf numFmtId="0" fontId="7" fillId="0" borderId="1" xfId="0" applyFont="1" applyBorder="1"/>
    <xf numFmtId="0" fontId="2" fillId="3" borderId="0" xfId="0" applyFont="1" applyFill="1" applyAlignment="1">
      <alignment horizontal="center" vertical="top"/>
    </xf>
    <xf numFmtId="0" fontId="7" fillId="0" borderId="1" xfId="0" applyFont="1" applyBorder="1" applyAlignment="1">
      <alignment horizontal="left"/>
    </xf>
    <xf numFmtId="0" fontId="7" fillId="0" borderId="0" xfId="0" applyFont="1" applyBorder="1" applyAlignment="1"/>
    <xf numFmtId="0" fontId="7" fillId="3" borderId="0" xfId="0" applyFont="1" applyFill="1" applyBorder="1" applyAlignment="1">
      <alignment vertical="center"/>
    </xf>
    <xf numFmtId="0" fontId="7" fillId="0" borderId="1" xfId="0" applyFont="1" applyBorder="1" applyAlignment="1"/>
    <xf numFmtId="0" fontId="0" fillId="0" borderId="1" xfId="0" applyBorder="1"/>
    <xf numFmtId="0" fontId="0" fillId="5" borderId="0" xfId="0" applyFill="1"/>
    <xf numFmtId="0" fontId="4" fillId="5" borderId="0" xfId="0" applyFont="1" applyFill="1" applyAlignment="1">
      <alignment horizontal="center"/>
    </xf>
    <xf numFmtId="0" fontId="2" fillId="5" borderId="0" xfId="0" applyFont="1" applyFill="1"/>
    <xf numFmtId="20" fontId="0" fillId="3" borderId="0" xfId="0" applyNumberFormat="1" applyFill="1" applyBorder="1"/>
    <xf numFmtId="0" fontId="7" fillId="3" borderId="0" xfId="0" applyFont="1" applyFill="1" applyBorder="1" applyAlignment="1">
      <alignment horizontal="center" vertical="center" wrapText="1"/>
    </xf>
    <xf numFmtId="164" fontId="6" fillId="3" borderId="0" xfId="0" applyNumberFormat="1" applyFont="1" applyFill="1" applyBorder="1" applyAlignment="1">
      <alignment horizontal="center" vertical="center"/>
    </xf>
    <xf numFmtId="2" fontId="7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top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0" fillId="3" borderId="0" xfId="0" applyNumberFormat="1" applyFill="1" applyBorder="1"/>
    <xf numFmtId="0" fontId="7" fillId="3" borderId="8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  <xf numFmtId="0" fontId="3" fillId="0" borderId="8" xfId="0" applyFont="1" applyBorder="1" applyAlignment="1">
      <alignment horizontal="left" wrapText="1"/>
    </xf>
    <xf numFmtId="0" fontId="2" fillId="3" borderId="0" xfId="0" applyFont="1" applyFill="1" applyBorder="1" applyAlignment="1">
      <alignment horizontal="center" vertical="top" wrapText="1"/>
    </xf>
    <xf numFmtId="0" fontId="2" fillId="3" borderId="0" xfId="0" applyFont="1" applyFill="1" applyAlignment="1">
      <alignment vertical="top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9" xfId="0" applyFont="1" applyFill="1" applyBorder="1" applyAlignment="1">
      <alignment horizontal="center" vertical="top"/>
    </xf>
    <xf numFmtId="0" fontId="2" fillId="3" borderId="10" xfId="0" applyFont="1" applyFill="1" applyBorder="1" applyAlignment="1">
      <alignment horizontal="center" vertical="top"/>
    </xf>
    <xf numFmtId="0" fontId="2" fillId="3" borderId="9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/>
    <xf numFmtId="1" fontId="2" fillId="0" borderId="1" xfId="0" applyNumberFormat="1" applyFont="1" applyBorder="1" applyAlignment="1">
      <alignment horizontal="left" wrapText="1" indent="2"/>
    </xf>
    <xf numFmtId="1" fontId="2" fillId="3" borderId="1" xfId="0" applyNumberFormat="1" applyFont="1" applyFill="1" applyBorder="1" applyAlignment="1">
      <alignment horizontal="center" wrapText="1"/>
    </xf>
    <xf numFmtId="1" fontId="3" fillId="3" borderId="1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top"/>
    </xf>
    <xf numFmtId="0" fontId="2" fillId="3" borderId="0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9" xfId="0" applyFont="1" applyFill="1" applyBorder="1" applyAlignment="1">
      <alignment horizontal="center" vertical="top"/>
    </xf>
    <xf numFmtId="0" fontId="10" fillId="3" borderId="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0" fontId="3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wrapText="1"/>
    </xf>
    <xf numFmtId="0" fontId="16" fillId="0" borderId="1" xfId="0" applyFont="1" applyBorder="1"/>
    <xf numFmtId="0" fontId="11" fillId="0" borderId="1" xfId="0" applyFont="1" applyBorder="1"/>
    <xf numFmtId="0" fontId="3" fillId="3" borderId="8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Alignment="1">
      <alignment vertical="top"/>
    </xf>
    <xf numFmtId="0" fontId="2" fillId="0" borderId="2" xfId="0" applyFont="1" applyFill="1" applyBorder="1" applyAlignment="1">
      <alignment horizontal="center" vertical="top"/>
    </xf>
    <xf numFmtId="0" fontId="2" fillId="0" borderId="9" xfId="0" applyFont="1" applyFill="1" applyBorder="1" applyAlignment="1">
      <alignment horizontal="center" vertical="top"/>
    </xf>
    <xf numFmtId="0" fontId="2" fillId="3" borderId="12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vertical="center" wrapText="1"/>
    </xf>
    <xf numFmtId="1" fontId="3" fillId="3" borderId="1" xfId="0" applyNumberFormat="1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 wrapText="1"/>
    </xf>
    <xf numFmtId="1" fontId="3" fillId="5" borderId="1" xfId="0" applyNumberFormat="1" applyFont="1" applyFill="1" applyBorder="1" applyAlignment="1">
      <alignment horizontal="center" vertical="top"/>
    </xf>
    <xf numFmtId="1" fontId="2" fillId="3" borderId="1" xfId="0" applyNumberFormat="1" applyFont="1" applyFill="1" applyBorder="1" applyAlignment="1">
      <alignment horizontal="center" vertical="top"/>
    </xf>
    <xf numFmtId="0" fontId="0" fillId="3" borderId="4" xfId="0" applyFill="1" applyBorder="1"/>
    <xf numFmtId="0" fontId="3" fillId="3" borderId="17" xfId="0" applyFont="1" applyFill="1" applyBorder="1" applyAlignment="1">
      <alignment horizontal="left" vertical="top" wrapText="1"/>
    </xf>
    <xf numFmtId="0" fontId="2" fillId="6" borderId="18" xfId="0" applyFont="1" applyFill="1" applyBorder="1" applyAlignment="1">
      <alignment vertical="top" wrapText="1"/>
    </xf>
    <xf numFmtId="0" fontId="2" fillId="6" borderId="19" xfId="0" applyFont="1" applyFill="1" applyBorder="1" applyAlignment="1">
      <alignment vertical="top" wrapText="1"/>
    </xf>
    <xf numFmtId="1" fontId="2" fillId="3" borderId="1" xfId="0" applyNumberFormat="1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 vertical="top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wrapText="1"/>
    </xf>
    <xf numFmtId="1" fontId="6" fillId="3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top"/>
    </xf>
    <xf numFmtId="0" fontId="12" fillId="0" borderId="1" xfId="0" applyFont="1" applyBorder="1" applyAlignment="1">
      <alignment horizontal="center" vertical="top" wrapText="1"/>
    </xf>
    <xf numFmtId="0" fontId="2" fillId="6" borderId="1" xfId="0" applyFont="1" applyFill="1" applyBorder="1" applyAlignment="1">
      <alignment vertical="top" wrapText="1"/>
    </xf>
    <xf numFmtId="0" fontId="13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11" fillId="6" borderId="1" xfId="0" applyFont="1" applyFill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8" fillId="6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3" borderId="0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4" fillId="0" borderId="1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vertical="top" wrapText="1"/>
    </xf>
    <xf numFmtId="0" fontId="2" fillId="7" borderId="18" xfId="0" applyFont="1" applyFill="1" applyBorder="1" applyAlignment="1">
      <alignment vertical="top" wrapText="1"/>
    </xf>
    <xf numFmtId="1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2" fontId="7" fillId="3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/>
    <xf numFmtId="2" fontId="5" fillId="3" borderId="1" xfId="0" applyNumberFormat="1" applyFont="1" applyFill="1" applyBorder="1" applyAlignment="1">
      <alignment horizontal="center"/>
    </xf>
    <xf numFmtId="0" fontId="7" fillId="3" borderId="0" xfId="0" applyNumberFormat="1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18" fillId="3" borderId="1" xfId="0" applyFont="1" applyFill="1" applyBorder="1" applyAlignment="1">
      <alignment horizontal="center"/>
    </xf>
    <xf numFmtId="0" fontId="18" fillId="3" borderId="1" xfId="0" applyFont="1" applyFill="1" applyBorder="1"/>
    <xf numFmtId="0" fontId="2" fillId="6" borderId="1" xfId="0" applyFont="1" applyFill="1" applyBorder="1" applyAlignment="1">
      <alignment horizontal="left" vertical="top" wrapText="1"/>
    </xf>
    <xf numFmtId="0" fontId="2" fillId="3" borderId="16" xfId="0" applyFont="1" applyFill="1" applyBorder="1" applyAlignment="1">
      <alignment horizontal="left" vertical="top" wrapText="1"/>
    </xf>
    <xf numFmtId="0" fontId="19" fillId="0" borderId="16" xfId="0" applyFont="1" applyBorder="1" applyAlignment="1">
      <alignment vertical="top" wrapText="1"/>
    </xf>
    <xf numFmtId="0" fontId="2" fillId="3" borderId="16" xfId="0" applyFont="1" applyFill="1" applyBorder="1" applyAlignment="1">
      <alignment vertical="top" wrapText="1"/>
    </xf>
    <xf numFmtId="0" fontId="19" fillId="3" borderId="16" xfId="0" applyFont="1" applyFill="1" applyBorder="1" applyAlignment="1">
      <alignment vertical="top" wrapText="1"/>
    </xf>
    <xf numFmtId="0" fontId="2" fillId="3" borderId="20" xfId="0" applyFont="1" applyFill="1" applyBorder="1" applyAlignment="1">
      <alignment horizontal="left" vertical="top" wrapText="1"/>
    </xf>
    <xf numFmtId="0" fontId="2" fillId="3" borderId="2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18" fillId="3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6" borderId="9" xfId="0" applyFont="1" applyFill="1" applyBorder="1" applyAlignment="1">
      <alignment vertical="top" wrapText="1"/>
    </xf>
    <xf numFmtId="0" fontId="2" fillId="3" borderId="17" xfId="0" applyFont="1" applyFill="1" applyBorder="1" applyAlignment="1">
      <alignment vertical="top" wrapText="1"/>
    </xf>
    <xf numFmtId="0" fontId="20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1" fillId="3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18" fillId="6" borderId="9" xfId="0" applyFont="1" applyFill="1" applyBorder="1" applyAlignment="1">
      <alignment vertical="top" wrapText="1"/>
    </xf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 wrapText="1"/>
    </xf>
    <xf numFmtId="0" fontId="9" fillId="3" borderId="22" xfId="0" applyFont="1" applyFill="1" applyBorder="1" applyAlignment="1">
      <alignment horizontal="center" wrapText="1"/>
    </xf>
    <xf numFmtId="0" fontId="2" fillId="3" borderId="23" xfId="0" applyFont="1" applyFill="1" applyBorder="1" applyAlignment="1">
      <alignment horizontal="center" wrapText="1"/>
    </xf>
    <xf numFmtId="0" fontId="9" fillId="3" borderId="2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left" wrapText="1"/>
    </xf>
    <xf numFmtId="0" fontId="3" fillId="3" borderId="7" xfId="0" applyFont="1" applyFill="1" applyBorder="1" applyAlignment="1">
      <alignment horizontal="center"/>
    </xf>
    <xf numFmtId="0" fontId="2" fillId="3" borderId="4" xfId="0" applyFont="1" applyFill="1" applyBorder="1" applyAlignment="1">
      <alignment vertical="top" wrapText="1"/>
    </xf>
    <xf numFmtId="0" fontId="18" fillId="6" borderId="1" xfId="0" applyFont="1" applyFill="1" applyBorder="1" applyAlignment="1">
      <alignment vertical="top" wrapText="1"/>
    </xf>
    <xf numFmtId="0" fontId="0" fillId="2" borderId="9" xfId="0" applyFont="1" applyFill="1" applyBorder="1" applyAlignment="1">
      <alignment vertical="top"/>
    </xf>
    <xf numFmtId="0" fontId="0" fillId="2" borderId="0" xfId="0" applyFill="1" applyAlignment="1">
      <alignment vertical="top"/>
    </xf>
    <xf numFmtId="0" fontId="20" fillId="3" borderId="1" xfId="0" applyFont="1" applyFill="1" applyBorder="1" applyAlignment="1">
      <alignment vertical="top" wrapText="1"/>
    </xf>
    <xf numFmtId="0" fontId="14" fillId="3" borderId="1" xfId="0" applyFont="1" applyFill="1" applyBorder="1" applyAlignment="1">
      <alignment horizontal="center" vertical="top" wrapText="1"/>
    </xf>
    <xf numFmtId="0" fontId="14" fillId="0" borderId="1" xfId="0" applyFont="1" applyFill="1" applyBorder="1" applyAlignment="1">
      <alignment horizontal="center" vertical="top" wrapText="1"/>
    </xf>
    <xf numFmtId="0" fontId="14" fillId="0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20" fontId="0" fillId="0" borderId="0" xfId="0" applyNumberFormat="1" applyBorder="1"/>
    <xf numFmtId="0" fontId="5" fillId="0" borderId="0" xfId="0" applyFont="1"/>
    <xf numFmtId="0" fontId="2" fillId="3" borderId="2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5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3" borderId="6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3" borderId="2" xfId="0" applyFont="1" applyFill="1" applyBorder="1" applyAlignment="1">
      <alignment horizontal="left" wrapText="1"/>
    </xf>
    <xf numFmtId="0" fontId="2" fillId="3" borderId="13" xfId="0" applyFont="1" applyFill="1" applyBorder="1" applyAlignment="1">
      <alignment horizontal="left" wrapText="1"/>
    </xf>
    <xf numFmtId="0" fontId="2" fillId="3" borderId="9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center" vertical="top" wrapText="1"/>
    </xf>
    <xf numFmtId="0" fontId="3" fillId="3" borderId="9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0" borderId="12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3" fillId="0" borderId="15" xfId="0" applyFont="1" applyBorder="1" applyAlignment="1">
      <alignment horizontal="left" wrapText="1"/>
    </xf>
    <xf numFmtId="0" fontId="3" fillId="0" borderId="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13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3" fillId="3" borderId="11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Border="1" applyAlignment="1">
      <alignment horizontal="center" vertical="top"/>
    </xf>
    <xf numFmtId="0" fontId="2" fillId="3" borderId="0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8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 wrapText="1"/>
    </xf>
    <xf numFmtId="0" fontId="2" fillId="3" borderId="13" xfId="0" applyFont="1" applyFill="1" applyBorder="1" applyAlignment="1">
      <alignment horizontal="center" vertical="top" wrapText="1"/>
    </xf>
    <xf numFmtId="0" fontId="2" fillId="3" borderId="9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/>
    </xf>
    <xf numFmtId="0" fontId="2" fillId="3" borderId="13" xfId="0" applyFont="1" applyFill="1" applyBorder="1" applyAlignment="1">
      <alignment horizontal="center" vertical="top"/>
    </xf>
    <xf numFmtId="0" fontId="2" fillId="3" borderId="9" xfId="0" applyFont="1" applyFill="1" applyBorder="1" applyAlignment="1">
      <alignment horizontal="center" vertical="top"/>
    </xf>
    <xf numFmtId="0" fontId="7" fillId="3" borderId="12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top" wrapText="1"/>
    </xf>
    <xf numFmtId="0" fontId="3" fillId="3" borderId="15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center" vertical="top"/>
    </xf>
    <xf numFmtId="0" fontId="2" fillId="3" borderId="11" xfId="0" applyFont="1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top"/>
    </xf>
    <xf numFmtId="0" fontId="5" fillId="3" borderId="13" xfId="0" applyFont="1" applyFill="1" applyBorder="1" applyAlignment="1">
      <alignment horizontal="center" vertical="top" wrapText="1"/>
    </xf>
    <xf numFmtId="0" fontId="5" fillId="3" borderId="9" xfId="0" applyFont="1" applyFill="1" applyBorder="1" applyAlignment="1">
      <alignment horizontal="center" vertical="top" wrapText="1"/>
    </xf>
    <xf numFmtId="0" fontId="3" fillId="3" borderId="0" xfId="0" applyFont="1" applyFill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/>
    </xf>
    <xf numFmtId="0" fontId="3" fillId="3" borderId="9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vertical="top" wrapText="1"/>
    </xf>
    <xf numFmtId="0" fontId="2" fillId="3" borderId="13" xfId="0" applyFont="1" applyFill="1" applyBorder="1" applyAlignment="1">
      <alignment vertical="top" wrapText="1"/>
    </xf>
    <xf numFmtId="0" fontId="2" fillId="3" borderId="9" xfId="0" applyFont="1" applyFill="1" applyBorder="1" applyAlignment="1">
      <alignment vertical="top" wrapText="1"/>
    </xf>
    <xf numFmtId="0" fontId="7" fillId="0" borderId="0" xfId="0" applyFont="1" applyAlignment="1">
      <alignment vertical="center" wrapText="1"/>
    </xf>
    <xf numFmtId="0" fontId="7" fillId="0" borderId="2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2 6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"/>
  <sheetViews>
    <sheetView view="pageBreakPreview" topLeftCell="A4" zoomScaleNormal="100" workbookViewId="0">
      <pane ySplit="2550" topLeftCell="A10" activePane="bottomLeft"/>
      <selection activeCell="L7" sqref="L7:L9"/>
      <selection pane="bottomLeft" activeCell="M13" sqref="M13"/>
    </sheetView>
  </sheetViews>
  <sheetFormatPr defaultRowHeight="12.75"/>
  <cols>
    <col min="1" max="1" width="32.85546875" style="57" customWidth="1"/>
    <col min="2" max="2" width="8.42578125" style="23" customWidth="1"/>
    <col min="3" max="3" width="7.140625" style="101" customWidth="1"/>
    <col min="4" max="4" width="7.140625" style="125" customWidth="1"/>
    <col min="5" max="5" width="7" style="101" customWidth="1"/>
    <col min="6" max="6" width="6.42578125" style="101" customWidth="1"/>
    <col min="7" max="7" width="7" style="101" customWidth="1"/>
    <col min="8" max="8" width="6.5703125" style="125" customWidth="1"/>
    <col min="9" max="9" width="6.5703125" style="101" customWidth="1"/>
    <col min="10" max="10" width="6.85546875" style="101" customWidth="1"/>
    <col min="11" max="11" width="7.42578125" style="102" customWidth="1"/>
    <col min="12" max="12" width="6.7109375" style="102" customWidth="1"/>
    <col min="13" max="13" width="7.7109375" style="101" customWidth="1"/>
    <col min="14" max="14" width="8.42578125" style="23" customWidth="1"/>
    <col min="15" max="15" width="6.42578125" style="23" customWidth="1"/>
    <col min="16" max="16" width="6.85546875" style="101" customWidth="1"/>
    <col min="17" max="17" width="5.28515625" style="23" customWidth="1"/>
    <col min="18" max="18" width="8.140625" style="23" customWidth="1"/>
    <col min="19" max="19" width="7" style="23" customWidth="1"/>
    <col min="20" max="20" width="7.85546875" style="23" customWidth="1"/>
    <col min="21" max="21" width="5.85546875" style="23" customWidth="1"/>
    <col min="22" max="22" width="17.42578125" style="101" customWidth="1"/>
    <col min="23" max="23" width="45.42578125" style="37" customWidth="1"/>
    <col min="24" max="24" width="9.140625" style="65"/>
  </cols>
  <sheetData>
    <row r="1" spans="1:256">
      <c r="A1" s="259" t="s">
        <v>0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</row>
    <row r="2" spans="1:256">
      <c r="A2" s="259" t="s">
        <v>14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</row>
    <row r="3" spans="1:256">
      <c r="A3" s="259" t="s">
        <v>71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</row>
    <row r="4" spans="1:256">
      <c r="A4" s="261" t="s">
        <v>25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</row>
    <row r="6" spans="1:256">
      <c r="A6" s="54"/>
      <c r="B6" s="253" t="s">
        <v>15</v>
      </c>
      <c r="C6" s="254"/>
      <c r="D6" s="254"/>
      <c r="E6" s="254"/>
      <c r="F6" s="254"/>
      <c r="G6" s="254"/>
      <c r="H6" s="254"/>
      <c r="I6" s="254"/>
      <c r="J6" s="255"/>
      <c r="K6" s="253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254"/>
      <c r="W6" s="255"/>
    </row>
    <row r="7" spans="1:256" ht="25.5" customHeight="1">
      <c r="A7" s="280" t="s">
        <v>1</v>
      </c>
      <c r="B7" s="34" t="s">
        <v>16</v>
      </c>
      <c r="C7" s="17" t="s">
        <v>17</v>
      </c>
      <c r="D7" s="119" t="s">
        <v>18</v>
      </c>
      <c r="E7" s="17" t="s">
        <v>19</v>
      </c>
      <c r="F7" s="17" t="s">
        <v>20</v>
      </c>
      <c r="G7" s="17" t="s">
        <v>21</v>
      </c>
      <c r="H7" s="41" t="s">
        <v>22</v>
      </c>
      <c r="I7" s="34" t="s">
        <v>26</v>
      </c>
      <c r="J7" s="17" t="s">
        <v>23</v>
      </c>
      <c r="K7" s="283" t="s">
        <v>2</v>
      </c>
      <c r="L7" s="283" t="s">
        <v>3</v>
      </c>
      <c r="M7" s="247" t="s">
        <v>12</v>
      </c>
      <c r="N7" s="250" t="s">
        <v>4</v>
      </c>
      <c r="O7" s="251"/>
      <c r="P7" s="251"/>
      <c r="Q7" s="252"/>
      <c r="R7" s="253" t="s">
        <v>11</v>
      </c>
      <c r="S7" s="254"/>
      <c r="T7" s="254"/>
      <c r="U7" s="255"/>
      <c r="V7" s="268" t="s">
        <v>28</v>
      </c>
      <c r="W7" s="271" t="s">
        <v>30</v>
      </c>
    </row>
    <row r="8" spans="1:256" ht="12.75" customHeight="1">
      <c r="A8" s="281"/>
      <c r="B8" s="17">
        <v>74</v>
      </c>
      <c r="C8" s="17">
        <v>318</v>
      </c>
      <c r="D8" s="119">
        <v>137</v>
      </c>
      <c r="E8" s="17">
        <v>27</v>
      </c>
      <c r="F8" s="17">
        <v>141</v>
      </c>
      <c r="G8" s="17">
        <v>63</v>
      </c>
      <c r="H8" s="119">
        <v>195</v>
      </c>
      <c r="I8" s="17">
        <v>35</v>
      </c>
      <c r="J8" s="17">
        <v>137</v>
      </c>
      <c r="K8" s="284"/>
      <c r="L8" s="284"/>
      <c r="M8" s="248"/>
      <c r="N8" s="274" t="s">
        <v>5</v>
      </c>
      <c r="O8" s="274" t="s">
        <v>6</v>
      </c>
      <c r="P8" s="276" t="s">
        <v>7</v>
      </c>
      <c r="Q8" s="278" t="s">
        <v>8</v>
      </c>
      <c r="R8" s="278" t="s">
        <v>9</v>
      </c>
      <c r="S8" s="278" t="s">
        <v>10</v>
      </c>
      <c r="T8" s="278" t="s">
        <v>7</v>
      </c>
      <c r="U8" s="278" t="s">
        <v>8</v>
      </c>
      <c r="V8" s="269"/>
      <c r="W8" s="272"/>
    </row>
    <row r="9" spans="1:256">
      <c r="A9" s="282"/>
      <c r="B9" s="256" t="s">
        <v>27</v>
      </c>
      <c r="C9" s="257"/>
      <c r="D9" s="257"/>
      <c r="E9" s="257"/>
      <c r="F9" s="257"/>
      <c r="G9" s="257"/>
      <c r="H9" s="257"/>
      <c r="I9" s="257"/>
      <c r="J9" s="258"/>
      <c r="K9" s="285"/>
      <c r="L9" s="285"/>
      <c r="M9" s="249"/>
      <c r="N9" s="275"/>
      <c r="O9" s="275"/>
      <c r="P9" s="277"/>
      <c r="Q9" s="279"/>
      <c r="R9" s="279"/>
      <c r="S9" s="279"/>
      <c r="T9" s="279"/>
      <c r="U9" s="279"/>
      <c r="V9" s="270"/>
      <c r="W9" s="273"/>
    </row>
    <row r="10" spans="1:256">
      <c r="A10" s="54"/>
      <c r="B10" s="17">
        <v>4</v>
      </c>
      <c r="C10" s="17">
        <v>17</v>
      </c>
      <c r="D10" s="119">
        <v>8</v>
      </c>
      <c r="E10" s="17">
        <v>2</v>
      </c>
      <c r="F10" s="17">
        <v>8</v>
      </c>
      <c r="G10" s="17">
        <v>4</v>
      </c>
      <c r="H10" s="119">
        <v>11</v>
      </c>
      <c r="I10" s="17">
        <v>2</v>
      </c>
      <c r="J10" s="17">
        <v>8</v>
      </c>
      <c r="K10" s="17"/>
      <c r="L10" s="17"/>
      <c r="M10" s="13"/>
      <c r="N10" s="1"/>
      <c r="O10" s="1"/>
      <c r="P10" s="13"/>
      <c r="Q10" s="1"/>
      <c r="R10" s="1"/>
      <c r="S10" s="1"/>
      <c r="T10" s="1"/>
      <c r="U10" s="1"/>
      <c r="V10" s="13"/>
      <c r="W10" s="62"/>
    </row>
    <row r="11" spans="1:256">
      <c r="A11" s="34">
        <v>1</v>
      </c>
      <c r="B11" s="17">
        <v>2</v>
      </c>
      <c r="C11" s="17">
        <v>3</v>
      </c>
      <c r="D11" s="119">
        <v>4</v>
      </c>
      <c r="E11" s="17">
        <v>5</v>
      </c>
      <c r="F11" s="17">
        <v>6</v>
      </c>
      <c r="G11" s="17">
        <v>7</v>
      </c>
      <c r="H11" s="119">
        <v>8</v>
      </c>
      <c r="I11" s="17">
        <v>9</v>
      </c>
      <c r="J11" s="17">
        <v>10</v>
      </c>
      <c r="K11" s="17">
        <v>11</v>
      </c>
      <c r="L11" s="17">
        <v>12</v>
      </c>
      <c r="M11" s="17">
        <v>13</v>
      </c>
      <c r="N11" s="40">
        <v>14</v>
      </c>
      <c r="O11" s="40">
        <v>15</v>
      </c>
      <c r="P11" s="17">
        <v>16</v>
      </c>
      <c r="Q11" s="40">
        <v>17</v>
      </c>
      <c r="R11" s="40">
        <v>18</v>
      </c>
      <c r="S11" s="40">
        <v>19</v>
      </c>
      <c r="T11" s="40">
        <v>20</v>
      </c>
      <c r="U11" s="40">
        <v>21</v>
      </c>
      <c r="V11" s="17">
        <v>22</v>
      </c>
      <c r="W11" s="63">
        <v>23</v>
      </c>
    </row>
    <row r="12" spans="1:256" ht="13.5" thickBot="1">
      <c r="A12" s="262"/>
      <c r="B12" s="263"/>
      <c r="C12" s="263"/>
      <c r="D12" s="263"/>
      <c r="E12" s="263"/>
      <c r="F12" s="263"/>
      <c r="G12" s="263"/>
      <c r="H12" s="263"/>
      <c r="I12" s="263"/>
      <c r="J12" s="263"/>
      <c r="K12" s="263"/>
      <c r="L12" s="263"/>
      <c r="M12" s="263"/>
      <c r="N12" s="263"/>
      <c r="O12" s="263"/>
      <c r="P12" s="263"/>
      <c r="Q12" s="263"/>
      <c r="R12" s="263"/>
      <c r="S12" s="263"/>
      <c r="T12" s="263"/>
      <c r="U12" s="263"/>
      <c r="V12" s="263"/>
      <c r="W12" s="264"/>
    </row>
    <row r="13" spans="1:256" ht="13.5" thickBot="1">
      <c r="A13" s="51" t="s">
        <v>40</v>
      </c>
      <c r="B13" s="2">
        <v>9</v>
      </c>
      <c r="C13" s="22"/>
      <c r="D13" s="24"/>
      <c r="E13" s="22"/>
      <c r="F13" s="22"/>
      <c r="G13" s="22"/>
      <c r="H13" s="24"/>
      <c r="I13" s="22"/>
      <c r="J13" s="22"/>
      <c r="K13" s="34"/>
      <c r="L13" s="51">
        <v>74</v>
      </c>
      <c r="M13" s="22">
        <v>4</v>
      </c>
      <c r="N13" s="128"/>
      <c r="O13" s="2"/>
      <c r="P13" s="129"/>
      <c r="Q13" s="2"/>
      <c r="R13" s="2"/>
      <c r="S13" s="2"/>
      <c r="T13" s="2"/>
      <c r="U13" s="33"/>
      <c r="V13" s="129">
        <f>+L13*M13</f>
        <v>296</v>
      </c>
      <c r="W13" s="165" t="s">
        <v>258</v>
      </c>
    </row>
    <row r="14" spans="1:256" ht="13.5" thickBot="1">
      <c r="A14" s="51" t="s">
        <v>40</v>
      </c>
      <c r="B14" s="2"/>
      <c r="C14" s="22">
        <v>9</v>
      </c>
      <c r="D14" s="24"/>
      <c r="E14" s="22"/>
      <c r="F14" s="22"/>
      <c r="G14" s="22"/>
      <c r="H14" s="120"/>
      <c r="I14" s="22"/>
      <c r="J14" s="22"/>
      <c r="K14" s="34"/>
      <c r="L14" s="51">
        <v>318</v>
      </c>
      <c r="M14" s="22">
        <v>4</v>
      </c>
      <c r="N14" s="128"/>
      <c r="O14" s="2"/>
      <c r="P14" s="129"/>
      <c r="Q14" s="2"/>
      <c r="R14" s="2"/>
      <c r="S14" s="2"/>
      <c r="T14" s="2"/>
      <c r="U14" s="33"/>
      <c r="V14" s="129">
        <f t="shared" ref="V14:V30" si="0">+L14*M14</f>
        <v>1272</v>
      </c>
      <c r="W14" s="165" t="s">
        <v>258</v>
      </c>
    </row>
    <row r="15" spans="1:256" ht="13.5" thickBot="1">
      <c r="A15" s="51" t="s">
        <v>40</v>
      </c>
      <c r="B15" s="2"/>
      <c r="C15" s="115"/>
      <c r="D15" s="120">
        <v>9</v>
      </c>
      <c r="E15" s="115"/>
      <c r="F15" s="22"/>
      <c r="G15" s="22"/>
      <c r="H15" s="24"/>
      <c r="I15" s="22"/>
      <c r="J15" s="22"/>
      <c r="K15" s="34"/>
      <c r="L15" s="51">
        <v>137</v>
      </c>
      <c r="M15" s="22">
        <v>4</v>
      </c>
      <c r="N15" s="128"/>
      <c r="O15" s="2"/>
      <c r="P15" s="129"/>
      <c r="Q15" s="2"/>
      <c r="R15" s="2"/>
      <c r="S15" s="2"/>
      <c r="T15" s="2"/>
      <c r="U15" s="33"/>
      <c r="V15" s="129">
        <f t="shared" si="0"/>
        <v>548</v>
      </c>
      <c r="W15" s="165" t="s">
        <v>259</v>
      </c>
    </row>
    <row r="16" spans="1:256" s="65" customFormat="1" ht="13.5" thickBot="1">
      <c r="A16" s="51" t="s">
        <v>40</v>
      </c>
      <c r="B16" s="2"/>
      <c r="C16" s="115"/>
      <c r="D16" s="120"/>
      <c r="E16" s="115">
        <v>9</v>
      </c>
      <c r="F16" s="22"/>
      <c r="G16" s="22"/>
      <c r="H16" s="24"/>
      <c r="I16" s="22"/>
      <c r="J16" s="22"/>
      <c r="K16" s="34"/>
      <c r="L16" s="51">
        <v>27</v>
      </c>
      <c r="M16" s="22">
        <v>4</v>
      </c>
      <c r="N16" s="128"/>
      <c r="O16" s="2"/>
      <c r="P16" s="129"/>
      <c r="Q16" s="2"/>
      <c r="R16" s="2"/>
      <c r="S16" s="2"/>
      <c r="T16" s="2"/>
      <c r="U16" s="33"/>
      <c r="V16" s="129">
        <f t="shared" si="0"/>
        <v>108</v>
      </c>
      <c r="W16" s="165" t="s">
        <v>53</v>
      </c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s="65" customFormat="1" ht="13.5" thickBot="1">
      <c r="A17" s="51" t="s">
        <v>40</v>
      </c>
      <c r="B17" s="2"/>
      <c r="C17" s="115"/>
      <c r="D17" s="120"/>
      <c r="E17" s="115"/>
      <c r="F17" s="22">
        <v>9</v>
      </c>
      <c r="G17" s="22"/>
      <c r="H17" s="24"/>
      <c r="I17" s="22"/>
      <c r="J17" s="22"/>
      <c r="K17" s="34"/>
      <c r="L17" s="51">
        <v>141</v>
      </c>
      <c r="M17" s="22">
        <v>4</v>
      </c>
      <c r="N17" s="128"/>
      <c r="O17" s="2"/>
      <c r="P17" s="129"/>
      <c r="Q17" s="2"/>
      <c r="R17" s="2"/>
      <c r="S17" s="2"/>
      <c r="T17" s="2"/>
      <c r="U17" s="33"/>
      <c r="V17" s="129">
        <f t="shared" si="0"/>
        <v>564</v>
      </c>
      <c r="W17" s="165" t="s">
        <v>59</v>
      </c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s="65" customFormat="1" ht="13.5" thickBot="1">
      <c r="A18" s="51" t="s">
        <v>40</v>
      </c>
      <c r="B18" s="2"/>
      <c r="C18" s="115"/>
      <c r="D18" s="120"/>
      <c r="E18" s="115"/>
      <c r="F18" s="22"/>
      <c r="G18" s="22">
        <v>9</v>
      </c>
      <c r="H18" s="24"/>
      <c r="I18" s="22"/>
      <c r="J18" s="22"/>
      <c r="K18" s="34"/>
      <c r="L18" s="51">
        <v>63</v>
      </c>
      <c r="M18" s="22">
        <v>4</v>
      </c>
      <c r="N18" s="128"/>
      <c r="O18" s="2"/>
      <c r="P18" s="129"/>
      <c r="Q18" s="2"/>
      <c r="R18" s="2"/>
      <c r="S18" s="2"/>
      <c r="T18" s="2"/>
      <c r="U18" s="33"/>
      <c r="V18" s="129">
        <f t="shared" si="0"/>
        <v>252</v>
      </c>
      <c r="W18" s="165" t="s">
        <v>53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s="65" customFormat="1" ht="13.5" thickBot="1">
      <c r="A19" s="51" t="s">
        <v>40</v>
      </c>
      <c r="B19" s="2"/>
      <c r="C19" s="115"/>
      <c r="D19" s="120"/>
      <c r="E19" s="115"/>
      <c r="F19" s="22"/>
      <c r="G19" s="22"/>
      <c r="H19" s="24">
        <v>9</v>
      </c>
      <c r="I19" s="22"/>
      <c r="J19" s="22"/>
      <c r="K19" s="34"/>
      <c r="L19" s="51">
        <v>195</v>
      </c>
      <c r="M19" s="22">
        <v>4</v>
      </c>
      <c r="N19" s="128"/>
      <c r="O19" s="2"/>
      <c r="P19" s="129"/>
      <c r="Q19" s="2"/>
      <c r="R19" s="2"/>
      <c r="S19" s="2"/>
      <c r="T19" s="2"/>
      <c r="U19" s="33"/>
      <c r="V19" s="129">
        <f t="shared" si="0"/>
        <v>780</v>
      </c>
      <c r="W19" s="165" t="s">
        <v>53</v>
      </c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s="65" customFormat="1" ht="13.5" thickBot="1">
      <c r="A20" s="51" t="s">
        <v>40</v>
      </c>
      <c r="B20" s="2"/>
      <c r="C20" s="115"/>
      <c r="D20" s="120"/>
      <c r="E20" s="115"/>
      <c r="F20" s="22"/>
      <c r="G20" s="22"/>
      <c r="H20" s="24"/>
      <c r="I20" s="22">
        <v>9</v>
      </c>
      <c r="J20" s="22"/>
      <c r="K20" s="34"/>
      <c r="L20" s="51">
        <v>35</v>
      </c>
      <c r="M20" s="22">
        <v>4</v>
      </c>
      <c r="N20" s="128"/>
      <c r="O20" s="2"/>
      <c r="P20" s="129"/>
      <c r="Q20" s="2"/>
      <c r="R20" s="2"/>
      <c r="S20" s="2"/>
      <c r="T20" s="2"/>
      <c r="U20" s="33"/>
      <c r="V20" s="129">
        <f t="shared" si="0"/>
        <v>140</v>
      </c>
      <c r="W20" s="165" t="s">
        <v>59</v>
      </c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3.5" thickBot="1">
      <c r="A21" s="51" t="s">
        <v>40</v>
      </c>
      <c r="B21" s="2"/>
      <c r="C21" s="115"/>
      <c r="D21" s="24"/>
      <c r="E21" s="22"/>
      <c r="F21" s="22"/>
      <c r="G21" s="22"/>
      <c r="H21" s="24"/>
      <c r="I21" s="22"/>
      <c r="J21" s="22">
        <v>9</v>
      </c>
      <c r="K21" s="34"/>
      <c r="L21" s="51">
        <v>137</v>
      </c>
      <c r="M21" s="22">
        <v>4</v>
      </c>
      <c r="N21" s="128"/>
      <c r="O21" s="2"/>
      <c r="P21" s="129"/>
      <c r="Q21" s="2"/>
      <c r="R21" s="2"/>
      <c r="S21" s="2"/>
      <c r="T21" s="2"/>
      <c r="U21" s="33"/>
      <c r="V21" s="129">
        <f t="shared" si="0"/>
        <v>548</v>
      </c>
      <c r="W21" s="165" t="s">
        <v>59</v>
      </c>
    </row>
    <row r="22" spans="1:256" ht="26.25" thickBot="1">
      <c r="A22" s="51" t="s">
        <v>44</v>
      </c>
      <c r="B22" s="2">
        <v>9</v>
      </c>
      <c r="C22" s="22"/>
      <c r="D22" s="24"/>
      <c r="E22" s="22"/>
      <c r="F22" s="22"/>
      <c r="G22" s="22"/>
      <c r="H22" s="24"/>
      <c r="I22" s="22"/>
      <c r="J22" s="22"/>
      <c r="K22" s="34"/>
      <c r="L22" s="51">
        <v>74</v>
      </c>
      <c r="M22" s="13">
        <v>1</v>
      </c>
      <c r="N22" s="128"/>
      <c r="O22" s="2"/>
      <c r="P22" s="129"/>
      <c r="Q22" s="1"/>
      <c r="R22" s="2"/>
      <c r="S22" s="2"/>
      <c r="T22" s="2"/>
      <c r="U22" s="1"/>
      <c r="V22" s="129">
        <f t="shared" si="0"/>
        <v>74</v>
      </c>
      <c r="W22" s="165" t="s">
        <v>258</v>
      </c>
    </row>
    <row r="23" spans="1:256" ht="26.25" thickBot="1">
      <c r="A23" s="51" t="s">
        <v>44</v>
      </c>
      <c r="B23" s="2"/>
      <c r="C23" s="22">
        <v>9</v>
      </c>
      <c r="D23" s="24"/>
      <c r="E23" s="22"/>
      <c r="F23" s="22"/>
      <c r="G23" s="22"/>
      <c r="H23" s="120"/>
      <c r="I23" s="22"/>
      <c r="J23" s="22"/>
      <c r="K23" s="34"/>
      <c r="L23" s="51">
        <v>318</v>
      </c>
      <c r="M23" s="13">
        <v>1</v>
      </c>
      <c r="N23" s="128"/>
      <c r="O23" s="2"/>
      <c r="P23" s="129"/>
      <c r="Q23" s="1"/>
      <c r="R23" s="2"/>
      <c r="S23" s="2"/>
      <c r="T23" s="2"/>
      <c r="U23" s="1"/>
      <c r="V23" s="129">
        <f t="shared" si="0"/>
        <v>318</v>
      </c>
      <c r="W23" s="165" t="s">
        <v>258</v>
      </c>
    </row>
    <row r="24" spans="1:256" ht="26.25" thickBot="1">
      <c r="A24" s="51" t="s">
        <v>44</v>
      </c>
      <c r="B24" s="2"/>
      <c r="C24" s="115"/>
      <c r="D24" s="120">
        <v>9</v>
      </c>
      <c r="E24" s="115"/>
      <c r="F24" s="22"/>
      <c r="G24" s="22"/>
      <c r="H24" s="24"/>
      <c r="I24" s="22"/>
      <c r="J24" s="22"/>
      <c r="K24" s="34"/>
      <c r="L24" s="51">
        <v>137</v>
      </c>
      <c r="M24" s="13">
        <v>1</v>
      </c>
      <c r="N24" s="128"/>
      <c r="O24" s="2"/>
      <c r="P24" s="129"/>
      <c r="Q24" s="1"/>
      <c r="R24" s="2"/>
      <c r="S24" s="2"/>
      <c r="T24" s="2"/>
      <c r="U24" s="1"/>
      <c r="V24" s="129">
        <f>+L24*M24</f>
        <v>137</v>
      </c>
      <c r="W24" s="165" t="s">
        <v>259</v>
      </c>
    </row>
    <row r="25" spans="1:256" ht="26.25" thickBot="1">
      <c r="A25" s="51" t="s">
        <v>44</v>
      </c>
      <c r="B25" s="2"/>
      <c r="C25" s="115"/>
      <c r="D25" s="120"/>
      <c r="E25" s="115">
        <v>9</v>
      </c>
      <c r="F25" s="22"/>
      <c r="G25" s="22"/>
      <c r="H25" s="24"/>
      <c r="I25" s="22"/>
      <c r="J25" s="22"/>
      <c r="K25" s="34"/>
      <c r="L25" s="51">
        <v>27</v>
      </c>
      <c r="M25" s="13">
        <v>1</v>
      </c>
      <c r="N25" s="128"/>
      <c r="O25" s="2"/>
      <c r="P25" s="129"/>
      <c r="Q25" s="1"/>
      <c r="R25" s="2"/>
      <c r="S25" s="2"/>
      <c r="T25" s="2"/>
      <c r="U25" s="1"/>
      <c r="V25" s="129">
        <f t="shared" si="0"/>
        <v>27</v>
      </c>
      <c r="W25" s="165" t="s">
        <v>53</v>
      </c>
    </row>
    <row r="26" spans="1:256" ht="26.25" thickBot="1">
      <c r="A26" s="51" t="s">
        <v>44</v>
      </c>
      <c r="B26" s="2"/>
      <c r="C26" s="115"/>
      <c r="D26" s="120"/>
      <c r="E26" s="115"/>
      <c r="F26" s="22">
        <v>9</v>
      </c>
      <c r="G26" s="22"/>
      <c r="H26" s="24"/>
      <c r="I26" s="22"/>
      <c r="J26" s="22"/>
      <c r="K26" s="34"/>
      <c r="L26" s="51">
        <v>141</v>
      </c>
      <c r="M26" s="13">
        <v>1</v>
      </c>
      <c r="N26" s="128"/>
      <c r="O26" s="2"/>
      <c r="P26" s="129"/>
      <c r="Q26" s="1"/>
      <c r="R26" s="2"/>
      <c r="S26" s="2"/>
      <c r="T26" s="2"/>
      <c r="U26" s="1"/>
      <c r="V26" s="129">
        <f t="shared" si="0"/>
        <v>141</v>
      </c>
      <c r="W26" s="165" t="s">
        <v>59</v>
      </c>
    </row>
    <row r="27" spans="1:256" ht="13.5" customHeight="1" thickBot="1">
      <c r="A27" s="51" t="s">
        <v>44</v>
      </c>
      <c r="B27" s="2"/>
      <c r="C27" s="115"/>
      <c r="D27" s="120"/>
      <c r="E27" s="115"/>
      <c r="F27" s="22"/>
      <c r="G27" s="22">
        <v>9</v>
      </c>
      <c r="H27" s="24"/>
      <c r="I27" s="22"/>
      <c r="J27" s="22"/>
      <c r="K27" s="34"/>
      <c r="L27" s="51">
        <v>63</v>
      </c>
      <c r="M27" s="13">
        <v>1</v>
      </c>
      <c r="N27" s="128"/>
      <c r="O27" s="2"/>
      <c r="P27" s="129"/>
      <c r="Q27" s="1"/>
      <c r="R27" s="2"/>
      <c r="S27" s="2"/>
      <c r="T27" s="2"/>
      <c r="U27" s="1"/>
      <c r="V27" s="129">
        <f t="shared" si="0"/>
        <v>63</v>
      </c>
      <c r="W27" s="165" t="s">
        <v>53</v>
      </c>
    </row>
    <row r="28" spans="1:256" ht="12.75" customHeight="1" thickBot="1">
      <c r="A28" s="51" t="s">
        <v>44</v>
      </c>
      <c r="B28" s="2"/>
      <c r="C28" s="115"/>
      <c r="D28" s="120"/>
      <c r="E28" s="115"/>
      <c r="F28" s="22"/>
      <c r="G28" s="22"/>
      <c r="H28" s="24">
        <v>9</v>
      </c>
      <c r="I28" s="22"/>
      <c r="J28" s="22"/>
      <c r="K28" s="34"/>
      <c r="L28" s="51">
        <v>195</v>
      </c>
      <c r="M28" s="13">
        <v>1</v>
      </c>
      <c r="N28" s="128"/>
      <c r="O28" s="2"/>
      <c r="P28" s="129"/>
      <c r="Q28" s="1"/>
      <c r="R28" s="2"/>
      <c r="S28" s="2"/>
      <c r="T28" s="2"/>
      <c r="U28" s="1"/>
      <c r="V28" s="129">
        <f t="shared" si="0"/>
        <v>195</v>
      </c>
      <c r="W28" s="165" t="s">
        <v>53</v>
      </c>
    </row>
    <row r="29" spans="1:256" ht="11.25" customHeight="1" thickBot="1">
      <c r="A29" s="51" t="s">
        <v>44</v>
      </c>
      <c r="B29" s="2"/>
      <c r="C29" s="115"/>
      <c r="D29" s="120"/>
      <c r="E29" s="115"/>
      <c r="F29" s="22"/>
      <c r="G29" s="22"/>
      <c r="H29" s="24"/>
      <c r="I29" s="22">
        <v>9</v>
      </c>
      <c r="J29" s="22"/>
      <c r="K29" s="34"/>
      <c r="L29" s="51">
        <v>35</v>
      </c>
      <c r="M29" s="13">
        <v>1</v>
      </c>
      <c r="N29" s="128"/>
      <c r="O29" s="2"/>
      <c r="P29" s="129"/>
      <c r="Q29" s="1"/>
      <c r="R29" s="2"/>
      <c r="S29" s="2"/>
      <c r="T29" s="2"/>
      <c r="U29" s="1"/>
      <c r="V29" s="129">
        <f t="shared" si="0"/>
        <v>35</v>
      </c>
      <c r="W29" s="165" t="s">
        <v>59</v>
      </c>
    </row>
    <row r="30" spans="1:256" ht="26.25" thickBot="1">
      <c r="A30" s="51" t="s">
        <v>44</v>
      </c>
      <c r="B30" s="2"/>
      <c r="C30" s="115"/>
      <c r="D30" s="24"/>
      <c r="E30" s="22"/>
      <c r="F30" s="22"/>
      <c r="G30" s="22"/>
      <c r="H30" s="24"/>
      <c r="I30" s="22"/>
      <c r="J30" s="22">
        <v>9</v>
      </c>
      <c r="K30" s="34"/>
      <c r="L30" s="51">
        <v>137</v>
      </c>
      <c r="M30" s="13">
        <v>1</v>
      </c>
      <c r="N30" s="128"/>
      <c r="O30" s="2"/>
      <c r="P30" s="129"/>
      <c r="Q30" s="1"/>
      <c r="R30" s="2"/>
      <c r="S30" s="2"/>
      <c r="T30" s="2"/>
      <c r="U30" s="1"/>
      <c r="V30" s="129">
        <f t="shared" si="0"/>
        <v>137</v>
      </c>
      <c r="W30" s="165" t="s">
        <v>59</v>
      </c>
    </row>
    <row r="31" spans="1:256" s="20" customFormat="1" ht="11.25" customHeight="1">
      <c r="A31" s="53" t="s">
        <v>29</v>
      </c>
      <c r="B31" s="13"/>
      <c r="C31" s="13"/>
      <c r="D31" s="121"/>
      <c r="E31" s="13"/>
      <c r="F31" s="13"/>
      <c r="G31" s="13"/>
      <c r="H31" s="121"/>
      <c r="I31" s="13"/>
      <c r="J31" s="13"/>
      <c r="K31" s="17"/>
      <c r="L31" s="17"/>
      <c r="M31" s="13"/>
      <c r="N31" s="128"/>
      <c r="O31" s="2"/>
      <c r="P31" s="129">
        <f>+L31/50</f>
        <v>0</v>
      </c>
      <c r="Q31" s="13"/>
      <c r="R31" s="13"/>
      <c r="S31" s="13"/>
      <c r="T31" s="13"/>
      <c r="U31" s="13"/>
      <c r="V31" s="130">
        <f>SUM(V13:V30)</f>
        <v>5635</v>
      </c>
      <c r="W31" s="22"/>
      <c r="X31" s="61"/>
    </row>
    <row r="32" spans="1:256" s="20" customFormat="1" ht="11.25" customHeight="1" thickBot="1">
      <c r="A32" s="56"/>
      <c r="B32" s="103"/>
      <c r="C32" s="103"/>
      <c r="D32" s="124"/>
      <c r="E32" s="103"/>
      <c r="F32" s="103"/>
      <c r="G32" s="103"/>
      <c r="H32" s="124"/>
      <c r="I32" s="103"/>
      <c r="J32" s="103"/>
      <c r="K32" s="21"/>
      <c r="L32" s="21"/>
      <c r="M32" s="103"/>
      <c r="N32" s="103"/>
      <c r="O32" s="103"/>
      <c r="P32" s="103"/>
      <c r="Q32" s="103"/>
      <c r="R32" s="103"/>
      <c r="S32" s="103"/>
      <c r="T32" s="103"/>
      <c r="U32" s="103"/>
      <c r="V32" s="21"/>
      <c r="W32" s="11"/>
      <c r="X32" s="61"/>
    </row>
    <row r="33" spans="1:24" s="20" customFormat="1" ht="26.25" thickBot="1">
      <c r="A33" s="165" t="s">
        <v>259</v>
      </c>
      <c r="B33" s="13"/>
      <c r="C33" s="13"/>
      <c r="D33" s="121"/>
      <c r="E33" s="13"/>
      <c r="F33" s="13"/>
      <c r="G33" s="13"/>
      <c r="H33" s="121"/>
      <c r="I33" s="13"/>
      <c r="J33" s="13"/>
      <c r="K33" s="17"/>
      <c r="L33" s="17"/>
      <c r="M33" s="13"/>
      <c r="N33" s="13"/>
      <c r="O33" s="13"/>
      <c r="P33" s="13"/>
      <c r="Q33" s="13"/>
      <c r="R33" s="13"/>
      <c r="S33" s="13"/>
      <c r="T33" s="13"/>
      <c r="U33" s="13"/>
      <c r="V33" s="13">
        <f>SUMIFS($V$13:$V$30,$W$13:$W$30,A33)</f>
        <v>685</v>
      </c>
      <c r="W33" s="64"/>
      <c r="X33" s="61"/>
    </row>
    <row r="34" spans="1:24" s="20" customFormat="1" ht="13.5" thickBot="1">
      <c r="A34" s="165" t="s">
        <v>59</v>
      </c>
      <c r="B34" s="13"/>
      <c r="C34" s="13"/>
      <c r="D34" s="121"/>
      <c r="E34" s="13"/>
      <c r="F34" s="13"/>
      <c r="G34" s="13"/>
      <c r="H34" s="121"/>
      <c r="I34" s="13"/>
      <c r="J34" s="13"/>
      <c r="K34" s="17"/>
      <c r="L34" s="17"/>
      <c r="M34" s="13"/>
      <c r="N34" s="13"/>
      <c r="O34" s="13"/>
      <c r="P34" s="13"/>
      <c r="Q34" s="13"/>
      <c r="R34" s="13"/>
      <c r="S34" s="13"/>
      <c r="T34" s="13"/>
      <c r="U34" s="13"/>
      <c r="V34" s="13">
        <f>SUMIFS($V$13:$V$30,$W$13:$W$30,A34)</f>
        <v>1565</v>
      </c>
      <c r="W34" s="64"/>
      <c r="X34" s="61"/>
    </row>
    <row r="35" spans="1:24" s="20" customFormat="1" ht="13.5" thickBot="1">
      <c r="A35" s="165" t="s">
        <v>258</v>
      </c>
      <c r="B35" s="13"/>
      <c r="C35" s="13"/>
      <c r="D35" s="121"/>
      <c r="E35" s="13"/>
      <c r="F35" s="13"/>
      <c r="G35" s="13"/>
      <c r="H35" s="121"/>
      <c r="I35" s="13"/>
      <c r="J35" s="13"/>
      <c r="K35" s="17"/>
      <c r="L35" s="17"/>
      <c r="M35" s="13"/>
      <c r="N35" s="13"/>
      <c r="O35" s="13"/>
      <c r="P35" s="13"/>
      <c r="Q35" s="13"/>
      <c r="R35" s="13"/>
      <c r="S35" s="13"/>
      <c r="T35" s="13"/>
      <c r="U35" s="13"/>
      <c r="V35" s="13">
        <f>SUMIFS($V$13:$V$30,$W$13:$W$30,A35)</f>
        <v>1960</v>
      </c>
      <c r="W35" s="64"/>
      <c r="X35" s="61"/>
    </row>
    <row r="36" spans="1:24" s="20" customFormat="1" ht="26.25" thickBot="1">
      <c r="A36" s="165" t="s">
        <v>53</v>
      </c>
      <c r="B36" s="13"/>
      <c r="C36" s="13"/>
      <c r="D36" s="121"/>
      <c r="E36" s="13"/>
      <c r="F36" s="13"/>
      <c r="G36" s="13"/>
      <c r="H36" s="121"/>
      <c r="I36" s="13"/>
      <c r="J36" s="13"/>
      <c r="K36" s="17"/>
      <c r="L36" s="17"/>
      <c r="M36" s="13"/>
      <c r="N36" s="13"/>
      <c r="O36" s="13"/>
      <c r="P36" s="13"/>
      <c r="Q36" s="13"/>
      <c r="R36" s="13"/>
      <c r="S36" s="13"/>
      <c r="T36" s="13"/>
      <c r="U36" s="13"/>
      <c r="V36" s="13">
        <f>SUMIFS($V$13:$V$30,$W$13:$W$30,A36)</f>
        <v>1425</v>
      </c>
      <c r="W36" s="64"/>
      <c r="X36" s="61"/>
    </row>
    <row r="37" spans="1:24" s="7" customFormat="1" ht="13.5" customHeight="1">
      <c r="A37" s="42" t="s">
        <v>29</v>
      </c>
      <c r="B37" s="4"/>
      <c r="C37" s="13"/>
      <c r="D37" s="121"/>
      <c r="E37" s="13"/>
      <c r="F37" s="13"/>
      <c r="G37" s="13"/>
      <c r="H37" s="121"/>
      <c r="I37" s="13"/>
      <c r="J37" s="13"/>
      <c r="K37" s="17"/>
      <c r="L37" s="17"/>
      <c r="M37" s="13"/>
      <c r="N37" s="13"/>
      <c r="O37" s="13"/>
      <c r="P37" s="13"/>
      <c r="Q37" s="13"/>
      <c r="R37" s="4"/>
      <c r="S37" s="4"/>
      <c r="T37" s="4"/>
      <c r="U37" s="4"/>
      <c r="V37" s="17">
        <f>SUM(V33:V36)</f>
        <v>5635</v>
      </c>
      <c r="W37" s="64"/>
      <c r="X37" s="8"/>
    </row>
    <row r="38" spans="1:24" s="5" customFormat="1" ht="13.5" customHeight="1">
      <c r="A38" s="265" t="s">
        <v>135</v>
      </c>
      <c r="B38" s="265"/>
      <c r="C38" s="265"/>
      <c r="D38" s="265"/>
      <c r="E38" s="265"/>
      <c r="F38" s="265"/>
      <c r="G38" s="265"/>
      <c r="H38" s="265"/>
      <c r="I38" s="265"/>
      <c r="J38" s="265"/>
      <c r="K38" s="265"/>
      <c r="L38" s="265"/>
      <c r="M38" s="265"/>
      <c r="N38" s="265"/>
      <c r="O38" s="265"/>
      <c r="P38" s="265"/>
      <c r="Q38" s="265"/>
      <c r="R38" s="265"/>
      <c r="S38" s="265"/>
      <c r="T38" s="265"/>
      <c r="U38" s="9"/>
      <c r="V38" s="103"/>
      <c r="W38" s="11"/>
      <c r="X38" s="8"/>
    </row>
    <row r="39" spans="1:24">
      <c r="A39" s="266"/>
      <c r="B39" s="267"/>
      <c r="C39" s="267"/>
      <c r="D39" s="267"/>
      <c r="E39" s="267"/>
      <c r="F39" s="267"/>
      <c r="G39" s="267"/>
      <c r="H39" s="267"/>
      <c r="I39" s="267"/>
      <c r="J39" s="267"/>
      <c r="K39" s="267"/>
      <c r="L39" s="267"/>
      <c r="M39" s="267"/>
      <c r="N39" s="267"/>
      <c r="O39" s="267"/>
      <c r="P39" s="267"/>
      <c r="Q39" s="267"/>
      <c r="R39" s="267"/>
      <c r="S39" s="267"/>
      <c r="T39" s="267"/>
      <c r="U39" s="267"/>
      <c r="V39" s="267"/>
      <c r="W39" s="267"/>
    </row>
    <row r="40" spans="1:24">
      <c r="A40" s="266"/>
      <c r="B40" s="267"/>
      <c r="C40" s="267"/>
      <c r="D40" s="267"/>
      <c r="E40" s="267"/>
      <c r="F40" s="267"/>
      <c r="G40" s="267"/>
      <c r="H40" s="267"/>
      <c r="I40" s="267"/>
      <c r="J40" s="267"/>
      <c r="K40" s="267"/>
      <c r="L40" s="267"/>
      <c r="M40" s="267"/>
      <c r="N40" s="267"/>
      <c r="O40" s="267"/>
      <c r="P40" s="267"/>
      <c r="Q40" s="267"/>
      <c r="R40" s="267"/>
      <c r="S40" s="267"/>
      <c r="T40" s="267"/>
      <c r="U40" s="267"/>
      <c r="V40" s="267"/>
      <c r="W40" s="267"/>
    </row>
    <row r="41" spans="1:24">
      <c r="A41" s="266"/>
      <c r="B41" s="267"/>
      <c r="C41" s="267"/>
      <c r="D41" s="267"/>
      <c r="E41" s="267"/>
      <c r="F41" s="267"/>
      <c r="G41" s="267"/>
      <c r="H41" s="267"/>
      <c r="I41" s="267"/>
      <c r="J41" s="267"/>
      <c r="K41" s="267"/>
      <c r="L41" s="267"/>
      <c r="M41" s="267"/>
      <c r="N41" s="267"/>
      <c r="O41" s="267"/>
      <c r="P41" s="267"/>
      <c r="Q41" s="267"/>
      <c r="R41" s="267"/>
      <c r="S41" s="267"/>
      <c r="T41" s="267"/>
      <c r="U41" s="267"/>
      <c r="V41" s="267"/>
      <c r="W41" s="267"/>
    </row>
  </sheetData>
  <autoFilter ref="A11:W31"/>
  <mergeCells count="26">
    <mergeCell ref="A12:W12"/>
    <mergeCell ref="A38:T38"/>
    <mergeCell ref="A39:W41"/>
    <mergeCell ref="V7:V9"/>
    <mergeCell ref="W7:W9"/>
    <mergeCell ref="N8:N9"/>
    <mergeCell ref="O8:O9"/>
    <mergeCell ref="P8:P9"/>
    <mergeCell ref="Q8:Q9"/>
    <mergeCell ref="R8:R9"/>
    <mergeCell ref="S8:S9"/>
    <mergeCell ref="T8:T9"/>
    <mergeCell ref="U8:U9"/>
    <mergeCell ref="A7:A9"/>
    <mergeCell ref="K7:K9"/>
    <mergeCell ref="L7:L9"/>
    <mergeCell ref="M7:M9"/>
    <mergeCell ref="N7:Q7"/>
    <mergeCell ref="R7:U7"/>
    <mergeCell ref="B9:J9"/>
    <mergeCell ref="A1:W1"/>
    <mergeCell ref="A2:W2"/>
    <mergeCell ref="A3:W3"/>
    <mergeCell ref="A4:W4"/>
    <mergeCell ref="B6:J6"/>
    <mergeCell ref="K6:W6"/>
  </mergeCells>
  <pageMargins left="0.47244094488188981" right="0.51181102362204722" top="0.51181102362204722" bottom="0.47244094488188981" header="0.51181102362204722" footer="0.51181102362204722"/>
  <pageSetup paperSize="9" scale="5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V135"/>
  <sheetViews>
    <sheetView view="pageBreakPreview" zoomScaleNormal="100" workbookViewId="0">
      <pane ySplit="2550" activePane="bottomLeft"/>
      <selection activeCell="L5" sqref="L5"/>
      <selection pane="bottomLeft" activeCell="E108" sqref="E108"/>
    </sheetView>
  </sheetViews>
  <sheetFormatPr defaultRowHeight="12.75"/>
  <cols>
    <col min="1" max="1" width="32.85546875" style="57" customWidth="1"/>
    <col min="2" max="2" width="8.42578125" style="23" customWidth="1"/>
    <col min="3" max="3" width="7.140625" style="35" customWidth="1"/>
    <col min="4" max="4" width="7.140625" style="125" customWidth="1"/>
    <col min="5" max="5" width="7" style="35" customWidth="1"/>
    <col min="6" max="6" width="6.42578125" style="35" customWidth="1"/>
    <col min="7" max="7" width="7" style="35" customWidth="1"/>
    <col min="8" max="8" width="6.5703125" style="125" customWidth="1"/>
    <col min="9" max="9" width="6.5703125" style="35" customWidth="1"/>
    <col min="10" max="10" width="6.85546875" style="35" customWidth="1"/>
    <col min="11" max="11" width="7.42578125" style="36" customWidth="1"/>
    <col min="12" max="12" width="6.7109375" style="36" customWidth="1"/>
    <col min="13" max="13" width="7.7109375" style="35" customWidth="1"/>
    <col min="14" max="14" width="8.42578125" style="23" customWidth="1"/>
    <col min="15" max="15" width="6.42578125" style="23" customWidth="1"/>
    <col min="16" max="16" width="6.85546875" style="35" customWidth="1"/>
    <col min="17" max="17" width="5.28515625" style="23" customWidth="1"/>
    <col min="18" max="18" width="8.140625" style="23" customWidth="1"/>
    <col min="19" max="19" width="7" style="23" customWidth="1"/>
    <col min="20" max="20" width="7.85546875" style="23" customWidth="1"/>
    <col min="21" max="21" width="5.85546875" style="23" customWidth="1"/>
    <col min="22" max="22" width="17.42578125" style="101" customWidth="1"/>
    <col min="23" max="23" width="45.42578125" style="37" customWidth="1"/>
    <col min="24" max="24" width="9.140625" style="65"/>
  </cols>
  <sheetData>
    <row r="1" spans="1:23">
      <c r="A1" s="259" t="s">
        <v>0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</row>
    <row r="2" spans="1:23">
      <c r="A2" s="259" t="s">
        <v>14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</row>
    <row r="3" spans="1:23">
      <c r="A3" s="259" t="s">
        <v>71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</row>
    <row r="4" spans="1:23">
      <c r="A4" s="261" t="s">
        <v>25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</row>
    <row r="5" spans="1:23">
      <c r="A5" s="24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P5" s="23"/>
      <c r="V5" s="23"/>
      <c r="W5" s="23"/>
    </row>
    <row r="7" spans="1:23">
      <c r="A7" s="54"/>
      <c r="B7" s="253" t="s">
        <v>15</v>
      </c>
      <c r="C7" s="254"/>
      <c r="D7" s="254"/>
      <c r="E7" s="254"/>
      <c r="F7" s="254"/>
      <c r="G7" s="254"/>
      <c r="H7" s="254"/>
      <c r="I7" s="254"/>
      <c r="J7" s="255"/>
      <c r="K7" s="253"/>
      <c r="L7" s="254"/>
      <c r="M7" s="254"/>
      <c r="N7" s="254"/>
      <c r="O7" s="254"/>
      <c r="P7" s="254"/>
      <c r="Q7" s="254"/>
      <c r="R7" s="254"/>
      <c r="S7" s="254"/>
      <c r="T7" s="254"/>
      <c r="U7" s="254"/>
      <c r="V7" s="254"/>
      <c r="W7" s="255"/>
    </row>
    <row r="8" spans="1:23" ht="25.5" customHeight="1">
      <c r="A8" s="280" t="s">
        <v>1</v>
      </c>
      <c r="B8" s="34" t="s">
        <v>214</v>
      </c>
      <c r="C8" s="17" t="s">
        <v>17</v>
      </c>
      <c r="D8" s="119" t="s">
        <v>18</v>
      </c>
      <c r="E8" s="17" t="s">
        <v>19</v>
      </c>
      <c r="F8" s="17" t="s">
        <v>20</v>
      </c>
      <c r="G8" s="17" t="s">
        <v>21</v>
      </c>
      <c r="H8" s="41" t="s">
        <v>215</v>
      </c>
      <c r="I8" s="34" t="s">
        <v>26</v>
      </c>
      <c r="J8" s="17" t="s">
        <v>23</v>
      </c>
      <c r="K8" s="283" t="s">
        <v>2</v>
      </c>
      <c r="L8" s="283" t="s">
        <v>3</v>
      </c>
      <c r="M8" s="247" t="s">
        <v>12</v>
      </c>
      <c r="N8" s="250" t="s">
        <v>4</v>
      </c>
      <c r="O8" s="251"/>
      <c r="P8" s="251"/>
      <c r="Q8" s="252"/>
      <c r="R8" s="253" t="s">
        <v>11</v>
      </c>
      <c r="S8" s="254"/>
      <c r="T8" s="254"/>
      <c r="U8" s="255"/>
      <c r="V8" s="268" t="s">
        <v>28</v>
      </c>
      <c r="W8" s="271" t="s">
        <v>30</v>
      </c>
    </row>
    <row r="9" spans="1:23" ht="12.75" customHeight="1">
      <c r="A9" s="281"/>
      <c r="B9" s="17">
        <v>74</v>
      </c>
      <c r="C9" s="17">
        <v>318</v>
      </c>
      <c r="D9" s="119">
        <v>137</v>
      </c>
      <c r="E9" s="17">
        <v>27</v>
      </c>
      <c r="F9" s="17">
        <v>141</v>
      </c>
      <c r="G9" s="17">
        <v>63</v>
      </c>
      <c r="H9" s="119">
        <v>195</v>
      </c>
      <c r="I9" s="17">
        <v>35</v>
      </c>
      <c r="J9" s="17">
        <v>137</v>
      </c>
      <c r="K9" s="284"/>
      <c r="L9" s="284"/>
      <c r="M9" s="248"/>
      <c r="N9" s="274" t="s">
        <v>5</v>
      </c>
      <c r="O9" s="274" t="s">
        <v>6</v>
      </c>
      <c r="P9" s="276" t="s">
        <v>7</v>
      </c>
      <c r="Q9" s="278" t="s">
        <v>8</v>
      </c>
      <c r="R9" s="278" t="s">
        <v>9</v>
      </c>
      <c r="S9" s="278" t="s">
        <v>10</v>
      </c>
      <c r="T9" s="278" t="s">
        <v>7</v>
      </c>
      <c r="U9" s="278" t="s">
        <v>8</v>
      </c>
      <c r="V9" s="269"/>
      <c r="W9" s="272"/>
    </row>
    <row r="10" spans="1:23">
      <c r="A10" s="282"/>
      <c r="B10" s="256" t="s">
        <v>27</v>
      </c>
      <c r="C10" s="257"/>
      <c r="D10" s="257"/>
      <c r="E10" s="257"/>
      <c r="F10" s="257"/>
      <c r="G10" s="257"/>
      <c r="H10" s="257"/>
      <c r="I10" s="257"/>
      <c r="J10" s="258"/>
      <c r="K10" s="285"/>
      <c r="L10" s="285"/>
      <c r="M10" s="249"/>
      <c r="N10" s="275"/>
      <c r="O10" s="275"/>
      <c r="P10" s="277"/>
      <c r="Q10" s="279"/>
      <c r="R10" s="279"/>
      <c r="S10" s="279"/>
      <c r="T10" s="279"/>
      <c r="U10" s="279"/>
      <c r="V10" s="270"/>
      <c r="W10" s="273"/>
    </row>
    <row r="11" spans="1:23">
      <c r="A11" s="54"/>
      <c r="B11" s="17">
        <v>4</v>
      </c>
      <c r="C11" s="17">
        <v>17</v>
      </c>
      <c r="D11" s="119">
        <v>8</v>
      </c>
      <c r="E11" s="17">
        <v>2</v>
      </c>
      <c r="F11" s="17">
        <v>8</v>
      </c>
      <c r="G11" s="17">
        <v>4</v>
      </c>
      <c r="H11" s="119">
        <v>11</v>
      </c>
      <c r="I11" s="17">
        <v>2</v>
      </c>
      <c r="J11" s="17">
        <v>8</v>
      </c>
      <c r="K11" s="17"/>
      <c r="L11" s="17"/>
      <c r="M11" s="13"/>
      <c r="N11" s="1"/>
      <c r="O11" s="1"/>
      <c r="P11" s="13"/>
      <c r="Q11" s="1"/>
      <c r="R11" s="1"/>
      <c r="S11" s="1"/>
      <c r="T11" s="1"/>
      <c r="U11" s="1"/>
      <c r="V11" s="13"/>
      <c r="W11" s="62"/>
    </row>
    <row r="12" spans="1:23" ht="13.5" thickBot="1">
      <c r="A12" s="34">
        <v>1</v>
      </c>
      <c r="B12" s="17">
        <v>2</v>
      </c>
      <c r="C12" s="17">
        <v>3</v>
      </c>
      <c r="D12" s="119">
        <v>4</v>
      </c>
      <c r="E12" s="17">
        <v>5</v>
      </c>
      <c r="F12" s="17">
        <v>6</v>
      </c>
      <c r="G12" s="17">
        <v>7</v>
      </c>
      <c r="H12" s="119">
        <v>8</v>
      </c>
      <c r="I12" s="17">
        <v>9</v>
      </c>
      <c r="J12" s="17">
        <v>10</v>
      </c>
      <c r="K12" s="17">
        <v>11</v>
      </c>
      <c r="L12" s="17">
        <v>12</v>
      </c>
      <c r="M12" s="17">
        <v>13</v>
      </c>
      <c r="N12" s="40">
        <v>14</v>
      </c>
      <c r="O12" s="40">
        <v>15</v>
      </c>
      <c r="P12" s="17">
        <v>16</v>
      </c>
      <c r="Q12" s="40">
        <v>17</v>
      </c>
      <c r="R12" s="40">
        <v>18</v>
      </c>
      <c r="S12" s="40">
        <v>19</v>
      </c>
      <c r="T12" s="40">
        <v>20</v>
      </c>
      <c r="U12" s="40">
        <v>21</v>
      </c>
      <c r="V12" s="17">
        <v>22</v>
      </c>
      <c r="W12" s="63">
        <v>23</v>
      </c>
    </row>
    <row r="13" spans="1:23" ht="13.5" hidden="1" thickBot="1">
      <c r="A13" s="262"/>
      <c r="B13" s="263"/>
      <c r="C13" s="263"/>
      <c r="D13" s="263"/>
      <c r="E13" s="263"/>
      <c r="F13" s="263"/>
      <c r="G13" s="263"/>
      <c r="H13" s="263"/>
      <c r="I13" s="263"/>
      <c r="J13" s="263"/>
      <c r="K13" s="263"/>
      <c r="L13" s="263"/>
      <c r="M13" s="263"/>
      <c r="N13" s="263"/>
      <c r="O13" s="263"/>
      <c r="P13" s="263"/>
      <c r="Q13" s="263"/>
      <c r="R13" s="263"/>
      <c r="S13" s="263"/>
      <c r="T13" s="263"/>
      <c r="U13" s="263"/>
      <c r="V13" s="263"/>
      <c r="W13" s="264"/>
    </row>
    <row r="14" spans="1:23" ht="13.5" hidden="1" thickBot="1">
      <c r="A14" s="68" t="s">
        <v>33</v>
      </c>
      <c r="B14" s="2">
        <v>7</v>
      </c>
      <c r="C14" s="22"/>
      <c r="D14" s="24"/>
      <c r="E14" s="22"/>
      <c r="F14" s="22">
        <v>7</v>
      </c>
      <c r="G14" s="22">
        <v>7</v>
      </c>
      <c r="H14" s="24"/>
      <c r="I14" s="22"/>
      <c r="J14" s="22"/>
      <c r="K14" s="34">
        <f>SUMIF(B14:J14,"7",$B$11:$J$11)</f>
        <v>16</v>
      </c>
      <c r="L14" s="34">
        <f>SUMIF(B14:J14,"7",$B$9:$J$9)</f>
        <v>278</v>
      </c>
      <c r="M14" s="22">
        <v>2</v>
      </c>
      <c r="N14" s="128">
        <v>4</v>
      </c>
      <c r="O14" s="2">
        <v>16</v>
      </c>
      <c r="P14" s="129">
        <f>+L14/100</f>
        <v>2.78</v>
      </c>
      <c r="Q14" s="2"/>
      <c r="R14" s="2">
        <v>10</v>
      </c>
      <c r="S14" s="2">
        <v>10</v>
      </c>
      <c r="T14" s="2">
        <v>10</v>
      </c>
      <c r="U14" s="33"/>
      <c r="V14" s="129">
        <f>(N14*R14)+(O14*S14)+(P14*T14)+(Q14*U14)</f>
        <v>227.8</v>
      </c>
      <c r="W14" s="164" t="s">
        <v>59</v>
      </c>
    </row>
    <row r="15" spans="1:23" ht="13.5" thickBot="1">
      <c r="A15" s="68" t="s">
        <v>72</v>
      </c>
      <c r="B15" s="2">
        <v>7</v>
      </c>
      <c r="C15" s="22"/>
      <c r="D15" s="24"/>
      <c r="E15" s="22"/>
      <c r="F15" s="22"/>
      <c r="G15" s="22"/>
      <c r="H15" s="120">
        <v>7</v>
      </c>
      <c r="I15" s="22"/>
      <c r="J15" s="22"/>
      <c r="K15" s="34">
        <v>9</v>
      </c>
      <c r="L15" s="34">
        <v>150</v>
      </c>
      <c r="M15" s="22">
        <v>5</v>
      </c>
      <c r="N15" s="128">
        <f t="shared" ref="N15:N69" si="0">+L15/80</f>
        <v>1.875</v>
      </c>
      <c r="O15" s="2">
        <f>+K15</f>
        <v>9</v>
      </c>
      <c r="P15" s="129">
        <f t="shared" ref="P15:P69" si="1">+L15/100</f>
        <v>1.5</v>
      </c>
      <c r="Q15" s="2"/>
      <c r="R15" s="2">
        <v>20</v>
      </c>
      <c r="S15" s="2">
        <v>30</v>
      </c>
      <c r="T15" s="2">
        <v>10</v>
      </c>
      <c r="U15" s="33"/>
      <c r="V15" s="129">
        <f t="shared" ref="V15:V79" si="2">(N15*R15)+(O15*S15)+(P15*T15)+(Q15*U15)</f>
        <v>322.5</v>
      </c>
      <c r="W15" s="165" t="s">
        <v>258</v>
      </c>
    </row>
    <row r="16" spans="1:23" ht="13.5" thickBot="1">
      <c r="A16" s="68" t="s">
        <v>73</v>
      </c>
      <c r="B16" s="2">
        <v>7</v>
      </c>
      <c r="C16" s="115">
        <v>7</v>
      </c>
      <c r="D16" s="120">
        <v>7</v>
      </c>
      <c r="E16" s="115">
        <v>7</v>
      </c>
      <c r="F16" s="22"/>
      <c r="G16" s="22"/>
      <c r="H16" s="24"/>
      <c r="I16" s="22"/>
      <c r="J16" s="22"/>
      <c r="K16" s="34">
        <v>27</v>
      </c>
      <c r="L16" s="34">
        <v>492</v>
      </c>
      <c r="M16" s="22">
        <v>5</v>
      </c>
      <c r="N16" s="128">
        <v>7</v>
      </c>
      <c r="O16" s="2">
        <f t="shared" ref="O16:O79" si="3">+K16</f>
        <v>27</v>
      </c>
      <c r="P16" s="129">
        <f t="shared" si="1"/>
        <v>4.92</v>
      </c>
      <c r="Q16" s="2"/>
      <c r="R16" s="2">
        <v>20</v>
      </c>
      <c r="S16" s="2">
        <v>30</v>
      </c>
      <c r="T16" s="2">
        <v>10</v>
      </c>
      <c r="U16" s="33"/>
      <c r="V16" s="129">
        <f t="shared" si="2"/>
        <v>999.2</v>
      </c>
      <c r="W16" s="165" t="s">
        <v>258</v>
      </c>
    </row>
    <row r="17" spans="1:24" ht="13.5" hidden="1" thickBot="1">
      <c r="A17" s="68" t="s">
        <v>136</v>
      </c>
      <c r="B17" s="2"/>
      <c r="C17" s="115"/>
      <c r="D17" s="120">
        <v>7</v>
      </c>
      <c r="E17" s="115"/>
      <c r="F17" s="22"/>
      <c r="G17" s="22"/>
      <c r="H17" s="24"/>
      <c r="I17" s="22"/>
      <c r="J17" s="22"/>
      <c r="K17" s="34">
        <v>2</v>
      </c>
      <c r="L17" s="34">
        <v>28</v>
      </c>
      <c r="M17" s="22">
        <v>5</v>
      </c>
      <c r="N17" s="128">
        <v>1</v>
      </c>
      <c r="O17" s="2">
        <f t="shared" si="3"/>
        <v>2</v>
      </c>
      <c r="P17" s="129">
        <v>1</v>
      </c>
      <c r="Q17" s="2"/>
      <c r="R17" s="2">
        <v>20</v>
      </c>
      <c r="S17" s="2">
        <v>30</v>
      </c>
      <c r="T17" s="2">
        <v>10</v>
      </c>
      <c r="U17" s="33"/>
      <c r="V17" s="129">
        <f t="shared" si="2"/>
        <v>90</v>
      </c>
      <c r="W17" s="165" t="s">
        <v>259</v>
      </c>
    </row>
    <row r="18" spans="1:24" ht="13.5" hidden="1" thickBot="1">
      <c r="A18" s="68" t="s">
        <v>74</v>
      </c>
      <c r="B18" s="2">
        <v>7</v>
      </c>
      <c r="C18" s="115">
        <v>7</v>
      </c>
      <c r="D18" s="24"/>
      <c r="E18" s="22"/>
      <c r="F18" s="22"/>
      <c r="G18" s="22"/>
      <c r="H18" s="24"/>
      <c r="I18" s="22"/>
      <c r="J18" s="22"/>
      <c r="K18" s="34">
        <v>5</v>
      </c>
      <c r="L18" s="34">
        <v>93</v>
      </c>
      <c r="M18" s="22">
        <v>5</v>
      </c>
      <c r="N18" s="128">
        <v>2</v>
      </c>
      <c r="O18" s="2">
        <f t="shared" si="3"/>
        <v>5</v>
      </c>
      <c r="P18" s="129">
        <f t="shared" si="1"/>
        <v>0.93</v>
      </c>
      <c r="Q18" s="2"/>
      <c r="R18" s="2">
        <v>20</v>
      </c>
      <c r="S18" s="2">
        <v>30</v>
      </c>
      <c r="T18" s="2">
        <v>10</v>
      </c>
      <c r="U18" s="33"/>
      <c r="V18" s="129">
        <f t="shared" si="2"/>
        <v>199.3</v>
      </c>
      <c r="W18" s="165" t="s">
        <v>259</v>
      </c>
    </row>
    <row r="19" spans="1:24" ht="13.5" hidden="1" thickBot="1">
      <c r="A19" s="68" t="s">
        <v>34</v>
      </c>
      <c r="B19" s="2">
        <v>7</v>
      </c>
      <c r="C19" s="115">
        <v>7</v>
      </c>
      <c r="D19" s="24"/>
      <c r="E19" s="22">
        <v>7</v>
      </c>
      <c r="F19" s="22"/>
      <c r="G19" s="22"/>
      <c r="H19" s="24">
        <v>7</v>
      </c>
      <c r="I19" s="22"/>
      <c r="J19" s="22"/>
      <c r="K19" s="34">
        <v>29</v>
      </c>
      <c r="L19" s="34">
        <f>243+B9+E9+H9</f>
        <v>539</v>
      </c>
      <c r="M19" s="22">
        <v>5</v>
      </c>
      <c r="N19" s="128">
        <f>+L19/80</f>
        <v>6.7374999999999998</v>
      </c>
      <c r="O19" s="2">
        <f t="shared" si="3"/>
        <v>29</v>
      </c>
      <c r="P19" s="129">
        <f t="shared" si="1"/>
        <v>5.39</v>
      </c>
      <c r="Q19" s="2"/>
      <c r="R19" s="2">
        <v>20</v>
      </c>
      <c r="S19" s="2">
        <v>30</v>
      </c>
      <c r="T19" s="2">
        <v>10</v>
      </c>
      <c r="U19" s="33"/>
      <c r="V19" s="129">
        <f t="shared" si="2"/>
        <v>1058.6500000000001</v>
      </c>
      <c r="W19" s="165" t="s">
        <v>259</v>
      </c>
    </row>
    <row r="20" spans="1:24" ht="13.5" hidden="1" thickBot="1">
      <c r="A20" s="68" t="s">
        <v>76</v>
      </c>
      <c r="B20" s="116">
        <v>7</v>
      </c>
      <c r="C20" s="22"/>
      <c r="D20" s="24"/>
      <c r="E20" s="22"/>
      <c r="F20" s="115">
        <v>7</v>
      </c>
      <c r="G20" s="22"/>
      <c r="H20" s="24"/>
      <c r="I20" s="22"/>
      <c r="J20" s="22"/>
      <c r="K20" s="34">
        <v>4</v>
      </c>
      <c r="L20" s="34">
        <v>73</v>
      </c>
      <c r="M20" s="22">
        <v>5</v>
      </c>
      <c r="N20" s="128">
        <f t="shared" si="0"/>
        <v>0.91249999999999998</v>
      </c>
      <c r="O20" s="2">
        <f t="shared" si="3"/>
        <v>4</v>
      </c>
      <c r="P20" s="129">
        <f t="shared" si="1"/>
        <v>0.73</v>
      </c>
      <c r="Q20" s="2"/>
      <c r="R20" s="2">
        <v>20</v>
      </c>
      <c r="S20" s="2">
        <v>30</v>
      </c>
      <c r="T20" s="2">
        <v>10</v>
      </c>
      <c r="U20" s="33"/>
      <c r="V20" s="129">
        <f t="shared" si="2"/>
        <v>145.55000000000001</v>
      </c>
      <c r="W20" s="165" t="s">
        <v>53</v>
      </c>
    </row>
    <row r="21" spans="1:24" ht="13.5" thickBot="1">
      <c r="A21" s="54" t="s">
        <v>75</v>
      </c>
      <c r="B21" s="116">
        <v>7</v>
      </c>
      <c r="C21" s="22"/>
      <c r="D21" s="24"/>
      <c r="E21" s="22"/>
      <c r="F21" s="22"/>
      <c r="G21" s="22"/>
      <c r="H21" s="24"/>
      <c r="I21" s="22"/>
      <c r="J21" s="22"/>
      <c r="K21" s="34">
        <v>2</v>
      </c>
      <c r="L21" s="34">
        <v>39</v>
      </c>
      <c r="M21" s="22">
        <v>5</v>
      </c>
      <c r="N21" s="128">
        <v>1</v>
      </c>
      <c r="O21" s="2">
        <f t="shared" si="3"/>
        <v>2</v>
      </c>
      <c r="P21" s="129">
        <v>1</v>
      </c>
      <c r="Q21" s="2"/>
      <c r="R21" s="2">
        <v>20</v>
      </c>
      <c r="S21" s="2">
        <v>30</v>
      </c>
      <c r="T21" s="2">
        <v>10</v>
      </c>
      <c r="U21" s="33"/>
      <c r="V21" s="129">
        <f t="shared" si="2"/>
        <v>90</v>
      </c>
      <c r="W21" s="165" t="s">
        <v>258</v>
      </c>
    </row>
    <row r="22" spans="1:24" ht="13.5" hidden="1" thickBot="1">
      <c r="A22" s="111" t="s">
        <v>77</v>
      </c>
      <c r="B22" s="2">
        <v>8</v>
      </c>
      <c r="C22" s="22"/>
      <c r="D22" s="24"/>
      <c r="E22" s="22">
        <v>8</v>
      </c>
      <c r="F22" s="22"/>
      <c r="G22" s="22">
        <v>8</v>
      </c>
      <c r="H22" s="24"/>
      <c r="I22" s="22"/>
      <c r="J22" s="22">
        <v>8</v>
      </c>
      <c r="K22" s="34">
        <f>SUMIF(B22:J22,"8",$B$11:$J$11)</f>
        <v>18</v>
      </c>
      <c r="L22" s="34">
        <f>SUMIF(B22:J22,"8",$B$9:$J$9)</f>
        <v>301</v>
      </c>
      <c r="M22" s="22">
        <v>5</v>
      </c>
      <c r="N22" s="128">
        <f>+L22/80</f>
        <v>3.7625000000000002</v>
      </c>
      <c r="O22" s="2">
        <f>+K22</f>
        <v>18</v>
      </c>
      <c r="P22" s="129">
        <f t="shared" si="1"/>
        <v>3.01</v>
      </c>
      <c r="Q22" s="2"/>
      <c r="R22" s="2">
        <v>30</v>
      </c>
      <c r="S22" s="2">
        <v>20</v>
      </c>
      <c r="T22" s="2">
        <v>10</v>
      </c>
      <c r="U22" s="33"/>
      <c r="V22" s="129">
        <f t="shared" si="2"/>
        <v>502.97500000000002</v>
      </c>
      <c r="W22" s="165" t="s">
        <v>59</v>
      </c>
    </row>
    <row r="23" spans="1:24" ht="13.5" hidden="1" thickBot="1">
      <c r="A23" s="68" t="s">
        <v>78</v>
      </c>
      <c r="B23" s="2">
        <v>8</v>
      </c>
      <c r="C23" s="13">
        <v>8</v>
      </c>
      <c r="D23" s="121"/>
      <c r="E23" s="13">
        <v>8</v>
      </c>
      <c r="F23" s="13"/>
      <c r="G23" s="13"/>
      <c r="H23" s="121"/>
      <c r="I23" s="13"/>
      <c r="J23" s="13"/>
      <c r="K23" s="34">
        <f>SUMIF(B23:J23,"8",$B$11:$J$11)</f>
        <v>23</v>
      </c>
      <c r="L23" s="34">
        <f>SUMIF(B23:J23,"8",$B$9:$J$9)</f>
        <v>419</v>
      </c>
      <c r="M23" s="13">
        <v>5</v>
      </c>
      <c r="N23" s="128">
        <v>6</v>
      </c>
      <c r="O23" s="2">
        <f t="shared" si="3"/>
        <v>23</v>
      </c>
      <c r="P23" s="129">
        <f t="shared" si="1"/>
        <v>4.1900000000000004</v>
      </c>
      <c r="Q23" s="1"/>
      <c r="R23" s="2">
        <v>20</v>
      </c>
      <c r="S23" s="2">
        <v>30</v>
      </c>
      <c r="T23" s="2">
        <v>10</v>
      </c>
      <c r="U23" s="1"/>
      <c r="V23" s="129">
        <f t="shared" si="2"/>
        <v>851.9</v>
      </c>
      <c r="W23" s="165" t="s">
        <v>59</v>
      </c>
    </row>
    <row r="24" spans="1:24" ht="13.5" hidden="1" thickBot="1">
      <c r="A24" s="68" t="s">
        <v>134</v>
      </c>
      <c r="B24" s="2"/>
      <c r="C24" s="13"/>
      <c r="D24" s="123">
        <v>8</v>
      </c>
      <c r="E24" s="13"/>
      <c r="F24" s="13"/>
      <c r="G24" s="13"/>
      <c r="H24" s="121"/>
      <c r="I24" s="13"/>
      <c r="J24" s="13"/>
      <c r="K24" s="34">
        <v>2</v>
      </c>
      <c r="L24" s="34">
        <v>25</v>
      </c>
      <c r="M24" s="13">
        <v>5</v>
      </c>
      <c r="N24" s="128">
        <v>1</v>
      </c>
      <c r="O24" s="2">
        <f t="shared" si="3"/>
        <v>2</v>
      </c>
      <c r="P24" s="129">
        <v>1</v>
      </c>
      <c r="Q24" s="1"/>
      <c r="R24" s="2">
        <v>20</v>
      </c>
      <c r="S24" s="2">
        <v>30</v>
      </c>
      <c r="T24" s="2">
        <v>10</v>
      </c>
      <c r="U24" s="1"/>
      <c r="V24" s="129">
        <f t="shared" si="2"/>
        <v>90</v>
      </c>
      <c r="W24" s="165" t="s">
        <v>259</v>
      </c>
    </row>
    <row r="25" spans="1:24" ht="13.5" hidden="1" customHeight="1" thickBot="1">
      <c r="A25" s="68" t="s">
        <v>79</v>
      </c>
      <c r="B25" s="2">
        <v>8</v>
      </c>
      <c r="C25" s="13">
        <v>8</v>
      </c>
      <c r="D25" s="121">
        <v>8</v>
      </c>
      <c r="E25" s="13">
        <v>8</v>
      </c>
      <c r="F25" s="13">
        <v>8</v>
      </c>
      <c r="G25" s="13">
        <v>8</v>
      </c>
      <c r="H25" s="121">
        <v>8</v>
      </c>
      <c r="I25" s="13"/>
      <c r="J25" s="13"/>
      <c r="K25" s="34">
        <f t="shared" ref="K25:K30" si="4">SUMIF(B25:J25,"8",$B$11:$J$11)</f>
        <v>54</v>
      </c>
      <c r="L25" s="34">
        <f t="shared" ref="L25:L30" si="5">SUMIF(B25:J25,"8",$B$9:$J$9)</f>
        <v>955</v>
      </c>
      <c r="M25" s="13">
        <v>4</v>
      </c>
      <c r="N25" s="128">
        <f t="shared" si="0"/>
        <v>11.9375</v>
      </c>
      <c r="O25" s="2">
        <f t="shared" si="3"/>
        <v>54</v>
      </c>
      <c r="P25" s="129">
        <f t="shared" si="1"/>
        <v>9.5500000000000007</v>
      </c>
      <c r="Q25" s="1"/>
      <c r="R25" s="2">
        <v>20</v>
      </c>
      <c r="S25" s="2">
        <v>20</v>
      </c>
      <c r="T25" s="2">
        <v>10</v>
      </c>
      <c r="U25" s="1"/>
      <c r="V25" s="129">
        <f>(N25*R25)+(O25*S25)+(P25*T25)+(Q25*U25)</f>
        <v>1414.25</v>
      </c>
      <c r="W25" s="165" t="s">
        <v>59</v>
      </c>
    </row>
    <row r="26" spans="1:24" ht="13.5" customHeight="1" thickBot="1">
      <c r="A26" s="68" t="s">
        <v>80</v>
      </c>
      <c r="B26" s="2">
        <v>8</v>
      </c>
      <c r="C26" s="13">
        <v>8</v>
      </c>
      <c r="D26" s="121"/>
      <c r="E26" s="13"/>
      <c r="F26" s="13"/>
      <c r="G26" s="13"/>
      <c r="H26" s="121"/>
      <c r="I26" s="13"/>
      <c r="J26" s="13"/>
      <c r="K26" s="34">
        <f t="shared" si="4"/>
        <v>21</v>
      </c>
      <c r="L26" s="34">
        <f t="shared" si="5"/>
        <v>392</v>
      </c>
      <c r="M26" s="13">
        <v>5</v>
      </c>
      <c r="N26" s="128">
        <f>+L26/80</f>
        <v>4.9000000000000004</v>
      </c>
      <c r="O26" s="2">
        <f>+K26</f>
        <v>21</v>
      </c>
      <c r="P26" s="129">
        <f t="shared" si="1"/>
        <v>3.92</v>
      </c>
      <c r="Q26" s="1"/>
      <c r="R26" s="2">
        <v>30</v>
      </c>
      <c r="S26" s="2">
        <v>20</v>
      </c>
      <c r="T26" s="2">
        <v>10</v>
      </c>
      <c r="U26" s="1"/>
      <c r="V26" s="129">
        <f>(N26*R26)+(O26*S26)+(P26*T26)+(Q26*U26)</f>
        <v>606.20000000000005</v>
      </c>
      <c r="W26" s="165" t="s">
        <v>258</v>
      </c>
    </row>
    <row r="27" spans="1:24" ht="13.5" hidden="1" customHeight="1" thickBot="1">
      <c r="A27" s="68" t="s">
        <v>80</v>
      </c>
      <c r="B27" s="2"/>
      <c r="C27" s="13"/>
      <c r="D27" s="121">
        <v>8</v>
      </c>
      <c r="E27" s="13"/>
      <c r="F27" s="13"/>
      <c r="G27" s="13"/>
      <c r="H27" s="121"/>
      <c r="I27" s="13"/>
      <c r="J27" s="13"/>
      <c r="K27" s="34">
        <f t="shared" si="4"/>
        <v>8</v>
      </c>
      <c r="L27" s="34">
        <f t="shared" si="5"/>
        <v>137</v>
      </c>
      <c r="M27" s="13">
        <v>5</v>
      </c>
      <c r="N27" s="128">
        <f>+L27/80</f>
        <v>1.7124999999999999</v>
      </c>
      <c r="O27" s="2">
        <f>+K27</f>
        <v>8</v>
      </c>
      <c r="P27" s="129">
        <f t="shared" si="1"/>
        <v>1.37</v>
      </c>
      <c r="Q27" s="1"/>
      <c r="R27" s="2">
        <v>30</v>
      </c>
      <c r="S27" s="2">
        <v>20</v>
      </c>
      <c r="T27" s="2">
        <v>10</v>
      </c>
      <c r="U27" s="1"/>
      <c r="V27" s="129">
        <f>(N27*R27)+(O27*S27)+(P27*T27)+(Q27*U27)</f>
        <v>225.07499999999999</v>
      </c>
      <c r="W27" s="165" t="s">
        <v>259</v>
      </c>
    </row>
    <row r="28" spans="1:24" ht="13.5" hidden="1" customHeight="1" thickBot="1">
      <c r="A28" s="68" t="s">
        <v>80</v>
      </c>
      <c r="B28" s="2"/>
      <c r="C28" s="13"/>
      <c r="D28" s="121"/>
      <c r="E28" s="13">
        <v>8</v>
      </c>
      <c r="F28" s="13"/>
      <c r="G28" s="13">
        <v>8</v>
      </c>
      <c r="H28" s="121">
        <v>8</v>
      </c>
      <c r="I28" s="13"/>
      <c r="J28" s="13"/>
      <c r="K28" s="34">
        <f t="shared" si="4"/>
        <v>17</v>
      </c>
      <c r="L28" s="34">
        <f t="shared" si="5"/>
        <v>285</v>
      </c>
      <c r="M28" s="13">
        <v>5</v>
      </c>
      <c r="N28" s="128">
        <f>+L28/80</f>
        <v>3.5625</v>
      </c>
      <c r="O28" s="2">
        <f>+K28</f>
        <v>17</v>
      </c>
      <c r="P28" s="129">
        <f t="shared" si="1"/>
        <v>2.85</v>
      </c>
      <c r="Q28" s="1"/>
      <c r="R28" s="2">
        <v>30</v>
      </c>
      <c r="S28" s="2">
        <v>20</v>
      </c>
      <c r="T28" s="2">
        <v>10</v>
      </c>
      <c r="U28" s="1"/>
      <c r="V28" s="129">
        <f>(N28*R28)+(O28*S28)+(P28*T28)+(Q28*U28)</f>
        <v>475.375</v>
      </c>
      <c r="W28" s="165" t="s">
        <v>53</v>
      </c>
    </row>
    <row r="29" spans="1:24" ht="12.75" hidden="1" customHeight="1" thickBot="1">
      <c r="A29" s="68" t="s">
        <v>80</v>
      </c>
      <c r="B29" s="2"/>
      <c r="C29" s="13"/>
      <c r="D29" s="121"/>
      <c r="E29" s="13"/>
      <c r="F29" s="13">
        <v>8</v>
      </c>
      <c r="G29" s="13"/>
      <c r="H29" s="121"/>
      <c r="I29" s="13">
        <v>8</v>
      </c>
      <c r="J29" s="13">
        <v>8</v>
      </c>
      <c r="K29" s="34">
        <f t="shared" si="4"/>
        <v>18</v>
      </c>
      <c r="L29" s="34">
        <f t="shared" si="5"/>
        <v>313</v>
      </c>
      <c r="M29" s="13">
        <v>5</v>
      </c>
      <c r="N29" s="128">
        <f t="shared" si="0"/>
        <v>3.9125000000000001</v>
      </c>
      <c r="O29" s="2">
        <f t="shared" si="3"/>
        <v>18</v>
      </c>
      <c r="P29" s="129">
        <f t="shared" si="1"/>
        <v>3.13</v>
      </c>
      <c r="Q29" s="1"/>
      <c r="R29" s="2">
        <v>30</v>
      </c>
      <c r="S29" s="2">
        <v>20</v>
      </c>
      <c r="T29" s="2">
        <v>10</v>
      </c>
      <c r="U29" s="1"/>
      <c r="V29" s="129">
        <f t="shared" si="2"/>
        <v>508.67500000000001</v>
      </c>
      <c r="W29" s="165" t="s">
        <v>59</v>
      </c>
    </row>
    <row r="30" spans="1:24" ht="11.25" hidden="1" customHeight="1" thickBot="1">
      <c r="A30" s="68" t="s">
        <v>81</v>
      </c>
      <c r="B30" s="2">
        <v>8</v>
      </c>
      <c r="C30" s="13"/>
      <c r="D30" s="121"/>
      <c r="E30" s="13"/>
      <c r="F30" s="13">
        <v>8</v>
      </c>
      <c r="G30" s="13">
        <v>8</v>
      </c>
      <c r="H30" s="121">
        <v>8</v>
      </c>
      <c r="I30" s="13"/>
      <c r="J30" s="13">
        <v>8</v>
      </c>
      <c r="K30" s="34">
        <f t="shared" si="4"/>
        <v>35</v>
      </c>
      <c r="L30" s="34">
        <f t="shared" si="5"/>
        <v>610</v>
      </c>
      <c r="M30" s="13">
        <v>5</v>
      </c>
      <c r="N30" s="128">
        <f t="shared" si="0"/>
        <v>7.625</v>
      </c>
      <c r="O30" s="2">
        <f t="shared" si="3"/>
        <v>35</v>
      </c>
      <c r="P30" s="129">
        <f t="shared" si="1"/>
        <v>6.1</v>
      </c>
      <c r="Q30" s="1"/>
      <c r="R30" s="2">
        <v>20</v>
      </c>
      <c r="S30" s="2">
        <v>30</v>
      </c>
      <c r="T30" s="2">
        <v>10</v>
      </c>
      <c r="U30" s="1"/>
      <c r="V30" s="129">
        <f t="shared" si="2"/>
        <v>1263.5</v>
      </c>
      <c r="W30" s="165" t="s">
        <v>59</v>
      </c>
    </row>
    <row r="31" spans="1:24" ht="13.5" hidden="1" thickBot="1">
      <c r="A31" s="68" t="s">
        <v>82</v>
      </c>
      <c r="B31" s="2">
        <v>8</v>
      </c>
      <c r="C31" s="13">
        <v>8</v>
      </c>
      <c r="D31" s="123">
        <v>8</v>
      </c>
      <c r="E31" s="117">
        <v>8</v>
      </c>
      <c r="F31" s="117">
        <v>8</v>
      </c>
      <c r="G31" s="13"/>
      <c r="H31" s="121"/>
      <c r="I31" s="13"/>
      <c r="J31" s="117">
        <v>8</v>
      </c>
      <c r="K31" s="34">
        <v>31</v>
      </c>
      <c r="L31" s="34">
        <v>565</v>
      </c>
      <c r="M31" s="13">
        <v>5</v>
      </c>
      <c r="N31" s="128">
        <f t="shared" si="0"/>
        <v>7.0625</v>
      </c>
      <c r="O31" s="2">
        <f t="shared" si="3"/>
        <v>31</v>
      </c>
      <c r="P31" s="129">
        <f t="shared" si="1"/>
        <v>5.65</v>
      </c>
      <c r="Q31" s="1"/>
      <c r="R31" s="2">
        <v>20</v>
      </c>
      <c r="S31" s="2">
        <v>30</v>
      </c>
      <c r="T31" s="2">
        <v>10</v>
      </c>
      <c r="U31" s="1"/>
      <c r="V31" s="129">
        <f t="shared" si="2"/>
        <v>1127.75</v>
      </c>
      <c r="W31" s="165" t="s">
        <v>53</v>
      </c>
    </row>
    <row r="32" spans="1:24" s="3" customFormat="1" ht="11.25" hidden="1" customHeight="1" thickBot="1">
      <c r="A32" s="68" t="s">
        <v>36</v>
      </c>
      <c r="B32" s="17"/>
      <c r="C32" s="17">
        <v>7</v>
      </c>
      <c r="D32" s="121"/>
      <c r="E32" s="17">
        <v>7</v>
      </c>
      <c r="F32" s="17"/>
      <c r="G32" s="17"/>
      <c r="H32" s="119"/>
      <c r="I32" s="17"/>
      <c r="J32" s="17">
        <v>7</v>
      </c>
      <c r="K32" s="34">
        <f t="shared" ref="K32:K76" si="6">SUMIF(B32:J32,"7",$B$11:$J$11)</f>
        <v>27</v>
      </c>
      <c r="L32" s="34">
        <f>SUMIF(B32:J32,"7",$B$9:$J$9)</f>
        <v>482</v>
      </c>
      <c r="M32" s="13">
        <v>2</v>
      </c>
      <c r="N32" s="128">
        <f t="shared" si="0"/>
        <v>6.0250000000000004</v>
      </c>
      <c r="O32" s="2">
        <f t="shared" si="3"/>
        <v>27</v>
      </c>
      <c r="P32" s="129">
        <f t="shared" si="1"/>
        <v>4.82</v>
      </c>
      <c r="Q32" s="17"/>
      <c r="R32" s="2">
        <v>10</v>
      </c>
      <c r="S32" s="2">
        <v>10</v>
      </c>
      <c r="T32" s="2">
        <v>10</v>
      </c>
      <c r="U32" s="17"/>
      <c r="V32" s="129">
        <f t="shared" si="2"/>
        <v>378.45</v>
      </c>
      <c r="W32" s="165" t="s">
        <v>59</v>
      </c>
      <c r="X32" s="66"/>
    </row>
    <row r="33" spans="1:24" ht="14.25" hidden="1" customHeight="1" thickBot="1">
      <c r="A33" s="68" t="s">
        <v>85</v>
      </c>
      <c r="B33" s="17"/>
      <c r="C33" s="118">
        <v>7</v>
      </c>
      <c r="D33" s="126"/>
      <c r="E33" s="55"/>
      <c r="F33" s="55"/>
      <c r="G33" s="55"/>
      <c r="H33" s="122"/>
      <c r="I33" s="55"/>
      <c r="J33" s="55"/>
      <c r="K33" s="34">
        <v>4</v>
      </c>
      <c r="L33" s="34">
        <v>77</v>
      </c>
      <c r="M33" s="13">
        <v>5</v>
      </c>
      <c r="N33" s="128">
        <f t="shared" si="0"/>
        <v>0.96250000000000002</v>
      </c>
      <c r="O33" s="2">
        <f t="shared" si="3"/>
        <v>4</v>
      </c>
      <c r="P33" s="129">
        <f t="shared" si="1"/>
        <v>0.77</v>
      </c>
      <c r="Q33" s="55"/>
      <c r="R33" s="2">
        <v>20</v>
      </c>
      <c r="S33" s="2">
        <v>30</v>
      </c>
      <c r="T33" s="2">
        <v>10</v>
      </c>
      <c r="U33" s="55"/>
      <c r="V33" s="129">
        <f t="shared" si="2"/>
        <v>146.94999999999999</v>
      </c>
      <c r="W33" s="165" t="s">
        <v>259</v>
      </c>
    </row>
    <row r="34" spans="1:24" s="16" customFormat="1" ht="13.5" hidden="1" thickBot="1">
      <c r="A34" s="68" t="s">
        <v>77</v>
      </c>
      <c r="B34" s="112"/>
      <c r="C34" s="17">
        <v>7</v>
      </c>
      <c r="D34" s="121">
        <v>7</v>
      </c>
      <c r="E34" s="13"/>
      <c r="F34" s="13"/>
      <c r="G34" s="13"/>
      <c r="H34" s="121">
        <v>7</v>
      </c>
      <c r="I34" s="13"/>
      <c r="J34" s="13"/>
      <c r="K34" s="34">
        <f t="shared" si="6"/>
        <v>36</v>
      </c>
      <c r="L34" s="34">
        <f>SUMIF(B34:J34,"7",$B$9:$J$9)</f>
        <v>650</v>
      </c>
      <c r="M34" s="13">
        <v>5</v>
      </c>
      <c r="N34" s="128">
        <f t="shared" si="0"/>
        <v>8.125</v>
      </c>
      <c r="O34" s="2">
        <f t="shared" si="3"/>
        <v>36</v>
      </c>
      <c r="P34" s="129">
        <f t="shared" si="1"/>
        <v>6.5</v>
      </c>
      <c r="Q34" s="13"/>
      <c r="R34" s="13">
        <v>30</v>
      </c>
      <c r="S34" s="13">
        <v>20</v>
      </c>
      <c r="T34" s="13">
        <v>10</v>
      </c>
      <c r="U34" s="13"/>
      <c r="V34" s="129">
        <f t="shared" si="2"/>
        <v>1028.75</v>
      </c>
      <c r="W34" s="165" t="s">
        <v>59</v>
      </c>
      <c r="X34" s="67"/>
    </row>
    <row r="35" spans="1:24" s="16" customFormat="1" ht="13.5" hidden="1" thickBot="1">
      <c r="A35" s="68" t="s">
        <v>81</v>
      </c>
      <c r="B35" s="112"/>
      <c r="C35" s="17">
        <v>7</v>
      </c>
      <c r="D35" s="121">
        <v>7</v>
      </c>
      <c r="E35" s="13">
        <v>7</v>
      </c>
      <c r="F35" s="13"/>
      <c r="G35" s="13"/>
      <c r="H35" s="121"/>
      <c r="I35" s="13">
        <v>7</v>
      </c>
      <c r="J35" s="13"/>
      <c r="K35" s="34">
        <f t="shared" si="6"/>
        <v>29</v>
      </c>
      <c r="L35" s="34">
        <f>SUMIF(B35:J35,"7",$B$9:$J$9)</f>
        <v>517</v>
      </c>
      <c r="M35" s="13">
        <v>5</v>
      </c>
      <c r="N35" s="128">
        <f t="shared" si="0"/>
        <v>6.4625000000000004</v>
      </c>
      <c r="O35" s="2">
        <f t="shared" si="3"/>
        <v>29</v>
      </c>
      <c r="P35" s="129">
        <f t="shared" si="1"/>
        <v>5.17</v>
      </c>
      <c r="Q35" s="13"/>
      <c r="R35" s="2">
        <v>20</v>
      </c>
      <c r="S35" s="2">
        <v>30</v>
      </c>
      <c r="T35" s="2">
        <v>10</v>
      </c>
      <c r="U35" s="13"/>
      <c r="V35" s="129">
        <f t="shared" si="2"/>
        <v>1050.95</v>
      </c>
      <c r="W35" s="165" t="s">
        <v>59</v>
      </c>
      <c r="X35" s="67"/>
    </row>
    <row r="36" spans="1:24" s="16" customFormat="1" ht="13.5" hidden="1" thickBot="1">
      <c r="A36" s="68" t="s">
        <v>84</v>
      </c>
      <c r="B36" s="112"/>
      <c r="C36" s="17">
        <v>7</v>
      </c>
      <c r="D36" s="121"/>
      <c r="E36" s="13"/>
      <c r="F36" s="13"/>
      <c r="G36" s="13"/>
      <c r="H36" s="121"/>
      <c r="I36" s="13"/>
      <c r="J36" s="13"/>
      <c r="K36" s="34">
        <f t="shared" si="6"/>
        <v>17</v>
      </c>
      <c r="L36" s="34">
        <f>SUMIF(B36:J36,"7",$B$9:$J$9)</f>
        <v>318</v>
      </c>
      <c r="M36" s="13">
        <v>5</v>
      </c>
      <c r="N36" s="128">
        <f t="shared" si="0"/>
        <v>3.9750000000000001</v>
      </c>
      <c r="O36" s="2">
        <f t="shared" si="3"/>
        <v>17</v>
      </c>
      <c r="P36" s="129">
        <f t="shared" si="1"/>
        <v>3.18</v>
      </c>
      <c r="Q36" s="13"/>
      <c r="R36" s="2">
        <v>20</v>
      </c>
      <c r="S36" s="2">
        <v>30</v>
      </c>
      <c r="T36" s="2">
        <v>10</v>
      </c>
      <c r="U36" s="13"/>
      <c r="V36" s="129">
        <f t="shared" si="2"/>
        <v>621.29999999999995</v>
      </c>
      <c r="W36" s="165" t="s">
        <v>53</v>
      </c>
      <c r="X36" s="67"/>
    </row>
    <row r="37" spans="1:24" s="16" customFormat="1" ht="13.5" thickBot="1">
      <c r="A37" s="68" t="s">
        <v>86</v>
      </c>
      <c r="B37" s="112"/>
      <c r="C37" s="13">
        <v>8</v>
      </c>
      <c r="D37" s="121"/>
      <c r="E37" s="13"/>
      <c r="F37" s="13"/>
      <c r="G37" s="13"/>
      <c r="H37" s="121"/>
      <c r="I37" s="13"/>
      <c r="J37" s="13"/>
      <c r="K37" s="34">
        <f>SUMIF(B37:J37,"8",$B$11:$J$11)</f>
        <v>17</v>
      </c>
      <c r="L37" s="34">
        <f>SUMIF(B37:J37,"8",$B$9:$J$9)</f>
        <v>318</v>
      </c>
      <c r="M37" s="13">
        <v>5</v>
      </c>
      <c r="N37" s="128">
        <f t="shared" si="0"/>
        <v>3.9750000000000001</v>
      </c>
      <c r="O37" s="2">
        <f t="shared" si="3"/>
        <v>17</v>
      </c>
      <c r="P37" s="129">
        <f t="shared" si="1"/>
        <v>3.18</v>
      </c>
      <c r="Q37" s="13"/>
      <c r="R37" s="2">
        <v>20</v>
      </c>
      <c r="S37" s="2">
        <v>30</v>
      </c>
      <c r="T37" s="2">
        <v>10</v>
      </c>
      <c r="U37" s="13"/>
      <c r="V37" s="129">
        <f t="shared" si="2"/>
        <v>621.29999999999995</v>
      </c>
      <c r="W37" s="165" t="s">
        <v>258</v>
      </c>
      <c r="X37" s="67"/>
    </row>
    <row r="38" spans="1:24" s="16" customFormat="1" ht="13.5" thickBot="1">
      <c r="A38" s="111" t="s">
        <v>87</v>
      </c>
      <c r="B38" s="112"/>
      <c r="C38" s="13">
        <v>8</v>
      </c>
      <c r="D38" s="121"/>
      <c r="E38" s="13"/>
      <c r="F38" s="13"/>
      <c r="G38" s="13"/>
      <c r="H38" s="121"/>
      <c r="I38" s="13"/>
      <c r="J38" s="13"/>
      <c r="K38" s="34">
        <f>SUMIF(B38:J38,"8",$B$11:$J$11)</f>
        <v>17</v>
      </c>
      <c r="L38" s="34">
        <f>SUMIF(B38:J38,"8",$B$9:$J$9)</f>
        <v>318</v>
      </c>
      <c r="M38" s="13">
        <v>5</v>
      </c>
      <c r="N38" s="128">
        <f t="shared" si="0"/>
        <v>3.9750000000000001</v>
      </c>
      <c r="O38" s="2">
        <f t="shared" si="3"/>
        <v>17</v>
      </c>
      <c r="P38" s="129">
        <f t="shared" si="1"/>
        <v>3.18</v>
      </c>
      <c r="Q38" s="13"/>
      <c r="R38" s="2">
        <v>20</v>
      </c>
      <c r="S38" s="2">
        <v>30</v>
      </c>
      <c r="T38" s="2">
        <v>10</v>
      </c>
      <c r="U38" s="13"/>
      <c r="V38" s="129">
        <f t="shared" si="2"/>
        <v>621.29999999999995</v>
      </c>
      <c r="W38" s="165" t="s">
        <v>258</v>
      </c>
      <c r="X38" s="67"/>
    </row>
    <row r="39" spans="1:24" s="16" customFormat="1" ht="13.5" hidden="1" thickBot="1">
      <c r="A39" s="68" t="s">
        <v>78</v>
      </c>
      <c r="B39" s="112"/>
      <c r="C39" s="13"/>
      <c r="D39" s="121">
        <v>7</v>
      </c>
      <c r="E39" s="13"/>
      <c r="F39" s="13">
        <v>7</v>
      </c>
      <c r="G39" s="13">
        <v>7</v>
      </c>
      <c r="H39" s="121">
        <v>7</v>
      </c>
      <c r="I39" s="13"/>
      <c r="J39" s="13">
        <v>7</v>
      </c>
      <c r="K39" s="34">
        <f t="shared" si="6"/>
        <v>39</v>
      </c>
      <c r="L39" s="34">
        <f>SUMIF(B39:J39,"7",$B$9:$J$9)</f>
        <v>673</v>
      </c>
      <c r="M39" s="13">
        <v>5</v>
      </c>
      <c r="N39" s="128">
        <f t="shared" si="0"/>
        <v>8.4124999999999996</v>
      </c>
      <c r="O39" s="2">
        <f t="shared" si="3"/>
        <v>39</v>
      </c>
      <c r="P39" s="129">
        <f t="shared" si="1"/>
        <v>6.73</v>
      </c>
      <c r="Q39" s="13"/>
      <c r="R39" s="2">
        <v>20</v>
      </c>
      <c r="S39" s="2">
        <v>30</v>
      </c>
      <c r="T39" s="2">
        <v>10</v>
      </c>
      <c r="U39" s="13"/>
      <c r="V39" s="129">
        <f t="shared" si="2"/>
        <v>1405.55</v>
      </c>
      <c r="W39" s="165" t="s">
        <v>59</v>
      </c>
      <c r="X39" s="67"/>
    </row>
    <row r="40" spans="1:24" s="16" customFormat="1" ht="13.5" hidden="1" thickBot="1">
      <c r="A40" s="68" t="s">
        <v>89</v>
      </c>
      <c r="B40" s="112"/>
      <c r="C40" s="13"/>
      <c r="D40" s="123">
        <v>7</v>
      </c>
      <c r="E40" s="13"/>
      <c r="F40" s="13"/>
      <c r="G40" s="13"/>
      <c r="H40" s="121"/>
      <c r="I40" s="13"/>
      <c r="J40" s="13"/>
      <c r="K40" s="34">
        <v>3</v>
      </c>
      <c r="L40" s="34">
        <v>60</v>
      </c>
      <c r="M40" s="13">
        <v>5</v>
      </c>
      <c r="N40" s="128">
        <f t="shared" si="0"/>
        <v>0.75</v>
      </c>
      <c r="O40" s="2">
        <f t="shared" si="3"/>
        <v>3</v>
      </c>
      <c r="P40" s="129">
        <f t="shared" si="1"/>
        <v>0.6</v>
      </c>
      <c r="Q40" s="13"/>
      <c r="R40" s="2">
        <v>20</v>
      </c>
      <c r="S40" s="2">
        <v>30</v>
      </c>
      <c r="T40" s="2">
        <v>10</v>
      </c>
      <c r="U40" s="13"/>
      <c r="V40" s="129">
        <f t="shared" si="2"/>
        <v>111</v>
      </c>
      <c r="W40" s="165" t="s">
        <v>259</v>
      </c>
      <c r="X40" s="67"/>
    </row>
    <row r="41" spans="1:24" s="16" customFormat="1" ht="13.5" hidden="1" thickBot="1">
      <c r="A41" s="68" t="s">
        <v>37</v>
      </c>
      <c r="B41" s="112"/>
      <c r="C41" s="13"/>
      <c r="D41" s="123">
        <v>7</v>
      </c>
      <c r="E41" s="13"/>
      <c r="F41" s="117">
        <v>7</v>
      </c>
      <c r="G41" s="13"/>
      <c r="H41" s="121"/>
      <c r="I41" s="13"/>
      <c r="J41" s="13"/>
      <c r="K41" s="34">
        <v>10</v>
      </c>
      <c r="L41" s="34">
        <v>180</v>
      </c>
      <c r="M41" s="13">
        <v>5</v>
      </c>
      <c r="N41" s="128">
        <f t="shared" si="0"/>
        <v>2.25</v>
      </c>
      <c r="O41" s="2">
        <f t="shared" si="3"/>
        <v>10</v>
      </c>
      <c r="P41" s="129">
        <f t="shared" si="1"/>
        <v>1.8</v>
      </c>
      <c r="Q41" s="13"/>
      <c r="R41" s="2">
        <v>20</v>
      </c>
      <c r="S41" s="2">
        <v>30</v>
      </c>
      <c r="T41" s="2">
        <v>10</v>
      </c>
      <c r="U41" s="13"/>
      <c r="V41" s="129">
        <f t="shared" si="2"/>
        <v>363</v>
      </c>
      <c r="W41" s="165" t="s">
        <v>59</v>
      </c>
      <c r="X41" s="67"/>
    </row>
    <row r="42" spans="1:24" s="16" customFormat="1" ht="13.5" hidden="1" thickBot="1">
      <c r="A42" s="68" t="s">
        <v>90</v>
      </c>
      <c r="B42" s="112"/>
      <c r="C42" s="13"/>
      <c r="D42" s="121">
        <v>7</v>
      </c>
      <c r="E42" s="117">
        <v>7</v>
      </c>
      <c r="F42" s="13"/>
      <c r="G42" s="13"/>
      <c r="H42" s="121"/>
      <c r="I42" s="13"/>
      <c r="J42" s="13"/>
      <c r="K42" s="34">
        <v>9</v>
      </c>
      <c r="L42" s="34">
        <v>156</v>
      </c>
      <c r="M42" s="13">
        <v>5</v>
      </c>
      <c r="N42" s="128">
        <f t="shared" si="0"/>
        <v>1.95</v>
      </c>
      <c r="O42" s="2">
        <f t="shared" si="3"/>
        <v>9</v>
      </c>
      <c r="P42" s="129">
        <f t="shared" si="1"/>
        <v>1.56</v>
      </c>
      <c r="Q42" s="13"/>
      <c r="R42" s="2">
        <v>20</v>
      </c>
      <c r="S42" s="2">
        <v>30</v>
      </c>
      <c r="T42" s="2">
        <v>10</v>
      </c>
      <c r="U42" s="13"/>
      <c r="V42" s="129">
        <f t="shared" si="2"/>
        <v>324.60000000000002</v>
      </c>
      <c r="W42" s="165" t="s">
        <v>53</v>
      </c>
      <c r="X42" s="67"/>
    </row>
    <row r="43" spans="1:24" s="16" customFormat="1" ht="13.5" hidden="1" thickBot="1">
      <c r="A43" s="68" t="s">
        <v>88</v>
      </c>
      <c r="B43" s="112"/>
      <c r="C43" s="13"/>
      <c r="D43" s="121">
        <v>7</v>
      </c>
      <c r="E43" s="13"/>
      <c r="F43" s="13"/>
      <c r="G43" s="13"/>
      <c r="H43" s="121"/>
      <c r="I43" s="13"/>
      <c r="J43" s="13"/>
      <c r="K43" s="34">
        <f t="shared" si="6"/>
        <v>8</v>
      </c>
      <c r="L43" s="34">
        <f>SUMIF(B43:J43,"7",$B$9:$J$9)</f>
        <v>137</v>
      </c>
      <c r="M43" s="13">
        <v>5</v>
      </c>
      <c r="N43" s="128">
        <f t="shared" si="0"/>
        <v>1.7124999999999999</v>
      </c>
      <c r="O43" s="2">
        <f t="shared" si="3"/>
        <v>8</v>
      </c>
      <c r="P43" s="129">
        <f t="shared" si="1"/>
        <v>1.37</v>
      </c>
      <c r="Q43" s="13"/>
      <c r="R43" s="2">
        <v>20</v>
      </c>
      <c r="S43" s="2">
        <v>30</v>
      </c>
      <c r="T43" s="2">
        <v>10</v>
      </c>
      <c r="U43" s="13"/>
      <c r="V43" s="129">
        <f t="shared" si="2"/>
        <v>287.95</v>
      </c>
      <c r="W43" s="165" t="s">
        <v>259</v>
      </c>
      <c r="X43" s="67"/>
    </row>
    <row r="44" spans="1:24" s="16" customFormat="1" ht="13.5" hidden="1" thickBot="1">
      <c r="A44" s="68" t="s">
        <v>33</v>
      </c>
      <c r="B44" s="13"/>
      <c r="C44" s="13"/>
      <c r="D44" s="121">
        <v>8</v>
      </c>
      <c r="E44" s="13"/>
      <c r="F44" s="13">
        <v>8</v>
      </c>
      <c r="G44" s="13"/>
      <c r="H44" s="121">
        <v>8</v>
      </c>
      <c r="I44" s="13"/>
      <c r="J44" s="13"/>
      <c r="K44" s="34">
        <f>SUMIF(B44:J44,"8",$B$11:$J$11)</f>
        <v>27</v>
      </c>
      <c r="L44" s="34">
        <f>SUMIF(B44:J44,"8",$B$9:$J$9)</f>
        <v>473</v>
      </c>
      <c r="M44" s="13">
        <v>2</v>
      </c>
      <c r="N44" s="128">
        <f t="shared" si="0"/>
        <v>5.9124999999999996</v>
      </c>
      <c r="O44" s="2">
        <f t="shared" si="3"/>
        <v>27</v>
      </c>
      <c r="P44" s="129">
        <f t="shared" si="1"/>
        <v>4.7300000000000004</v>
      </c>
      <c r="Q44" s="13"/>
      <c r="R44" s="2">
        <v>10</v>
      </c>
      <c r="S44" s="2">
        <v>10</v>
      </c>
      <c r="T44" s="2">
        <v>10</v>
      </c>
      <c r="U44" s="13"/>
      <c r="V44" s="129">
        <f t="shared" si="2"/>
        <v>376.42500000000001</v>
      </c>
      <c r="W44" s="165" t="s">
        <v>59</v>
      </c>
      <c r="X44" s="67"/>
    </row>
    <row r="45" spans="1:24" s="5" customFormat="1" ht="13.5" hidden="1" thickBot="1">
      <c r="A45" s="68" t="s">
        <v>93</v>
      </c>
      <c r="B45" s="13"/>
      <c r="C45" s="13"/>
      <c r="D45" s="123">
        <v>8</v>
      </c>
      <c r="E45" s="117">
        <v>8</v>
      </c>
      <c r="F45" s="117">
        <v>8</v>
      </c>
      <c r="G45" s="13"/>
      <c r="H45" s="121"/>
      <c r="I45" s="13"/>
      <c r="J45" s="117">
        <v>8</v>
      </c>
      <c r="K45" s="34">
        <v>13</v>
      </c>
      <c r="L45" s="34">
        <v>245</v>
      </c>
      <c r="M45" s="13">
        <v>5</v>
      </c>
      <c r="N45" s="128">
        <f t="shared" si="0"/>
        <v>3.0625</v>
      </c>
      <c r="O45" s="2">
        <f t="shared" si="3"/>
        <v>13</v>
      </c>
      <c r="P45" s="129">
        <f t="shared" si="1"/>
        <v>2.4500000000000002</v>
      </c>
      <c r="Q45" s="13"/>
      <c r="R45" s="2">
        <v>20</v>
      </c>
      <c r="S45" s="2">
        <v>30</v>
      </c>
      <c r="T45" s="2">
        <v>10</v>
      </c>
      <c r="U45" s="13"/>
      <c r="V45" s="129">
        <f t="shared" si="2"/>
        <v>475.75</v>
      </c>
      <c r="W45" s="165" t="s">
        <v>59</v>
      </c>
      <c r="X45" s="8"/>
    </row>
    <row r="46" spans="1:24" s="5" customFormat="1" ht="13.5" hidden="1" thickBot="1">
      <c r="A46" s="68" t="s">
        <v>91</v>
      </c>
      <c r="B46" s="13"/>
      <c r="C46" s="13"/>
      <c r="D46" s="121">
        <v>8</v>
      </c>
      <c r="E46" s="13"/>
      <c r="F46" s="13"/>
      <c r="G46" s="13"/>
      <c r="H46" s="121"/>
      <c r="I46" s="13"/>
      <c r="J46" s="13"/>
      <c r="K46" s="34">
        <f>SUMIF(B46:J46,"8",$B$11:$J$11)</f>
        <v>8</v>
      </c>
      <c r="L46" s="34">
        <f>SUMIF(B46:J46,"8",$B$9:$J$9)</f>
        <v>137</v>
      </c>
      <c r="M46" s="13">
        <v>5</v>
      </c>
      <c r="N46" s="128">
        <f t="shared" si="0"/>
        <v>1.7124999999999999</v>
      </c>
      <c r="O46" s="2">
        <f t="shared" si="3"/>
        <v>8</v>
      </c>
      <c r="P46" s="129">
        <f t="shared" si="1"/>
        <v>1.37</v>
      </c>
      <c r="Q46" s="13"/>
      <c r="R46" s="2">
        <v>20</v>
      </c>
      <c r="S46" s="2">
        <v>30</v>
      </c>
      <c r="T46" s="2">
        <v>10</v>
      </c>
      <c r="U46" s="13"/>
      <c r="V46" s="129">
        <f t="shared" si="2"/>
        <v>287.95</v>
      </c>
      <c r="W46" s="165" t="s">
        <v>259</v>
      </c>
      <c r="X46" s="8"/>
    </row>
    <row r="47" spans="1:24" s="5" customFormat="1" ht="13.5" hidden="1" thickBot="1">
      <c r="A47" s="68" t="s">
        <v>92</v>
      </c>
      <c r="B47" s="13"/>
      <c r="C47" s="13"/>
      <c r="D47" s="121">
        <v>8</v>
      </c>
      <c r="E47" s="13"/>
      <c r="F47" s="13"/>
      <c r="G47" s="13"/>
      <c r="H47" s="121"/>
      <c r="I47" s="13"/>
      <c r="J47" s="13"/>
      <c r="K47" s="34">
        <f>SUMIF(B47:J47,"8",$B$11:$J$11)</f>
        <v>8</v>
      </c>
      <c r="L47" s="34">
        <f>SUMIF(B47:J47,"8",$B$9:$J$9)</f>
        <v>137</v>
      </c>
      <c r="M47" s="13">
        <v>5</v>
      </c>
      <c r="N47" s="128">
        <f t="shared" si="0"/>
        <v>1.7124999999999999</v>
      </c>
      <c r="O47" s="2">
        <f t="shared" si="3"/>
        <v>8</v>
      </c>
      <c r="P47" s="129">
        <f t="shared" si="1"/>
        <v>1.37</v>
      </c>
      <c r="Q47" s="13"/>
      <c r="R47" s="2">
        <v>20</v>
      </c>
      <c r="S47" s="2">
        <v>30</v>
      </c>
      <c r="T47" s="2">
        <v>10</v>
      </c>
      <c r="U47" s="13"/>
      <c r="V47" s="129">
        <f t="shared" si="2"/>
        <v>287.95</v>
      </c>
      <c r="W47" s="165" t="s">
        <v>259</v>
      </c>
      <c r="X47" s="8"/>
    </row>
    <row r="48" spans="1:24" s="5" customFormat="1" ht="13.5" hidden="1" thickBot="1">
      <c r="A48" s="68" t="s">
        <v>94</v>
      </c>
      <c r="B48" s="13"/>
      <c r="C48" s="13"/>
      <c r="D48" s="121"/>
      <c r="E48" s="13">
        <v>7</v>
      </c>
      <c r="F48" s="13"/>
      <c r="G48" s="13"/>
      <c r="H48" s="121"/>
      <c r="I48" s="13"/>
      <c r="J48" s="13"/>
      <c r="K48" s="34">
        <f t="shared" si="6"/>
        <v>2</v>
      </c>
      <c r="L48" s="34">
        <f>SUMIF(B48:J48,"7",$B$9:$J$9)</f>
        <v>27</v>
      </c>
      <c r="M48" s="13">
        <v>5</v>
      </c>
      <c r="N48" s="128">
        <v>1</v>
      </c>
      <c r="O48" s="2">
        <f t="shared" si="3"/>
        <v>2</v>
      </c>
      <c r="P48" s="129">
        <v>1</v>
      </c>
      <c r="Q48" s="13"/>
      <c r="R48" s="2">
        <v>20</v>
      </c>
      <c r="S48" s="2">
        <v>30</v>
      </c>
      <c r="T48" s="2">
        <v>10</v>
      </c>
      <c r="U48" s="13"/>
      <c r="V48" s="129">
        <f t="shared" si="2"/>
        <v>90</v>
      </c>
      <c r="W48" s="165" t="s">
        <v>53</v>
      </c>
      <c r="X48" s="8"/>
    </row>
    <row r="49" spans="1:24" s="5" customFormat="1" ht="13.5" hidden="1" thickBot="1">
      <c r="A49" s="51" t="s">
        <v>95</v>
      </c>
      <c r="B49" s="13"/>
      <c r="C49" s="13"/>
      <c r="D49" s="121"/>
      <c r="E49" s="13">
        <v>7</v>
      </c>
      <c r="F49" s="13"/>
      <c r="G49" s="13"/>
      <c r="H49" s="121"/>
      <c r="I49" s="13"/>
      <c r="J49" s="13"/>
      <c r="K49" s="34">
        <f t="shared" si="6"/>
        <v>2</v>
      </c>
      <c r="L49" s="34">
        <f>SUMIF(B49:J49,"7",$B$9:$J$9)</f>
        <v>27</v>
      </c>
      <c r="M49" s="13">
        <v>5</v>
      </c>
      <c r="N49" s="128">
        <v>1</v>
      </c>
      <c r="O49" s="2">
        <f t="shared" si="3"/>
        <v>2</v>
      </c>
      <c r="P49" s="129">
        <v>1</v>
      </c>
      <c r="Q49" s="13"/>
      <c r="R49" s="2">
        <v>20</v>
      </c>
      <c r="S49" s="2">
        <v>30</v>
      </c>
      <c r="T49" s="2">
        <v>10</v>
      </c>
      <c r="U49" s="13"/>
      <c r="V49" s="129">
        <f t="shared" si="2"/>
        <v>90</v>
      </c>
      <c r="W49" s="165" t="s">
        <v>53</v>
      </c>
      <c r="X49" s="8"/>
    </row>
    <row r="50" spans="1:24" s="6" customFormat="1" ht="13.5" hidden="1" thickBot="1">
      <c r="A50" s="68" t="s">
        <v>96</v>
      </c>
      <c r="B50" s="17"/>
      <c r="C50" s="17"/>
      <c r="D50" s="121"/>
      <c r="E50" s="13">
        <v>8</v>
      </c>
      <c r="F50" s="17"/>
      <c r="G50" s="17"/>
      <c r="H50" s="119"/>
      <c r="I50" s="17"/>
      <c r="J50" s="17"/>
      <c r="K50" s="34">
        <f>SUMIF(B50:J50,"8",$B$11:$J$11)</f>
        <v>2</v>
      </c>
      <c r="L50" s="34">
        <f>SUMIF(B50:J50,"8",$B$9:$J$9)</f>
        <v>27</v>
      </c>
      <c r="M50" s="13">
        <v>5</v>
      </c>
      <c r="N50" s="128">
        <v>1</v>
      </c>
      <c r="O50" s="2">
        <f t="shared" si="3"/>
        <v>2</v>
      </c>
      <c r="P50" s="129">
        <v>1</v>
      </c>
      <c r="Q50" s="17"/>
      <c r="R50" s="2">
        <v>20</v>
      </c>
      <c r="S50" s="2">
        <v>30</v>
      </c>
      <c r="T50" s="2">
        <v>10</v>
      </c>
      <c r="U50" s="17"/>
      <c r="V50" s="129">
        <f t="shared" si="2"/>
        <v>90</v>
      </c>
      <c r="W50" s="165" t="s">
        <v>53</v>
      </c>
      <c r="X50" s="59"/>
    </row>
    <row r="51" spans="1:24" s="6" customFormat="1" ht="15" customHeight="1" thickBot="1">
      <c r="A51" s="68" t="s">
        <v>97</v>
      </c>
      <c r="B51" s="13"/>
      <c r="C51" s="13"/>
      <c r="D51" s="121"/>
      <c r="E51" s="13"/>
      <c r="F51" s="13">
        <v>7</v>
      </c>
      <c r="G51" s="13"/>
      <c r="H51" s="121"/>
      <c r="I51" s="13"/>
      <c r="J51" s="13"/>
      <c r="K51" s="34">
        <f t="shared" si="6"/>
        <v>8</v>
      </c>
      <c r="L51" s="34">
        <f>SUMIF(B51:J51,"7",$B$9:$J$9)</f>
        <v>141</v>
      </c>
      <c r="M51" s="13">
        <v>5</v>
      </c>
      <c r="N51" s="128">
        <f t="shared" si="0"/>
        <v>1.7625</v>
      </c>
      <c r="O51" s="2">
        <f t="shared" si="3"/>
        <v>8</v>
      </c>
      <c r="P51" s="129">
        <f t="shared" si="1"/>
        <v>1.41</v>
      </c>
      <c r="Q51" s="13"/>
      <c r="R51" s="2">
        <v>20</v>
      </c>
      <c r="S51" s="2">
        <v>30</v>
      </c>
      <c r="T51" s="2">
        <v>10</v>
      </c>
      <c r="U51" s="13"/>
      <c r="V51" s="129">
        <f t="shared" si="2"/>
        <v>289.35000000000002</v>
      </c>
      <c r="W51" s="165" t="s">
        <v>258</v>
      </c>
      <c r="X51" s="59"/>
    </row>
    <row r="52" spans="1:24" s="6" customFormat="1" ht="13.5" customHeight="1" thickBot="1">
      <c r="A52" s="68" t="s">
        <v>98</v>
      </c>
      <c r="B52" s="13"/>
      <c r="C52" s="13"/>
      <c r="D52" s="121"/>
      <c r="E52" s="13"/>
      <c r="F52" s="13">
        <v>7</v>
      </c>
      <c r="G52" s="13"/>
      <c r="H52" s="121"/>
      <c r="I52" s="13"/>
      <c r="J52" s="13"/>
      <c r="K52" s="34">
        <f t="shared" si="6"/>
        <v>8</v>
      </c>
      <c r="L52" s="34">
        <f>SUMIF(B52:J52,"7",$B$9:$J$9)</f>
        <v>141</v>
      </c>
      <c r="M52" s="13">
        <v>5</v>
      </c>
      <c r="N52" s="128">
        <f t="shared" si="0"/>
        <v>1.7625</v>
      </c>
      <c r="O52" s="2">
        <f t="shared" si="3"/>
        <v>8</v>
      </c>
      <c r="P52" s="129">
        <f t="shared" si="1"/>
        <v>1.41</v>
      </c>
      <c r="Q52" s="13"/>
      <c r="R52" s="2">
        <v>20</v>
      </c>
      <c r="S52" s="2">
        <v>30</v>
      </c>
      <c r="T52" s="2">
        <v>10</v>
      </c>
      <c r="U52" s="13"/>
      <c r="V52" s="129">
        <f t="shared" si="2"/>
        <v>289.35000000000002</v>
      </c>
      <c r="W52" s="165" t="s">
        <v>258</v>
      </c>
      <c r="X52" s="59"/>
    </row>
    <row r="53" spans="1:24" s="6" customFormat="1" ht="15" hidden="1" customHeight="1" thickBot="1">
      <c r="A53" s="68" t="s">
        <v>99</v>
      </c>
      <c r="B53" s="13"/>
      <c r="C53" s="13"/>
      <c r="D53" s="121"/>
      <c r="E53" s="13"/>
      <c r="F53" s="13">
        <v>7</v>
      </c>
      <c r="G53" s="13"/>
      <c r="H53" s="121"/>
      <c r="I53" s="13"/>
      <c r="J53" s="13"/>
      <c r="K53" s="34">
        <f t="shared" si="6"/>
        <v>8</v>
      </c>
      <c r="L53" s="34">
        <f>SUMIF(B53:J53,"7",$B$9:$J$9)</f>
        <v>141</v>
      </c>
      <c r="M53" s="13">
        <v>5</v>
      </c>
      <c r="N53" s="128">
        <f t="shared" si="0"/>
        <v>1.7625</v>
      </c>
      <c r="O53" s="2">
        <f t="shared" si="3"/>
        <v>8</v>
      </c>
      <c r="P53" s="129">
        <f t="shared" si="1"/>
        <v>1.41</v>
      </c>
      <c r="Q53" s="13"/>
      <c r="R53" s="2">
        <v>20</v>
      </c>
      <c r="S53" s="2">
        <v>30</v>
      </c>
      <c r="T53" s="2">
        <v>10</v>
      </c>
      <c r="U53" s="13"/>
      <c r="V53" s="129">
        <f t="shared" si="2"/>
        <v>289.35000000000002</v>
      </c>
      <c r="W53" s="165" t="s">
        <v>59</v>
      </c>
      <c r="X53" s="59"/>
    </row>
    <row r="54" spans="1:24" s="20" customFormat="1" ht="13.5" hidden="1" thickBot="1">
      <c r="A54" s="68" t="s">
        <v>100</v>
      </c>
      <c r="B54" s="13"/>
      <c r="C54" s="13"/>
      <c r="D54" s="121"/>
      <c r="E54" s="13"/>
      <c r="F54" s="13">
        <v>8</v>
      </c>
      <c r="G54" s="13"/>
      <c r="H54" s="121"/>
      <c r="I54" s="13"/>
      <c r="J54" s="13"/>
      <c r="K54" s="34">
        <f>SUMIF(B54:J54,"8",$B$11:$J$11)</f>
        <v>8</v>
      </c>
      <c r="L54" s="34">
        <f>SUMIF(B54:J54,"8",$B$9:$J$9)</f>
        <v>141</v>
      </c>
      <c r="M54" s="13">
        <v>5</v>
      </c>
      <c r="N54" s="128">
        <f t="shared" si="0"/>
        <v>1.7625</v>
      </c>
      <c r="O54" s="2">
        <f t="shared" si="3"/>
        <v>8</v>
      </c>
      <c r="P54" s="129">
        <f t="shared" si="1"/>
        <v>1.41</v>
      </c>
      <c r="Q54" s="13"/>
      <c r="R54" s="2">
        <v>20</v>
      </c>
      <c r="S54" s="2">
        <v>30</v>
      </c>
      <c r="T54" s="2">
        <v>10</v>
      </c>
      <c r="U54" s="13"/>
      <c r="V54" s="129">
        <f t="shared" si="2"/>
        <v>289.35000000000002</v>
      </c>
      <c r="W54" s="165" t="s">
        <v>59</v>
      </c>
      <c r="X54" s="61"/>
    </row>
    <row r="55" spans="1:24" s="20" customFormat="1" ht="13.5" hidden="1" thickBot="1">
      <c r="A55" s="111" t="s">
        <v>101</v>
      </c>
      <c r="B55" s="13"/>
      <c r="C55" s="13"/>
      <c r="D55" s="121"/>
      <c r="E55" s="13"/>
      <c r="F55" s="13"/>
      <c r="G55" s="13">
        <v>7</v>
      </c>
      <c r="H55" s="121">
        <v>7</v>
      </c>
      <c r="I55" s="13"/>
      <c r="J55" s="13"/>
      <c r="K55" s="34">
        <f t="shared" si="6"/>
        <v>15</v>
      </c>
      <c r="L55" s="34">
        <f>SUMIF(B55:J55,"7",$B$9:$J$9)</f>
        <v>258</v>
      </c>
      <c r="M55" s="13">
        <v>2</v>
      </c>
      <c r="N55" s="128">
        <f t="shared" si="0"/>
        <v>3.2250000000000001</v>
      </c>
      <c r="O55" s="2">
        <f t="shared" si="3"/>
        <v>15</v>
      </c>
      <c r="P55" s="129">
        <f t="shared" si="1"/>
        <v>2.58</v>
      </c>
      <c r="Q55" s="13"/>
      <c r="R55" s="2">
        <v>10</v>
      </c>
      <c r="S55" s="2">
        <v>10</v>
      </c>
      <c r="T55" s="2">
        <v>10</v>
      </c>
      <c r="U55" s="13"/>
      <c r="V55" s="129">
        <f t="shared" si="2"/>
        <v>208.05</v>
      </c>
      <c r="W55" s="165" t="s">
        <v>59</v>
      </c>
      <c r="X55" s="61"/>
    </row>
    <row r="56" spans="1:24" s="20" customFormat="1" ht="13.5" hidden="1" thickBot="1">
      <c r="A56" s="113" t="s">
        <v>24</v>
      </c>
      <c r="B56" s="13"/>
      <c r="C56" s="13"/>
      <c r="D56" s="121"/>
      <c r="E56" s="13"/>
      <c r="F56" s="13"/>
      <c r="G56" s="13">
        <v>7</v>
      </c>
      <c r="H56" s="121"/>
      <c r="I56" s="13"/>
      <c r="J56" s="13"/>
      <c r="K56" s="34">
        <f t="shared" si="6"/>
        <v>4</v>
      </c>
      <c r="L56" s="34">
        <f>SUMIF(B56:J56,"7",$B$9:$J$9)</f>
        <v>63</v>
      </c>
      <c r="M56" s="13">
        <v>5</v>
      </c>
      <c r="N56" s="128">
        <f t="shared" si="0"/>
        <v>0.78749999999999998</v>
      </c>
      <c r="O56" s="2">
        <f t="shared" si="3"/>
        <v>4</v>
      </c>
      <c r="P56" s="129">
        <f t="shared" si="1"/>
        <v>0.63</v>
      </c>
      <c r="Q56" s="13"/>
      <c r="R56" s="2">
        <v>20</v>
      </c>
      <c r="S56" s="2">
        <v>30</v>
      </c>
      <c r="T56" s="2">
        <v>10</v>
      </c>
      <c r="U56" s="13"/>
      <c r="V56" s="129">
        <f t="shared" si="2"/>
        <v>142.05000000000001</v>
      </c>
      <c r="W56" s="165" t="s">
        <v>53</v>
      </c>
      <c r="X56" s="61"/>
    </row>
    <row r="57" spans="1:24" s="20" customFormat="1" ht="13.5" hidden="1" thickBot="1">
      <c r="A57" s="68" t="s">
        <v>102</v>
      </c>
      <c r="B57" s="13"/>
      <c r="C57" s="13"/>
      <c r="D57" s="121"/>
      <c r="E57" s="13"/>
      <c r="F57" s="13"/>
      <c r="G57" s="13">
        <v>7</v>
      </c>
      <c r="H57" s="121"/>
      <c r="I57" s="13"/>
      <c r="J57" s="13"/>
      <c r="K57" s="34">
        <f t="shared" si="6"/>
        <v>4</v>
      </c>
      <c r="L57" s="34">
        <f>SUMIF(B57:J57,"7",$B$9:$J$9)</f>
        <v>63</v>
      </c>
      <c r="M57" s="13">
        <v>5</v>
      </c>
      <c r="N57" s="128">
        <f t="shared" si="0"/>
        <v>0.78749999999999998</v>
      </c>
      <c r="O57" s="2">
        <f t="shared" si="3"/>
        <v>4</v>
      </c>
      <c r="P57" s="129">
        <f t="shared" si="1"/>
        <v>0.63</v>
      </c>
      <c r="Q57" s="13"/>
      <c r="R57" s="2">
        <v>20</v>
      </c>
      <c r="S57" s="2">
        <v>30</v>
      </c>
      <c r="T57" s="2">
        <v>10</v>
      </c>
      <c r="U57" s="13"/>
      <c r="V57" s="129">
        <f t="shared" si="2"/>
        <v>142.05000000000001</v>
      </c>
      <c r="W57" s="165" t="s">
        <v>53</v>
      </c>
      <c r="X57" s="61"/>
    </row>
    <row r="58" spans="1:24" s="20" customFormat="1" ht="13.5" hidden="1" thickBot="1">
      <c r="A58" s="113" t="s">
        <v>103</v>
      </c>
      <c r="B58" s="13"/>
      <c r="C58" s="13"/>
      <c r="D58" s="121"/>
      <c r="E58" s="13"/>
      <c r="F58" s="13"/>
      <c r="G58" s="13">
        <v>7</v>
      </c>
      <c r="H58" s="121"/>
      <c r="I58" s="13"/>
      <c r="J58" s="13"/>
      <c r="K58" s="34">
        <f t="shared" si="6"/>
        <v>4</v>
      </c>
      <c r="L58" s="34">
        <f>SUMIF(B58:J58,"7",$B$9:$J$9)</f>
        <v>63</v>
      </c>
      <c r="M58" s="13">
        <v>3</v>
      </c>
      <c r="N58" s="128">
        <f t="shared" si="0"/>
        <v>0.78749999999999998</v>
      </c>
      <c r="O58" s="2">
        <f t="shared" si="3"/>
        <v>4</v>
      </c>
      <c r="P58" s="129">
        <f t="shared" si="1"/>
        <v>0.63</v>
      </c>
      <c r="Q58" s="13"/>
      <c r="R58" s="2">
        <v>10</v>
      </c>
      <c r="S58" s="2">
        <v>20</v>
      </c>
      <c r="T58" s="2">
        <v>10</v>
      </c>
      <c r="U58" s="13"/>
      <c r="V58" s="129">
        <f t="shared" si="2"/>
        <v>94.174999999999997</v>
      </c>
      <c r="W58" s="165" t="s">
        <v>53</v>
      </c>
      <c r="X58" s="61"/>
    </row>
    <row r="59" spans="1:24" s="20" customFormat="1" ht="13.5" hidden="1" thickBot="1">
      <c r="A59" s="111" t="s">
        <v>104</v>
      </c>
      <c r="B59" s="13"/>
      <c r="C59" s="13"/>
      <c r="D59" s="121"/>
      <c r="E59" s="13"/>
      <c r="F59" s="13"/>
      <c r="G59" s="13">
        <v>7</v>
      </c>
      <c r="H59" s="121"/>
      <c r="I59" s="13"/>
      <c r="J59" s="13"/>
      <c r="K59" s="34">
        <f t="shared" si="6"/>
        <v>4</v>
      </c>
      <c r="L59" s="34">
        <f>SUMIF(B59:J59,"7",$B$9:$J$9)</f>
        <v>63</v>
      </c>
      <c r="M59" s="13">
        <v>5</v>
      </c>
      <c r="N59" s="128">
        <f t="shared" si="0"/>
        <v>0.78749999999999998</v>
      </c>
      <c r="O59" s="2">
        <f t="shared" si="3"/>
        <v>4</v>
      </c>
      <c r="P59" s="129">
        <f t="shared" si="1"/>
        <v>0.63</v>
      </c>
      <c r="Q59" s="13"/>
      <c r="R59" s="2">
        <v>20</v>
      </c>
      <c r="S59" s="2">
        <v>30</v>
      </c>
      <c r="T59" s="2">
        <v>10</v>
      </c>
      <c r="U59" s="13"/>
      <c r="V59" s="129">
        <f t="shared" si="2"/>
        <v>142.05000000000001</v>
      </c>
      <c r="W59" s="165" t="s">
        <v>53</v>
      </c>
      <c r="X59" s="61"/>
    </row>
    <row r="60" spans="1:24" s="20" customFormat="1" ht="26.25" hidden="1" thickBot="1">
      <c r="A60" s="111" t="s">
        <v>105</v>
      </c>
      <c r="B60" s="13"/>
      <c r="C60" s="13"/>
      <c r="D60" s="121"/>
      <c r="E60" s="13"/>
      <c r="F60" s="13"/>
      <c r="G60" s="13">
        <v>8</v>
      </c>
      <c r="H60" s="121"/>
      <c r="I60" s="13"/>
      <c r="J60" s="13"/>
      <c r="K60" s="34">
        <f>SUMIF(B60:J60,"8",$B$11:$J$11)</f>
        <v>4</v>
      </c>
      <c r="L60" s="34">
        <f>SUMIF(B60:J60,"8",$B$9:$J$9)</f>
        <v>63</v>
      </c>
      <c r="M60" s="13">
        <v>5</v>
      </c>
      <c r="N60" s="128">
        <f t="shared" si="0"/>
        <v>0.78749999999999998</v>
      </c>
      <c r="O60" s="2">
        <f t="shared" si="3"/>
        <v>4</v>
      </c>
      <c r="P60" s="129">
        <f t="shared" si="1"/>
        <v>0.63</v>
      </c>
      <c r="Q60" s="13"/>
      <c r="R60" s="2">
        <v>20</v>
      </c>
      <c r="S60" s="2">
        <v>30</v>
      </c>
      <c r="T60" s="2">
        <v>10</v>
      </c>
      <c r="U60" s="13"/>
      <c r="V60" s="129">
        <f t="shared" si="2"/>
        <v>142.05000000000001</v>
      </c>
      <c r="W60" s="165" t="s">
        <v>53</v>
      </c>
      <c r="X60" s="61"/>
    </row>
    <row r="61" spans="1:24" s="20" customFormat="1" ht="13.5" hidden="1" thickBot="1">
      <c r="A61" s="111" t="s">
        <v>107</v>
      </c>
      <c r="B61" s="13"/>
      <c r="C61" s="13"/>
      <c r="D61" s="121"/>
      <c r="E61" s="13"/>
      <c r="F61" s="13"/>
      <c r="G61" s="117">
        <v>8</v>
      </c>
      <c r="H61" s="121"/>
      <c r="I61" s="13"/>
      <c r="J61" s="13"/>
      <c r="K61" s="34">
        <v>3</v>
      </c>
      <c r="L61" s="34">
        <v>44</v>
      </c>
      <c r="M61" s="13">
        <v>5</v>
      </c>
      <c r="N61" s="128">
        <f t="shared" si="0"/>
        <v>0.55000000000000004</v>
      </c>
      <c r="O61" s="2">
        <f t="shared" si="3"/>
        <v>3</v>
      </c>
      <c r="P61" s="129">
        <v>1</v>
      </c>
      <c r="Q61" s="13"/>
      <c r="R61" s="2">
        <v>20</v>
      </c>
      <c r="S61" s="2">
        <v>30</v>
      </c>
      <c r="T61" s="2">
        <v>10</v>
      </c>
      <c r="U61" s="13"/>
      <c r="V61" s="129">
        <f t="shared" si="2"/>
        <v>111</v>
      </c>
      <c r="W61" s="165" t="s">
        <v>53</v>
      </c>
      <c r="X61" s="61"/>
    </row>
    <row r="62" spans="1:24" s="20" customFormat="1" ht="13.5" hidden="1" thickBot="1">
      <c r="A62" s="51" t="s">
        <v>106</v>
      </c>
      <c r="B62" s="13"/>
      <c r="C62" s="13"/>
      <c r="D62" s="121"/>
      <c r="E62" s="13"/>
      <c r="F62" s="13"/>
      <c r="G62" s="117">
        <v>8</v>
      </c>
      <c r="H62" s="121"/>
      <c r="I62" s="13"/>
      <c r="J62" s="13"/>
      <c r="K62" s="34">
        <v>1</v>
      </c>
      <c r="L62" s="34">
        <v>19</v>
      </c>
      <c r="M62" s="13">
        <v>5</v>
      </c>
      <c r="N62" s="128">
        <v>1</v>
      </c>
      <c r="O62" s="2">
        <f t="shared" si="3"/>
        <v>1</v>
      </c>
      <c r="P62" s="129">
        <v>1</v>
      </c>
      <c r="Q62" s="13"/>
      <c r="R62" s="2">
        <v>20</v>
      </c>
      <c r="S62" s="2">
        <v>30</v>
      </c>
      <c r="T62" s="2">
        <v>10</v>
      </c>
      <c r="U62" s="13"/>
      <c r="V62" s="129">
        <f t="shared" si="2"/>
        <v>60</v>
      </c>
      <c r="W62" s="165" t="s">
        <v>53</v>
      </c>
      <c r="X62" s="61"/>
    </row>
    <row r="63" spans="1:24" s="20" customFormat="1" ht="13.5" hidden="1" thickBot="1">
      <c r="A63" s="68" t="s">
        <v>108</v>
      </c>
      <c r="B63" s="13"/>
      <c r="C63" s="13"/>
      <c r="D63" s="121"/>
      <c r="E63" s="13"/>
      <c r="F63" s="13"/>
      <c r="G63" s="13"/>
      <c r="H63" s="121">
        <v>7</v>
      </c>
      <c r="I63" s="13"/>
      <c r="J63" s="13"/>
      <c r="K63" s="34">
        <f t="shared" si="6"/>
        <v>11</v>
      </c>
      <c r="L63" s="34">
        <f>SUMIF(B63:J63,"7",$B$9:$J$9)</f>
        <v>195</v>
      </c>
      <c r="M63" s="13">
        <v>3</v>
      </c>
      <c r="N63" s="128">
        <f t="shared" si="0"/>
        <v>2.4375</v>
      </c>
      <c r="O63" s="2">
        <f t="shared" si="3"/>
        <v>11</v>
      </c>
      <c r="P63" s="129">
        <f t="shared" si="1"/>
        <v>1.95</v>
      </c>
      <c r="Q63" s="13"/>
      <c r="R63" s="2">
        <v>10</v>
      </c>
      <c r="S63" s="2">
        <v>20</v>
      </c>
      <c r="T63" s="2">
        <v>10</v>
      </c>
      <c r="U63" s="13"/>
      <c r="V63" s="129">
        <f t="shared" si="2"/>
        <v>263.875</v>
      </c>
      <c r="W63" s="165" t="s">
        <v>53</v>
      </c>
      <c r="X63" s="61"/>
    </row>
    <row r="64" spans="1:24" s="20" customFormat="1" ht="13.5" hidden="1" thickBot="1">
      <c r="A64" s="111" t="s">
        <v>109</v>
      </c>
      <c r="B64" s="13"/>
      <c r="C64" s="13"/>
      <c r="D64" s="121"/>
      <c r="E64" s="13"/>
      <c r="F64" s="13"/>
      <c r="G64" s="13"/>
      <c r="H64" s="121">
        <v>7</v>
      </c>
      <c r="I64" s="13"/>
      <c r="J64" s="13"/>
      <c r="K64" s="34">
        <f t="shared" si="6"/>
        <v>11</v>
      </c>
      <c r="L64" s="34">
        <f>SUMIF(B64:J64,"7",$B$9:$J$9)</f>
        <v>195</v>
      </c>
      <c r="M64" s="13">
        <v>5</v>
      </c>
      <c r="N64" s="128">
        <f t="shared" si="0"/>
        <v>2.4375</v>
      </c>
      <c r="O64" s="2">
        <f t="shared" si="3"/>
        <v>11</v>
      </c>
      <c r="P64" s="129">
        <f t="shared" si="1"/>
        <v>1.95</v>
      </c>
      <c r="Q64" s="13"/>
      <c r="R64" s="2">
        <v>20</v>
      </c>
      <c r="S64" s="2">
        <v>30</v>
      </c>
      <c r="T64" s="2">
        <v>10</v>
      </c>
      <c r="U64" s="13"/>
      <c r="V64" s="129">
        <f t="shared" si="2"/>
        <v>398.25</v>
      </c>
      <c r="W64" s="165" t="s">
        <v>53</v>
      </c>
      <c r="X64" s="61"/>
    </row>
    <row r="65" spans="1:60" s="20" customFormat="1" ht="13.5" hidden="1" thickBot="1">
      <c r="A65" s="111" t="s">
        <v>133</v>
      </c>
      <c r="B65" s="13"/>
      <c r="C65" s="13"/>
      <c r="D65" s="121"/>
      <c r="E65" s="13"/>
      <c r="F65" s="13"/>
      <c r="G65" s="13"/>
      <c r="H65" s="123">
        <v>7</v>
      </c>
      <c r="I65" s="13"/>
      <c r="J65" s="13"/>
      <c r="K65" s="34">
        <v>6</v>
      </c>
      <c r="L65" s="34">
        <v>119</v>
      </c>
      <c r="M65" s="13">
        <v>5</v>
      </c>
      <c r="N65" s="128">
        <f t="shared" si="0"/>
        <v>1.4875</v>
      </c>
      <c r="O65" s="2">
        <f t="shared" si="3"/>
        <v>6</v>
      </c>
      <c r="P65" s="129">
        <f t="shared" si="1"/>
        <v>1.19</v>
      </c>
      <c r="Q65" s="13"/>
      <c r="R65" s="2">
        <v>20</v>
      </c>
      <c r="S65" s="2">
        <v>30</v>
      </c>
      <c r="T65" s="2">
        <v>10</v>
      </c>
      <c r="U65" s="13"/>
      <c r="V65" s="129">
        <f t="shared" si="2"/>
        <v>221.65</v>
      </c>
      <c r="W65" s="165" t="s">
        <v>259</v>
      </c>
      <c r="X65" s="61"/>
    </row>
    <row r="66" spans="1:60" s="20" customFormat="1" ht="15" hidden="1" customHeight="1" thickBot="1">
      <c r="A66" s="111" t="s">
        <v>110</v>
      </c>
      <c r="B66" s="13"/>
      <c r="C66" s="13"/>
      <c r="D66" s="121"/>
      <c r="E66" s="13"/>
      <c r="F66" s="13"/>
      <c r="G66" s="13"/>
      <c r="H66" s="123">
        <v>8</v>
      </c>
      <c r="I66" s="13"/>
      <c r="J66" s="13"/>
      <c r="K66" s="34">
        <v>6</v>
      </c>
      <c r="L66" s="34">
        <v>119</v>
      </c>
      <c r="M66" s="13">
        <v>5</v>
      </c>
      <c r="N66" s="128">
        <f t="shared" si="0"/>
        <v>1.4875</v>
      </c>
      <c r="O66" s="2">
        <f t="shared" si="3"/>
        <v>6</v>
      </c>
      <c r="P66" s="129">
        <f t="shared" si="1"/>
        <v>1.19</v>
      </c>
      <c r="Q66" s="13"/>
      <c r="R66" s="2">
        <v>20</v>
      </c>
      <c r="S66" s="2">
        <v>30</v>
      </c>
      <c r="T66" s="2">
        <v>10</v>
      </c>
      <c r="U66" s="13"/>
      <c r="V66" s="129">
        <f t="shared" si="2"/>
        <v>221.65</v>
      </c>
      <c r="W66" s="165" t="s">
        <v>259</v>
      </c>
      <c r="X66" s="61"/>
    </row>
    <row r="67" spans="1:60" s="20" customFormat="1" ht="13.5" hidden="1" thickBot="1">
      <c r="A67" s="114" t="s">
        <v>111</v>
      </c>
      <c r="B67" s="13"/>
      <c r="C67" s="13"/>
      <c r="D67" s="121"/>
      <c r="E67" s="13"/>
      <c r="F67" s="13"/>
      <c r="G67" s="13"/>
      <c r="H67" s="123">
        <v>8</v>
      </c>
      <c r="I67" s="13"/>
      <c r="J67" s="13"/>
      <c r="K67" s="34">
        <v>4</v>
      </c>
      <c r="L67" s="34">
        <v>77</v>
      </c>
      <c r="M67" s="13">
        <v>5</v>
      </c>
      <c r="N67" s="128">
        <f t="shared" si="0"/>
        <v>0.96250000000000002</v>
      </c>
      <c r="O67" s="2">
        <f t="shared" si="3"/>
        <v>4</v>
      </c>
      <c r="P67" s="129">
        <f t="shared" si="1"/>
        <v>0.77</v>
      </c>
      <c r="Q67" s="13"/>
      <c r="R67" s="2">
        <v>20</v>
      </c>
      <c r="S67" s="2">
        <v>30</v>
      </c>
      <c r="T67" s="2">
        <v>10</v>
      </c>
      <c r="U67" s="13"/>
      <c r="V67" s="129">
        <f t="shared" si="2"/>
        <v>146.94999999999999</v>
      </c>
      <c r="W67" s="165" t="s">
        <v>53</v>
      </c>
      <c r="X67" s="61"/>
    </row>
    <row r="68" spans="1:60" s="20" customFormat="1" ht="13.5" hidden="1" thickBot="1">
      <c r="A68" s="113" t="s">
        <v>112</v>
      </c>
      <c r="B68" s="13"/>
      <c r="C68" s="13"/>
      <c r="D68" s="121"/>
      <c r="E68" s="13"/>
      <c r="F68" s="13"/>
      <c r="G68" s="13"/>
      <c r="H68" s="123">
        <v>8</v>
      </c>
      <c r="I68" s="13"/>
      <c r="J68" s="13"/>
      <c r="K68" s="34">
        <v>7</v>
      </c>
      <c r="L68" s="34">
        <v>122</v>
      </c>
      <c r="M68" s="13">
        <v>5</v>
      </c>
      <c r="N68" s="128">
        <f t="shared" si="0"/>
        <v>1.5249999999999999</v>
      </c>
      <c r="O68" s="2">
        <f t="shared" si="3"/>
        <v>7</v>
      </c>
      <c r="P68" s="129">
        <f t="shared" si="1"/>
        <v>1.22</v>
      </c>
      <c r="Q68" s="13"/>
      <c r="R68" s="2">
        <v>20</v>
      </c>
      <c r="S68" s="2">
        <v>30</v>
      </c>
      <c r="T68" s="2">
        <v>10</v>
      </c>
      <c r="U68" s="13"/>
      <c r="V68" s="129">
        <f t="shared" si="2"/>
        <v>252.7</v>
      </c>
      <c r="W68" s="165" t="s">
        <v>53</v>
      </c>
      <c r="X68" s="61"/>
    </row>
    <row r="69" spans="1:60" s="20" customFormat="1" ht="13.5" hidden="1" thickBot="1">
      <c r="A69" s="111" t="s">
        <v>113</v>
      </c>
      <c r="B69" s="13"/>
      <c r="C69" s="13"/>
      <c r="D69" s="121"/>
      <c r="E69" s="13"/>
      <c r="F69" s="13"/>
      <c r="G69" s="13"/>
      <c r="H69" s="123">
        <v>8</v>
      </c>
      <c r="I69" s="13"/>
      <c r="J69" s="13"/>
      <c r="K69" s="34">
        <v>4</v>
      </c>
      <c r="L69" s="34">
        <v>73</v>
      </c>
      <c r="M69" s="13">
        <v>5</v>
      </c>
      <c r="N69" s="128">
        <f t="shared" si="0"/>
        <v>0.91249999999999998</v>
      </c>
      <c r="O69" s="2">
        <f t="shared" si="3"/>
        <v>4</v>
      </c>
      <c r="P69" s="129">
        <f t="shared" si="1"/>
        <v>0.73</v>
      </c>
      <c r="Q69" s="13"/>
      <c r="R69" s="2">
        <v>20</v>
      </c>
      <c r="S69" s="2">
        <v>30</v>
      </c>
      <c r="T69" s="2">
        <v>10</v>
      </c>
      <c r="U69" s="13"/>
      <c r="V69" s="129">
        <f t="shared" si="2"/>
        <v>145.55000000000001</v>
      </c>
      <c r="W69" s="165" t="s">
        <v>53</v>
      </c>
      <c r="X69" s="61"/>
    </row>
    <row r="70" spans="1:60" s="58" customFormat="1" ht="16.5" hidden="1" customHeight="1" thickBot="1">
      <c r="A70" s="68" t="s">
        <v>114</v>
      </c>
      <c r="D70" s="127"/>
      <c r="E70" s="13"/>
      <c r="F70" s="13"/>
      <c r="G70" s="13"/>
      <c r="H70" s="121"/>
      <c r="I70" s="13">
        <v>7</v>
      </c>
      <c r="J70" s="13"/>
      <c r="K70" s="34">
        <f t="shared" si="6"/>
        <v>2</v>
      </c>
      <c r="L70" s="34">
        <f>SUMIF(B70:J70,"7",$B$9:$J$9)</f>
        <v>35</v>
      </c>
      <c r="M70" s="13">
        <v>3</v>
      </c>
      <c r="N70" s="128">
        <v>1</v>
      </c>
      <c r="O70" s="2">
        <f t="shared" si="3"/>
        <v>2</v>
      </c>
      <c r="P70" s="129">
        <v>1</v>
      </c>
      <c r="Q70" s="13"/>
      <c r="R70" s="2">
        <v>10</v>
      </c>
      <c r="S70" s="2">
        <v>20</v>
      </c>
      <c r="T70" s="2">
        <v>10</v>
      </c>
      <c r="U70" s="13"/>
      <c r="V70" s="129">
        <f t="shared" si="2"/>
        <v>60</v>
      </c>
      <c r="W70" s="165" t="s">
        <v>59</v>
      </c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72"/>
    </row>
    <row r="71" spans="1:60" s="58" customFormat="1" ht="13.5" hidden="1" customHeight="1" thickBot="1">
      <c r="A71" s="68" t="s">
        <v>116</v>
      </c>
      <c r="D71" s="127"/>
      <c r="E71" s="13"/>
      <c r="F71" s="13"/>
      <c r="G71" s="13"/>
      <c r="H71" s="121"/>
      <c r="I71" s="117">
        <v>7</v>
      </c>
      <c r="J71" s="13"/>
      <c r="K71" s="34">
        <v>1</v>
      </c>
      <c r="L71" s="34">
        <v>20</v>
      </c>
      <c r="M71" s="13">
        <v>5</v>
      </c>
      <c r="N71" s="128">
        <v>1</v>
      </c>
      <c r="O71" s="2">
        <f t="shared" si="3"/>
        <v>1</v>
      </c>
      <c r="P71" s="129">
        <v>1</v>
      </c>
      <c r="Q71" s="13"/>
      <c r="R71" s="2">
        <v>20</v>
      </c>
      <c r="S71" s="2">
        <v>30</v>
      </c>
      <c r="T71" s="2">
        <v>10</v>
      </c>
      <c r="U71" s="13"/>
      <c r="V71" s="129">
        <f t="shared" si="2"/>
        <v>60</v>
      </c>
      <c r="W71" s="165" t="s">
        <v>59</v>
      </c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72"/>
    </row>
    <row r="72" spans="1:60" s="58" customFormat="1" ht="15" hidden="1" customHeight="1" thickBot="1">
      <c r="A72" s="68" t="s">
        <v>115</v>
      </c>
      <c r="D72" s="127"/>
      <c r="E72" s="13"/>
      <c r="F72" s="13"/>
      <c r="G72" s="13"/>
      <c r="H72" s="121"/>
      <c r="I72" s="117">
        <v>7</v>
      </c>
      <c r="J72" s="13"/>
      <c r="K72" s="34">
        <v>1</v>
      </c>
      <c r="L72" s="34">
        <v>15</v>
      </c>
      <c r="M72" s="13">
        <v>5</v>
      </c>
      <c r="N72" s="128">
        <v>1</v>
      </c>
      <c r="O72" s="2">
        <f t="shared" si="3"/>
        <v>1</v>
      </c>
      <c r="P72" s="129">
        <v>1</v>
      </c>
      <c r="Q72" s="13"/>
      <c r="R72" s="2">
        <v>20</v>
      </c>
      <c r="S72" s="2">
        <v>30</v>
      </c>
      <c r="T72" s="2">
        <v>10</v>
      </c>
      <c r="U72" s="13"/>
      <c r="V72" s="129">
        <f t="shared" si="2"/>
        <v>60</v>
      </c>
      <c r="W72" s="165" t="s">
        <v>59</v>
      </c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72"/>
    </row>
    <row r="73" spans="1:60" s="58" customFormat="1" ht="15.75" hidden="1" customHeight="1" thickBot="1">
      <c r="A73" s="68" t="s">
        <v>117</v>
      </c>
      <c r="D73" s="127"/>
      <c r="E73" s="13"/>
      <c r="F73" s="13"/>
      <c r="G73" s="13"/>
      <c r="H73" s="121"/>
      <c r="I73" s="13">
        <v>7</v>
      </c>
      <c r="J73" s="13"/>
      <c r="K73" s="34">
        <f t="shared" si="6"/>
        <v>2</v>
      </c>
      <c r="L73" s="34">
        <f>SUMIF(B73:J73,"7",$B$9:$J$9)</f>
        <v>35</v>
      </c>
      <c r="M73" s="13">
        <v>5</v>
      </c>
      <c r="N73" s="128">
        <v>1</v>
      </c>
      <c r="O73" s="2">
        <f t="shared" si="3"/>
        <v>2</v>
      </c>
      <c r="P73" s="129">
        <v>1</v>
      </c>
      <c r="Q73" s="13"/>
      <c r="R73" s="2">
        <v>20</v>
      </c>
      <c r="S73" s="2">
        <v>30</v>
      </c>
      <c r="T73" s="2">
        <v>10</v>
      </c>
      <c r="U73" s="13"/>
      <c r="V73" s="129">
        <f t="shared" si="2"/>
        <v>90</v>
      </c>
      <c r="W73" s="165" t="s">
        <v>259</v>
      </c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72"/>
    </row>
    <row r="74" spans="1:60" s="60" customFormat="1" ht="15" hidden="1" customHeight="1" thickBot="1">
      <c r="A74" s="68" t="s">
        <v>132</v>
      </c>
      <c r="B74" s="13"/>
      <c r="C74" s="13"/>
      <c r="D74" s="121"/>
      <c r="E74" s="13"/>
      <c r="F74" s="13"/>
      <c r="G74" s="13"/>
      <c r="H74" s="121"/>
      <c r="I74" s="13">
        <v>7</v>
      </c>
      <c r="J74" s="13"/>
      <c r="K74" s="34">
        <f t="shared" si="6"/>
        <v>2</v>
      </c>
      <c r="L74" s="34">
        <f>SUMIF(B74:J74,"7",$B$9:$J$9)</f>
        <v>35</v>
      </c>
      <c r="M74" s="13">
        <v>3</v>
      </c>
      <c r="N74" s="128">
        <v>1</v>
      </c>
      <c r="O74" s="2">
        <f t="shared" si="3"/>
        <v>2</v>
      </c>
      <c r="P74" s="129">
        <v>1</v>
      </c>
      <c r="Q74" s="13"/>
      <c r="R74" s="2">
        <v>10</v>
      </c>
      <c r="S74" s="2">
        <v>20</v>
      </c>
      <c r="T74" s="2">
        <v>10</v>
      </c>
      <c r="U74" s="13"/>
      <c r="V74" s="129">
        <f t="shared" si="2"/>
        <v>60</v>
      </c>
      <c r="W74" s="165" t="s">
        <v>59</v>
      </c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73"/>
    </row>
    <row r="75" spans="1:60" s="60" customFormat="1" ht="20.25" hidden="1" customHeight="1" thickBot="1">
      <c r="A75" s="68" t="s">
        <v>118</v>
      </c>
      <c r="B75" s="13"/>
      <c r="C75" s="13"/>
      <c r="D75" s="121"/>
      <c r="E75" s="13"/>
      <c r="F75" s="13"/>
      <c r="G75" s="13"/>
      <c r="H75" s="121"/>
      <c r="I75" s="13">
        <v>7</v>
      </c>
      <c r="J75" s="13"/>
      <c r="K75" s="34">
        <f t="shared" si="6"/>
        <v>2</v>
      </c>
      <c r="L75" s="34">
        <f>SUMIF(B75:J75,"7",$B$9:$J$9)</f>
        <v>35</v>
      </c>
      <c r="M75" s="13">
        <v>4</v>
      </c>
      <c r="N75" s="128">
        <v>1</v>
      </c>
      <c r="O75" s="2">
        <f t="shared" si="3"/>
        <v>2</v>
      </c>
      <c r="P75" s="129">
        <v>1</v>
      </c>
      <c r="Q75" s="13"/>
      <c r="R75" s="13">
        <v>20</v>
      </c>
      <c r="S75" s="13">
        <v>20</v>
      </c>
      <c r="T75" s="13">
        <v>10</v>
      </c>
      <c r="U75" s="13"/>
      <c r="V75" s="129">
        <f t="shared" si="2"/>
        <v>70</v>
      </c>
      <c r="W75" s="165" t="s">
        <v>59</v>
      </c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73"/>
    </row>
    <row r="76" spans="1:60" s="60" customFormat="1" ht="24" hidden="1" customHeight="1" thickBot="1">
      <c r="A76" s="28" t="s">
        <v>119</v>
      </c>
      <c r="B76" s="13"/>
      <c r="C76" s="13"/>
      <c r="D76" s="121"/>
      <c r="E76" s="13"/>
      <c r="F76" s="13"/>
      <c r="G76" s="13"/>
      <c r="H76" s="121"/>
      <c r="I76" s="13">
        <v>7</v>
      </c>
      <c r="J76" s="13"/>
      <c r="K76" s="34">
        <f t="shared" si="6"/>
        <v>2</v>
      </c>
      <c r="L76" s="34">
        <f>SUMIF(B76:J76,"7",$B$9:$J$9)</f>
        <v>35</v>
      </c>
      <c r="M76" s="13">
        <v>5</v>
      </c>
      <c r="N76" s="128">
        <v>1</v>
      </c>
      <c r="O76" s="2">
        <f t="shared" si="3"/>
        <v>2</v>
      </c>
      <c r="P76" s="129">
        <v>1</v>
      </c>
      <c r="Q76" s="13"/>
      <c r="R76" s="2">
        <v>20</v>
      </c>
      <c r="S76" s="2">
        <v>30</v>
      </c>
      <c r="T76" s="2">
        <v>10</v>
      </c>
      <c r="U76" s="13"/>
      <c r="V76" s="129">
        <f t="shared" si="2"/>
        <v>90</v>
      </c>
      <c r="W76" s="165" t="s">
        <v>59</v>
      </c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73"/>
    </row>
    <row r="77" spans="1:60" s="60" customFormat="1" ht="26.25" hidden="1" thickBot="1">
      <c r="A77" s="68" t="s">
        <v>120</v>
      </c>
      <c r="B77" s="13"/>
      <c r="C77" s="13"/>
      <c r="D77" s="121"/>
      <c r="E77" s="13"/>
      <c r="F77" s="13"/>
      <c r="G77" s="13"/>
      <c r="H77" s="121"/>
      <c r="I77" s="13">
        <v>8</v>
      </c>
      <c r="J77" s="13"/>
      <c r="K77" s="34">
        <f>SUMIF(B77:J77,"8",$B$11:$J$11)</f>
        <v>2</v>
      </c>
      <c r="L77" s="34">
        <f>SUMIF(B77:J77,"8",$B$9:$J$9)</f>
        <v>35</v>
      </c>
      <c r="M77" s="13">
        <v>5</v>
      </c>
      <c r="N77" s="128">
        <v>1</v>
      </c>
      <c r="O77" s="2">
        <f t="shared" si="3"/>
        <v>2</v>
      </c>
      <c r="P77" s="129">
        <v>1</v>
      </c>
      <c r="Q77" s="13"/>
      <c r="R77" s="2">
        <v>20</v>
      </c>
      <c r="S77" s="2">
        <v>30</v>
      </c>
      <c r="T77" s="2">
        <v>10</v>
      </c>
      <c r="U77" s="13"/>
      <c r="V77" s="129">
        <f t="shared" si="2"/>
        <v>90</v>
      </c>
      <c r="W77" s="165" t="s">
        <v>59</v>
      </c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73"/>
    </row>
    <row r="78" spans="1:60" s="60" customFormat="1" ht="13.5" hidden="1" thickBot="1">
      <c r="A78" s="68" t="s">
        <v>121</v>
      </c>
      <c r="B78" s="13"/>
      <c r="C78" s="13"/>
      <c r="D78" s="121"/>
      <c r="E78" s="13"/>
      <c r="F78" s="13"/>
      <c r="G78" s="13"/>
      <c r="H78" s="121"/>
      <c r="I78" s="13">
        <v>8</v>
      </c>
      <c r="J78" s="13"/>
      <c r="K78" s="34">
        <f>SUMIF(B78:J78,"8",$B$11:$J$11)</f>
        <v>2</v>
      </c>
      <c r="L78" s="34">
        <f>SUMIF(B78:J78,"8",$B$9:$J$9)</f>
        <v>35</v>
      </c>
      <c r="M78" s="13">
        <v>5</v>
      </c>
      <c r="N78" s="128">
        <v>1</v>
      </c>
      <c r="O78" s="2">
        <f t="shared" si="3"/>
        <v>2</v>
      </c>
      <c r="P78" s="129">
        <v>1</v>
      </c>
      <c r="Q78" s="13"/>
      <c r="R78" s="2">
        <v>20</v>
      </c>
      <c r="S78" s="2">
        <v>30</v>
      </c>
      <c r="T78" s="2">
        <v>10</v>
      </c>
      <c r="U78" s="13"/>
      <c r="V78" s="129">
        <f t="shared" si="2"/>
        <v>90</v>
      </c>
      <c r="W78" s="165" t="s">
        <v>59</v>
      </c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73"/>
    </row>
    <row r="79" spans="1:60" s="60" customFormat="1" ht="13.5" hidden="1" thickBot="1">
      <c r="A79" s="68" t="s">
        <v>122</v>
      </c>
      <c r="B79" s="13"/>
      <c r="C79" s="13"/>
      <c r="D79" s="121"/>
      <c r="E79" s="13"/>
      <c r="F79" s="13"/>
      <c r="G79" s="13"/>
      <c r="H79" s="121"/>
      <c r="I79" s="13">
        <v>8</v>
      </c>
      <c r="J79" s="13"/>
      <c r="K79" s="34">
        <f>SUMIF(B79:J79,"8",$B$11:$J$11)</f>
        <v>2</v>
      </c>
      <c r="L79" s="34">
        <f>SUMIF(B79:J79,"8",$B$9:$J$9)</f>
        <v>35</v>
      </c>
      <c r="M79" s="13">
        <v>5</v>
      </c>
      <c r="N79" s="128">
        <v>1</v>
      </c>
      <c r="O79" s="2">
        <f t="shared" si="3"/>
        <v>2</v>
      </c>
      <c r="P79" s="129">
        <v>1</v>
      </c>
      <c r="Q79" s="13"/>
      <c r="R79" s="2">
        <v>20</v>
      </c>
      <c r="S79" s="2">
        <v>30</v>
      </c>
      <c r="T79" s="2">
        <v>10</v>
      </c>
      <c r="U79" s="13"/>
      <c r="V79" s="129">
        <f t="shared" si="2"/>
        <v>90</v>
      </c>
      <c r="W79" s="165" t="s">
        <v>59</v>
      </c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73"/>
    </row>
    <row r="80" spans="1:60" s="20" customFormat="1" ht="13.5" hidden="1" thickBot="1">
      <c r="A80" s="68" t="s">
        <v>124</v>
      </c>
      <c r="B80" s="13"/>
      <c r="C80" s="13"/>
      <c r="D80" s="121"/>
      <c r="E80" s="13"/>
      <c r="F80" s="13"/>
      <c r="G80" s="13"/>
      <c r="H80" s="121"/>
      <c r="I80" s="117">
        <v>8</v>
      </c>
      <c r="J80" s="13"/>
      <c r="K80" s="34">
        <v>1</v>
      </c>
      <c r="L80" s="34">
        <v>15</v>
      </c>
      <c r="M80" s="13">
        <v>4</v>
      </c>
      <c r="N80" s="128">
        <v>1</v>
      </c>
      <c r="O80" s="2">
        <f t="shared" ref="O80:O88" si="7">+K80</f>
        <v>1</v>
      </c>
      <c r="P80" s="129">
        <v>1</v>
      </c>
      <c r="Q80" s="13"/>
      <c r="R80" s="13">
        <v>20</v>
      </c>
      <c r="S80" s="13">
        <v>20</v>
      </c>
      <c r="T80" s="13">
        <v>10</v>
      </c>
      <c r="U80" s="13"/>
      <c r="V80" s="129">
        <f t="shared" ref="V80:V88" si="8">(N80*R80)+(O80*S80)+(P80*T80)+(Q80*U80)</f>
        <v>50</v>
      </c>
      <c r="W80" s="165" t="s">
        <v>59</v>
      </c>
      <c r="X80" s="61"/>
    </row>
    <row r="81" spans="1:256" s="20" customFormat="1" ht="13.5" hidden="1" thickBot="1">
      <c r="A81" s="68" t="s">
        <v>123</v>
      </c>
      <c r="B81" s="13"/>
      <c r="C81" s="13"/>
      <c r="D81" s="121"/>
      <c r="E81" s="13"/>
      <c r="F81" s="13"/>
      <c r="G81" s="13"/>
      <c r="H81" s="121"/>
      <c r="I81" s="117">
        <v>8</v>
      </c>
      <c r="J81" s="13"/>
      <c r="K81" s="34">
        <v>1</v>
      </c>
      <c r="L81" s="34">
        <v>20</v>
      </c>
      <c r="M81" s="13">
        <v>4</v>
      </c>
      <c r="N81" s="128">
        <v>1</v>
      </c>
      <c r="O81" s="2">
        <f t="shared" si="7"/>
        <v>1</v>
      </c>
      <c r="P81" s="129">
        <v>1</v>
      </c>
      <c r="Q81" s="13"/>
      <c r="R81" s="13">
        <v>20</v>
      </c>
      <c r="S81" s="13">
        <v>20</v>
      </c>
      <c r="T81" s="13">
        <v>10</v>
      </c>
      <c r="U81" s="13"/>
      <c r="V81" s="129">
        <f t="shared" si="8"/>
        <v>50</v>
      </c>
      <c r="W81" s="165" t="s">
        <v>59</v>
      </c>
      <c r="X81" s="61"/>
    </row>
    <row r="82" spans="1:256" s="20" customFormat="1" ht="13.5" hidden="1" thickBot="1">
      <c r="A82" s="68" t="s">
        <v>125</v>
      </c>
      <c r="B82" s="13"/>
      <c r="C82" s="13"/>
      <c r="D82" s="121"/>
      <c r="E82" s="13"/>
      <c r="F82" s="13"/>
      <c r="G82" s="13"/>
      <c r="H82" s="121"/>
      <c r="I82" s="13"/>
      <c r="J82" s="13">
        <v>7</v>
      </c>
      <c r="K82" s="34">
        <f>SUMIF(B82:J82,"7",$B$11:$J$11)</f>
        <v>8</v>
      </c>
      <c r="L82" s="34">
        <f>SUMIF(B82:J82,"7",$B$9:$J$9)</f>
        <v>137</v>
      </c>
      <c r="M82" s="13">
        <v>5</v>
      </c>
      <c r="N82" s="128">
        <f t="shared" ref="N82:N88" si="9">+L82/80</f>
        <v>1.7124999999999999</v>
      </c>
      <c r="O82" s="2">
        <f t="shared" si="7"/>
        <v>8</v>
      </c>
      <c r="P82" s="129">
        <f t="shared" ref="P82:P88" si="10">+L82/100</f>
        <v>1.37</v>
      </c>
      <c r="Q82" s="13"/>
      <c r="R82" s="2">
        <v>20</v>
      </c>
      <c r="S82" s="2">
        <v>30</v>
      </c>
      <c r="T82" s="2">
        <v>10</v>
      </c>
      <c r="U82" s="13"/>
      <c r="V82" s="129">
        <f t="shared" si="8"/>
        <v>287.95</v>
      </c>
      <c r="W82" s="165" t="s">
        <v>59</v>
      </c>
      <c r="X82" s="61"/>
    </row>
    <row r="83" spans="1:256" s="20" customFormat="1" ht="13.5" hidden="1" thickBot="1">
      <c r="A83" s="68" t="s">
        <v>127</v>
      </c>
      <c r="B83" s="13"/>
      <c r="C83" s="13"/>
      <c r="D83" s="121"/>
      <c r="E83" s="13"/>
      <c r="F83" s="13"/>
      <c r="G83" s="13"/>
      <c r="H83" s="121"/>
      <c r="I83" s="13"/>
      <c r="J83" s="13">
        <v>7</v>
      </c>
      <c r="K83" s="34">
        <f>SUMIF(B83:J83,"7",$B$11:$J$11)</f>
        <v>8</v>
      </c>
      <c r="L83" s="34">
        <f>SUMIF(B83:J83,"7",$B$9:$J$9)</f>
        <v>137</v>
      </c>
      <c r="M83" s="13">
        <v>5</v>
      </c>
      <c r="N83" s="128">
        <f t="shared" si="9"/>
        <v>1.7124999999999999</v>
      </c>
      <c r="O83" s="2">
        <f t="shared" si="7"/>
        <v>8</v>
      </c>
      <c r="P83" s="129">
        <f t="shared" si="10"/>
        <v>1.37</v>
      </c>
      <c r="Q83" s="13"/>
      <c r="R83" s="2">
        <v>20</v>
      </c>
      <c r="S83" s="2">
        <v>30</v>
      </c>
      <c r="T83" s="2">
        <v>10</v>
      </c>
      <c r="U83" s="13"/>
      <c r="V83" s="129">
        <f t="shared" si="8"/>
        <v>287.95</v>
      </c>
      <c r="W83" s="165" t="s">
        <v>59</v>
      </c>
      <c r="X83" s="61"/>
    </row>
    <row r="84" spans="1:256" s="20" customFormat="1" ht="26.25" hidden="1" thickBot="1">
      <c r="A84" s="68" t="s">
        <v>126</v>
      </c>
      <c r="B84" s="13"/>
      <c r="C84" s="13"/>
      <c r="D84" s="121"/>
      <c r="E84" s="13"/>
      <c r="F84" s="13"/>
      <c r="G84" s="13"/>
      <c r="H84" s="121"/>
      <c r="I84" s="13"/>
      <c r="J84" s="13">
        <v>7</v>
      </c>
      <c r="K84" s="34">
        <f>SUMIF(B84:J84,"7",$B$11:$J$11)</f>
        <v>8</v>
      </c>
      <c r="L84" s="34">
        <f>SUMIF(B84:J84,"7",$B$9:$J$9)</f>
        <v>137</v>
      </c>
      <c r="M84" s="13">
        <v>3</v>
      </c>
      <c r="N84" s="128">
        <f t="shared" si="9"/>
        <v>1.7124999999999999</v>
      </c>
      <c r="O84" s="2">
        <f t="shared" si="7"/>
        <v>8</v>
      </c>
      <c r="P84" s="129">
        <f t="shared" si="10"/>
        <v>1.37</v>
      </c>
      <c r="Q84" s="13"/>
      <c r="R84" s="2">
        <v>10</v>
      </c>
      <c r="S84" s="2">
        <v>20</v>
      </c>
      <c r="T84" s="2">
        <v>10</v>
      </c>
      <c r="U84" s="13"/>
      <c r="V84" s="129">
        <f t="shared" si="8"/>
        <v>190.82499999999999</v>
      </c>
      <c r="W84" s="165" t="s">
        <v>59</v>
      </c>
      <c r="X84" s="61"/>
    </row>
    <row r="85" spans="1:256" s="20" customFormat="1" ht="13.5" hidden="1" thickBot="1">
      <c r="A85" s="68" t="s">
        <v>128</v>
      </c>
      <c r="B85" s="13"/>
      <c r="C85" s="13"/>
      <c r="D85" s="121"/>
      <c r="E85" s="13"/>
      <c r="F85" s="13"/>
      <c r="G85" s="13"/>
      <c r="H85" s="121"/>
      <c r="I85" s="13"/>
      <c r="J85" s="13">
        <v>7</v>
      </c>
      <c r="K85" s="34">
        <f>SUMIF(B85:J85,"7",$B$11:$J$11)</f>
        <v>8</v>
      </c>
      <c r="L85" s="34">
        <f>SUMIF(B85:J85,"7",$B$9:$J$9)</f>
        <v>137</v>
      </c>
      <c r="M85" s="13">
        <v>4</v>
      </c>
      <c r="N85" s="128">
        <f t="shared" si="9"/>
        <v>1.7124999999999999</v>
      </c>
      <c r="O85" s="2">
        <f t="shared" si="7"/>
        <v>8</v>
      </c>
      <c r="P85" s="129">
        <f t="shared" si="10"/>
        <v>1.37</v>
      </c>
      <c r="Q85" s="13"/>
      <c r="R85" s="13">
        <v>20</v>
      </c>
      <c r="S85" s="13">
        <v>20</v>
      </c>
      <c r="T85" s="13">
        <v>10</v>
      </c>
      <c r="U85" s="13"/>
      <c r="V85" s="129">
        <f t="shared" si="8"/>
        <v>207.95</v>
      </c>
      <c r="W85" s="165" t="s">
        <v>59</v>
      </c>
      <c r="X85" s="61"/>
    </row>
    <row r="86" spans="1:256" s="20" customFormat="1" ht="13.5" hidden="1" thickBot="1">
      <c r="A86" s="68" t="s">
        <v>129</v>
      </c>
      <c r="B86" s="13"/>
      <c r="C86" s="13"/>
      <c r="D86" s="121"/>
      <c r="E86" s="13"/>
      <c r="F86" s="13"/>
      <c r="G86" s="13"/>
      <c r="H86" s="121"/>
      <c r="I86" s="13"/>
      <c r="J86" s="13">
        <v>8</v>
      </c>
      <c r="K86" s="34">
        <f>SUMIF(B86:J86,"8",$B$11:$J$11)</f>
        <v>8</v>
      </c>
      <c r="L86" s="34">
        <f>SUMIF(B86:J86,"8",$B$9:$J$9)</f>
        <v>137</v>
      </c>
      <c r="M86" s="13">
        <v>5</v>
      </c>
      <c r="N86" s="128">
        <f t="shared" si="9"/>
        <v>1.7124999999999999</v>
      </c>
      <c r="O86" s="2">
        <f t="shared" si="7"/>
        <v>8</v>
      </c>
      <c r="P86" s="129">
        <f t="shared" si="10"/>
        <v>1.37</v>
      </c>
      <c r="Q86" s="13"/>
      <c r="R86" s="2">
        <v>20</v>
      </c>
      <c r="S86" s="2">
        <v>30</v>
      </c>
      <c r="T86" s="2">
        <v>10</v>
      </c>
      <c r="U86" s="13"/>
      <c r="V86" s="129">
        <f t="shared" si="8"/>
        <v>287.95</v>
      </c>
      <c r="W86" s="165" t="s">
        <v>59</v>
      </c>
      <c r="X86" s="61"/>
    </row>
    <row r="87" spans="1:256" s="20" customFormat="1" ht="13.5" thickBot="1">
      <c r="A87" s="68" t="s">
        <v>130</v>
      </c>
      <c r="B87" s="13"/>
      <c r="C87" s="13"/>
      <c r="D87" s="121"/>
      <c r="E87" s="13"/>
      <c r="F87" s="13"/>
      <c r="G87" s="13"/>
      <c r="H87" s="121"/>
      <c r="I87" s="13"/>
      <c r="J87" s="117">
        <v>8</v>
      </c>
      <c r="K87" s="34">
        <v>3</v>
      </c>
      <c r="L87" s="34">
        <v>54</v>
      </c>
      <c r="M87" s="13">
        <v>5</v>
      </c>
      <c r="N87" s="128">
        <f t="shared" si="9"/>
        <v>0.67500000000000004</v>
      </c>
      <c r="O87" s="2">
        <f t="shared" si="7"/>
        <v>3</v>
      </c>
      <c r="P87" s="129">
        <f t="shared" si="10"/>
        <v>0.54</v>
      </c>
      <c r="Q87" s="13"/>
      <c r="R87" s="2">
        <v>20</v>
      </c>
      <c r="S87" s="2">
        <v>30</v>
      </c>
      <c r="T87" s="2">
        <v>10</v>
      </c>
      <c r="U87" s="13"/>
      <c r="V87" s="129">
        <f t="shared" si="8"/>
        <v>108.9</v>
      </c>
      <c r="W87" s="165" t="s">
        <v>258</v>
      </c>
      <c r="X87" s="61"/>
    </row>
    <row r="88" spans="1:256" s="20" customFormat="1" ht="13.5" hidden="1" thickBot="1">
      <c r="A88" s="68" t="s">
        <v>131</v>
      </c>
      <c r="B88" s="13"/>
      <c r="C88" s="13"/>
      <c r="D88" s="121"/>
      <c r="E88" s="13"/>
      <c r="F88" s="13"/>
      <c r="G88" s="13"/>
      <c r="H88" s="121"/>
      <c r="I88" s="13"/>
      <c r="J88" s="117">
        <v>8</v>
      </c>
      <c r="K88" s="34">
        <v>5</v>
      </c>
      <c r="L88" s="34">
        <v>83</v>
      </c>
      <c r="M88" s="13">
        <v>5</v>
      </c>
      <c r="N88" s="128">
        <f t="shared" si="9"/>
        <v>1.0375000000000001</v>
      </c>
      <c r="O88" s="2">
        <f t="shared" si="7"/>
        <v>5</v>
      </c>
      <c r="P88" s="129">
        <f t="shared" si="10"/>
        <v>0.83</v>
      </c>
      <c r="Q88" s="13"/>
      <c r="R88" s="2">
        <v>20</v>
      </c>
      <c r="S88" s="2">
        <v>30</v>
      </c>
      <c r="T88" s="2">
        <v>10</v>
      </c>
      <c r="U88" s="13"/>
      <c r="V88" s="129">
        <f t="shared" si="8"/>
        <v>179.05</v>
      </c>
      <c r="W88" s="165" t="s">
        <v>59</v>
      </c>
      <c r="X88" s="61"/>
    </row>
    <row r="89" spans="1:256" s="20" customFormat="1" ht="13.5" thickBot="1">
      <c r="A89" s="51" t="s">
        <v>42</v>
      </c>
      <c r="B89" s="51" t="s">
        <v>43</v>
      </c>
      <c r="C89" s="51"/>
      <c r="D89" s="51"/>
      <c r="E89" s="51"/>
      <c r="F89" s="51"/>
      <c r="G89" s="51"/>
      <c r="H89" s="51"/>
      <c r="I89" s="51"/>
      <c r="J89" s="51"/>
      <c r="K89" s="51">
        <v>4</v>
      </c>
      <c r="L89" s="51"/>
      <c r="M89" s="51"/>
      <c r="N89" s="51"/>
      <c r="O89" s="51"/>
      <c r="P89" s="51"/>
      <c r="Q89" s="51"/>
      <c r="R89" s="51">
        <v>30</v>
      </c>
      <c r="S89" s="51"/>
      <c r="T89" s="51"/>
      <c r="U89" s="51"/>
      <c r="V89" s="29">
        <f>+K89*R89</f>
        <v>120</v>
      </c>
      <c r="W89" s="165" t="s">
        <v>258</v>
      </c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1"/>
      <c r="EG89" s="51"/>
      <c r="EH89" s="51"/>
      <c r="EI89" s="51"/>
      <c r="EJ89" s="51"/>
      <c r="EK89" s="51"/>
      <c r="EL89" s="51"/>
      <c r="EM89" s="51"/>
      <c r="EN89" s="51"/>
      <c r="EO89" s="51"/>
      <c r="EP89" s="51"/>
      <c r="EQ89" s="51"/>
      <c r="ER89" s="51"/>
      <c r="ES89" s="51"/>
      <c r="ET89" s="51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1"/>
      <c r="FJ89" s="51"/>
      <c r="FK89" s="51"/>
      <c r="FL89" s="51"/>
      <c r="FM89" s="51"/>
      <c r="FN89" s="51"/>
      <c r="FO89" s="51"/>
      <c r="FP89" s="51"/>
      <c r="FQ89" s="51"/>
      <c r="FR89" s="51"/>
      <c r="FS89" s="51"/>
      <c r="FT89" s="51"/>
      <c r="FU89" s="51"/>
      <c r="FV89" s="51"/>
      <c r="FW89" s="51"/>
      <c r="FX89" s="51"/>
      <c r="FY89" s="51"/>
      <c r="FZ89" s="51"/>
      <c r="GA89" s="51"/>
      <c r="GB89" s="51"/>
      <c r="GC89" s="51"/>
      <c r="GD89" s="51"/>
      <c r="GE89" s="51"/>
      <c r="GF89" s="51"/>
      <c r="GG89" s="51"/>
      <c r="GH89" s="51"/>
      <c r="GI89" s="51"/>
      <c r="GJ89" s="51"/>
      <c r="GK89" s="51"/>
      <c r="GL89" s="51"/>
      <c r="GM89" s="51"/>
      <c r="GN89" s="51"/>
      <c r="GO89" s="51"/>
      <c r="GP89" s="51"/>
      <c r="GQ89" s="51"/>
      <c r="GR89" s="51"/>
      <c r="GS89" s="51"/>
      <c r="GT89" s="51"/>
      <c r="GU89" s="51"/>
      <c r="GV89" s="51"/>
      <c r="GW89" s="51"/>
      <c r="GX89" s="51"/>
      <c r="GY89" s="51"/>
      <c r="GZ89" s="51"/>
      <c r="HA89" s="51"/>
      <c r="HB89" s="51"/>
      <c r="HC89" s="51"/>
      <c r="HD89" s="51"/>
      <c r="HE89" s="51"/>
      <c r="HF89" s="51"/>
      <c r="HG89" s="51"/>
      <c r="HH89" s="51"/>
      <c r="HI89" s="51"/>
      <c r="HJ89" s="51"/>
      <c r="HK89" s="51"/>
      <c r="HL89" s="51"/>
      <c r="HM89" s="51"/>
      <c r="HN89" s="51"/>
      <c r="HO89" s="51"/>
      <c r="HP89" s="51"/>
      <c r="HQ89" s="51"/>
      <c r="HR89" s="51"/>
      <c r="HS89" s="51"/>
      <c r="HT89" s="51"/>
      <c r="HU89" s="51"/>
      <c r="HV89" s="51"/>
      <c r="HW89" s="51"/>
      <c r="HX89" s="51"/>
      <c r="HY89" s="51"/>
      <c r="HZ89" s="51"/>
      <c r="IA89" s="51"/>
      <c r="IB89" s="51"/>
      <c r="IC89" s="51"/>
      <c r="ID89" s="51"/>
      <c r="IE89" s="51"/>
      <c r="IF89" s="51"/>
      <c r="IG89" s="51"/>
      <c r="IH89" s="51"/>
      <c r="II89" s="51"/>
      <c r="IJ89" s="51"/>
      <c r="IK89" s="51"/>
      <c r="IL89" s="51"/>
      <c r="IM89" s="51"/>
      <c r="IN89" s="51"/>
      <c r="IO89" s="51"/>
      <c r="IP89" s="51"/>
      <c r="IQ89" s="51"/>
      <c r="IR89" s="51"/>
      <c r="IS89" s="51"/>
      <c r="IT89" s="51"/>
      <c r="IU89" s="51"/>
      <c r="IV89" s="51"/>
    </row>
    <row r="90" spans="1:256" s="20" customFormat="1" ht="13.5" thickBot="1">
      <c r="A90" s="51" t="s">
        <v>42</v>
      </c>
      <c r="B90" s="51"/>
      <c r="C90" s="51" t="s">
        <v>43</v>
      </c>
      <c r="D90" s="51"/>
      <c r="E90" s="51"/>
      <c r="F90" s="51"/>
      <c r="G90" s="51"/>
      <c r="H90" s="51"/>
      <c r="I90" s="51"/>
      <c r="J90" s="51"/>
      <c r="K90" s="51">
        <v>17</v>
      </c>
      <c r="L90" s="51"/>
      <c r="M90" s="51"/>
      <c r="N90" s="51"/>
      <c r="O90" s="51"/>
      <c r="P90" s="51"/>
      <c r="Q90" s="51"/>
      <c r="R90" s="51">
        <v>30</v>
      </c>
      <c r="S90" s="51"/>
      <c r="T90" s="51"/>
      <c r="U90" s="51"/>
      <c r="V90" s="29">
        <f t="shared" ref="V90:V97" si="11">+K90*R90</f>
        <v>510</v>
      </c>
      <c r="W90" s="165" t="s">
        <v>258</v>
      </c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1"/>
      <c r="EG90" s="51"/>
      <c r="EH90" s="51"/>
      <c r="EI90" s="51"/>
      <c r="EJ90" s="51"/>
      <c r="EK90" s="51"/>
      <c r="EL90" s="51"/>
      <c r="EM90" s="51"/>
      <c r="EN90" s="51"/>
      <c r="EO90" s="51"/>
      <c r="EP90" s="51"/>
      <c r="EQ90" s="51"/>
      <c r="ER90" s="51"/>
      <c r="ES90" s="51"/>
      <c r="ET90" s="51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1"/>
      <c r="FJ90" s="51"/>
      <c r="FK90" s="51"/>
      <c r="FL90" s="51"/>
      <c r="FM90" s="51"/>
      <c r="FN90" s="51"/>
      <c r="FO90" s="51"/>
      <c r="FP90" s="51"/>
      <c r="FQ90" s="51"/>
      <c r="FR90" s="51"/>
      <c r="FS90" s="51"/>
      <c r="FT90" s="51"/>
      <c r="FU90" s="51"/>
      <c r="FV90" s="51"/>
      <c r="FW90" s="51"/>
      <c r="FX90" s="51"/>
      <c r="FY90" s="51"/>
      <c r="FZ90" s="51"/>
      <c r="GA90" s="51"/>
      <c r="GB90" s="51"/>
      <c r="GC90" s="51"/>
      <c r="GD90" s="51"/>
      <c r="GE90" s="51"/>
      <c r="GF90" s="51"/>
      <c r="GG90" s="51"/>
      <c r="GH90" s="51"/>
      <c r="GI90" s="51"/>
      <c r="GJ90" s="51"/>
      <c r="GK90" s="51"/>
      <c r="GL90" s="51"/>
      <c r="GM90" s="51"/>
      <c r="GN90" s="51"/>
      <c r="GO90" s="51"/>
      <c r="GP90" s="51"/>
      <c r="GQ90" s="51"/>
      <c r="GR90" s="51"/>
      <c r="GS90" s="51"/>
      <c r="GT90" s="51"/>
      <c r="GU90" s="51"/>
      <c r="GV90" s="51"/>
      <c r="GW90" s="51"/>
      <c r="GX90" s="51"/>
      <c r="GY90" s="51"/>
      <c r="GZ90" s="51"/>
      <c r="HA90" s="51"/>
      <c r="HB90" s="51"/>
      <c r="HC90" s="51"/>
      <c r="HD90" s="51"/>
      <c r="HE90" s="51"/>
      <c r="HF90" s="51"/>
      <c r="HG90" s="51"/>
      <c r="HH90" s="51"/>
      <c r="HI90" s="51"/>
      <c r="HJ90" s="51"/>
      <c r="HK90" s="51"/>
      <c r="HL90" s="51"/>
      <c r="HM90" s="51"/>
      <c r="HN90" s="51"/>
      <c r="HO90" s="51"/>
      <c r="HP90" s="51"/>
      <c r="HQ90" s="51"/>
      <c r="HR90" s="51"/>
      <c r="HS90" s="51"/>
      <c r="HT90" s="51"/>
      <c r="HU90" s="51"/>
      <c r="HV90" s="51"/>
      <c r="HW90" s="51"/>
      <c r="HX90" s="51"/>
      <c r="HY90" s="51"/>
      <c r="HZ90" s="51"/>
      <c r="IA90" s="51"/>
      <c r="IB90" s="51"/>
      <c r="IC90" s="51"/>
      <c r="ID90" s="51"/>
      <c r="IE90" s="51"/>
      <c r="IF90" s="51"/>
      <c r="IG90" s="51"/>
      <c r="IH90" s="51"/>
      <c r="II90" s="51"/>
      <c r="IJ90" s="51"/>
      <c r="IK90" s="51"/>
      <c r="IL90" s="51"/>
      <c r="IM90" s="51"/>
      <c r="IN90" s="51"/>
      <c r="IO90" s="51"/>
      <c r="IP90" s="51"/>
      <c r="IQ90" s="51"/>
      <c r="IR90" s="51"/>
      <c r="IS90" s="51"/>
      <c r="IT90" s="51"/>
      <c r="IU90" s="51"/>
      <c r="IV90" s="51"/>
    </row>
    <row r="91" spans="1:256" s="20" customFormat="1" ht="13.5" hidden="1" thickBot="1">
      <c r="A91" s="51" t="s">
        <v>42</v>
      </c>
      <c r="B91" s="51"/>
      <c r="C91" s="51"/>
      <c r="D91" s="51" t="s">
        <v>43</v>
      </c>
      <c r="E91" s="51"/>
      <c r="F91" s="51"/>
      <c r="G91" s="51"/>
      <c r="H91" s="51"/>
      <c r="I91" s="51"/>
      <c r="J91" s="51"/>
      <c r="K91" s="51">
        <v>8</v>
      </c>
      <c r="L91" s="51"/>
      <c r="M91" s="51"/>
      <c r="N91" s="51"/>
      <c r="O91" s="51"/>
      <c r="P91" s="51"/>
      <c r="Q91" s="51"/>
      <c r="R91" s="51">
        <v>30</v>
      </c>
      <c r="S91" s="51"/>
      <c r="T91" s="51"/>
      <c r="U91" s="51"/>
      <c r="V91" s="29">
        <f t="shared" si="11"/>
        <v>240</v>
      </c>
      <c r="W91" s="165" t="s">
        <v>259</v>
      </c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1"/>
      <c r="EF91" s="51"/>
      <c r="EG91" s="51"/>
      <c r="EH91" s="51"/>
      <c r="EI91" s="51"/>
      <c r="EJ91" s="51"/>
      <c r="EK91" s="51"/>
      <c r="EL91" s="51"/>
      <c r="EM91" s="51"/>
      <c r="EN91" s="51"/>
      <c r="EO91" s="51"/>
      <c r="EP91" s="51"/>
      <c r="EQ91" s="51"/>
      <c r="ER91" s="51"/>
      <c r="ES91" s="51"/>
      <c r="ET91" s="51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1"/>
      <c r="FJ91" s="51"/>
      <c r="FK91" s="51"/>
      <c r="FL91" s="51"/>
      <c r="FM91" s="51"/>
      <c r="FN91" s="51"/>
      <c r="FO91" s="51"/>
      <c r="FP91" s="51"/>
      <c r="FQ91" s="51"/>
      <c r="FR91" s="51"/>
      <c r="FS91" s="51"/>
      <c r="FT91" s="51"/>
      <c r="FU91" s="51"/>
      <c r="FV91" s="51"/>
      <c r="FW91" s="51"/>
      <c r="FX91" s="51"/>
      <c r="FY91" s="51"/>
      <c r="FZ91" s="51"/>
      <c r="GA91" s="51"/>
      <c r="GB91" s="51"/>
      <c r="GC91" s="51"/>
      <c r="GD91" s="51"/>
      <c r="GE91" s="51"/>
      <c r="GF91" s="51"/>
      <c r="GG91" s="51"/>
      <c r="GH91" s="51"/>
      <c r="GI91" s="51"/>
      <c r="GJ91" s="51"/>
      <c r="GK91" s="51"/>
      <c r="GL91" s="51"/>
      <c r="GM91" s="51"/>
      <c r="GN91" s="51"/>
      <c r="GO91" s="51"/>
      <c r="GP91" s="51"/>
      <c r="GQ91" s="51"/>
      <c r="GR91" s="51"/>
      <c r="GS91" s="51"/>
      <c r="GT91" s="51"/>
      <c r="GU91" s="51"/>
      <c r="GV91" s="51"/>
      <c r="GW91" s="51"/>
      <c r="GX91" s="51"/>
      <c r="GY91" s="51"/>
      <c r="GZ91" s="51"/>
      <c r="HA91" s="51"/>
      <c r="HB91" s="51"/>
      <c r="HC91" s="51"/>
      <c r="HD91" s="51"/>
      <c r="HE91" s="51"/>
      <c r="HF91" s="51"/>
      <c r="HG91" s="51"/>
      <c r="HH91" s="51"/>
      <c r="HI91" s="51"/>
      <c r="HJ91" s="51"/>
      <c r="HK91" s="51"/>
      <c r="HL91" s="51"/>
      <c r="HM91" s="51"/>
      <c r="HN91" s="51"/>
      <c r="HO91" s="51"/>
      <c r="HP91" s="51"/>
      <c r="HQ91" s="51"/>
      <c r="HR91" s="51"/>
      <c r="HS91" s="51"/>
      <c r="HT91" s="51"/>
      <c r="HU91" s="51"/>
      <c r="HV91" s="51"/>
      <c r="HW91" s="51"/>
      <c r="HX91" s="51"/>
      <c r="HY91" s="51"/>
      <c r="HZ91" s="51"/>
      <c r="IA91" s="51"/>
      <c r="IB91" s="51"/>
      <c r="IC91" s="51"/>
      <c r="ID91" s="51"/>
      <c r="IE91" s="51"/>
      <c r="IF91" s="51"/>
      <c r="IG91" s="51"/>
      <c r="IH91" s="51"/>
      <c r="II91" s="51"/>
      <c r="IJ91" s="51"/>
      <c r="IK91" s="51"/>
      <c r="IL91" s="51"/>
      <c r="IM91" s="51"/>
      <c r="IN91" s="51"/>
      <c r="IO91" s="51"/>
      <c r="IP91" s="51"/>
      <c r="IQ91" s="51"/>
      <c r="IR91" s="51"/>
      <c r="IS91" s="51"/>
      <c r="IT91" s="51"/>
      <c r="IU91" s="51"/>
      <c r="IV91" s="51"/>
    </row>
    <row r="92" spans="1:256" s="20" customFormat="1" ht="13.5" hidden="1" thickBot="1">
      <c r="A92" s="51" t="s">
        <v>42</v>
      </c>
      <c r="B92" s="51"/>
      <c r="C92" s="51"/>
      <c r="D92" s="51"/>
      <c r="E92" s="51" t="s">
        <v>43</v>
      </c>
      <c r="F92" s="51"/>
      <c r="G92" s="51"/>
      <c r="H92" s="51"/>
      <c r="I92" s="51"/>
      <c r="J92" s="51"/>
      <c r="K92" s="51">
        <v>2</v>
      </c>
      <c r="L92" s="51"/>
      <c r="M92" s="51"/>
      <c r="N92" s="51"/>
      <c r="O92" s="51"/>
      <c r="P92" s="51"/>
      <c r="Q92" s="51"/>
      <c r="R92" s="51">
        <v>30</v>
      </c>
      <c r="S92" s="51"/>
      <c r="T92" s="51"/>
      <c r="U92" s="51"/>
      <c r="V92" s="29">
        <f t="shared" si="11"/>
        <v>60</v>
      </c>
      <c r="W92" s="165" t="s">
        <v>53</v>
      </c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1"/>
      <c r="EF92" s="51"/>
      <c r="EG92" s="51"/>
      <c r="EH92" s="51"/>
      <c r="EI92" s="51"/>
      <c r="EJ92" s="51"/>
      <c r="EK92" s="51"/>
      <c r="EL92" s="51"/>
      <c r="EM92" s="51"/>
      <c r="EN92" s="51"/>
      <c r="EO92" s="51"/>
      <c r="EP92" s="51"/>
      <c r="EQ92" s="51"/>
      <c r="ER92" s="51"/>
      <c r="ES92" s="51"/>
      <c r="ET92" s="51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1"/>
      <c r="FJ92" s="51"/>
      <c r="FK92" s="51"/>
      <c r="FL92" s="51"/>
      <c r="FM92" s="51"/>
      <c r="FN92" s="51"/>
      <c r="FO92" s="51"/>
      <c r="FP92" s="51"/>
      <c r="FQ92" s="51"/>
      <c r="FR92" s="51"/>
      <c r="FS92" s="51"/>
      <c r="FT92" s="51"/>
      <c r="FU92" s="51"/>
      <c r="FV92" s="51"/>
      <c r="FW92" s="51"/>
      <c r="FX92" s="51"/>
      <c r="FY92" s="51"/>
      <c r="FZ92" s="51"/>
      <c r="GA92" s="51"/>
      <c r="GB92" s="51"/>
      <c r="GC92" s="51"/>
      <c r="GD92" s="51"/>
      <c r="GE92" s="51"/>
      <c r="GF92" s="51"/>
      <c r="GG92" s="51"/>
      <c r="GH92" s="51"/>
      <c r="GI92" s="51"/>
      <c r="GJ92" s="51"/>
      <c r="GK92" s="51"/>
      <c r="GL92" s="51"/>
      <c r="GM92" s="51"/>
      <c r="GN92" s="51"/>
      <c r="GO92" s="51"/>
      <c r="GP92" s="51"/>
      <c r="GQ92" s="51"/>
      <c r="GR92" s="51"/>
      <c r="GS92" s="51"/>
      <c r="GT92" s="51"/>
      <c r="GU92" s="51"/>
      <c r="GV92" s="51"/>
      <c r="GW92" s="51"/>
      <c r="GX92" s="51"/>
      <c r="GY92" s="51"/>
      <c r="GZ92" s="51"/>
      <c r="HA92" s="51"/>
      <c r="HB92" s="51"/>
      <c r="HC92" s="51"/>
      <c r="HD92" s="51"/>
      <c r="HE92" s="51"/>
      <c r="HF92" s="51"/>
      <c r="HG92" s="51"/>
      <c r="HH92" s="51"/>
      <c r="HI92" s="51"/>
      <c r="HJ92" s="51"/>
      <c r="HK92" s="51"/>
      <c r="HL92" s="51"/>
      <c r="HM92" s="51"/>
      <c r="HN92" s="51"/>
      <c r="HO92" s="51"/>
      <c r="HP92" s="51"/>
      <c r="HQ92" s="51"/>
      <c r="HR92" s="51"/>
      <c r="HS92" s="51"/>
      <c r="HT92" s="51"/>
      <c r="HU92" s="51"/>
      <c r="HV92" s="51"/>
      <c r="HW92" s="51"/>
      <c r="HX92" s="51"/>
      <c r="HY92" s="51"/>
      <c r="HZ92" s="51"/>
      <c r="IA92" s="51"/>
      <c r="IB92" s="51"/>
      <c r="IC92" s="51"/>
      <c r="ID92" s="51"/>
      <c r="IE92" s="51"/>
      <c r="IF92" s="51"/>
      <c r="IG92" s="51"/>
      <c r="IH92" s="51"/>
      <c r="II92" s="51"/>
      <c r="IJ92" s="51"/>
      <c r="IK92" s="51"/>
      <c r="IL92" s="51"/>
      <c r="IM92" s="51"/>
      <c r="IN92" s="51"/>
      <c r="IO92" s="51"/>
      <c r="IP92" s="51"/>
      <c r="IQ92" s="51"/>
      <c r="IR92" s="51"/>
      <c r="IS92" s="51"/>
      <c r="IT92" s="51"/>
      <c r="IU92" s="51"/>
      <c r="IV92" s="51"/>
    </row>
    <row r="93" spans="1:256" s="20" customFormat="1" ht="13.5" hidden="1" thickBot="1">
      <c r="A93" s="51" t="s">
        <v>42</v>
      </c>
      <c r="B93" s="51"/>
      <c r="C93" s="51"/>
      <c r="D93" s="51"/>
      <c r="E93" s="51"/>
      <c r="F93" s="51" t="s">
        <v>43</v>
      </c>
      <c r="G93" s="51"/>
      <c r="H93" s="51"/>
      <c r="I93" s="51"/>
      <c r="J93" s="51"/>
      <c r="K93" s="51">
        <v>8</v>
      </c>
      <c r="L93" s="51"/>
      <c r="M93" s="51"/>
      <c r="N93" s="51"/>
      <c r="O93" s="51"/>
      <c r="P93" s="51"/>
      <c r="Q93" s="51"/>
      <c r="R93" s="51">
        <v>30</v>
      </c>
      <c r="S93" s="51"/>
      <c r="T93" s="51"/>
      <c r="U93" s="51"/>
      <c r="V93" s="29">
        <f t="shared" si="11"/>
        <v>240</v>
      </c>
      <c r="W93" s="165" t="s">
        <v>59</v>
      </c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/>
      <c r="DZ93" s="51"/>
      <c r="EA93" s="51"/>
      <c r="EB93" s="51"/>
      <c r="EC93" s="51"/>
      <c r="ED93" s="51"/>
      <c r="EE93" s="51"/>
      <c r="EF93" s="51"/>
      <c r="EG93" s="51"/>
      <c r="EH93" s="51"/>
      <c r="EI93" s="51"/>
      <c r="EJ93" s="51"/>
      <c r="EK93" s="51"/>
      <c r="EL93" s="51"/>
      <c r="EM93" s="51"/>
      <c r="EN93" s="51"/>
      <c r="EO93" s="51"/>
      <c r="EP93" s="51"/>
      <c r="EQ93" s="51"/>
      <c r="ER93" s="51"/>
      <c r="ES93" s="51"/>
      <c r="ET93" s="51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1"/>
      <c r="FJ93" s="51"/>
      <c r="FK93" s="51"/>
      <c r="FL93" s="51"/>
      <c r="FM93" s="51"/>
      <c r="FN93" s="51"/>
      <c r="FO93" s="51"/>
      <c r="FP93" s="51"/>
      <c r="FQ93" s="51"/>
      <c r="FR93" s="51"/>
      <c r="FS93" s="51"/>
      <c r="FT93" s="51"/>
      <c r="FU93" s="51"/>
      <c r="FV93" s="51"/>
      <c r="FW93" s="51"/>
      <c r="FX93" s="51"/>
      <c r="FY93" s="51"/>
      <c r="FZ93" s="51"/>
      <c r="GA93" s="51"/>
      <c r="GB93" s="51"/>
      <c r="GC93" s="51"/>
      <c r="GD93" s="51"/>
      <c r="GE93" s="51"/>
      <c r="GF93" s="51"/>
      <c r="GG93" s="51"/>
      <c r="GH93" s="51"/>
      <c r="GI93" s="51"/>
      <c r="GJ93" s="51"/>
      <c r="GK93" s="51"/>
      <c r="GL93" s="51"/>
      <c r="GM93" s="51"/>
      <c r="GN93" s="51"/>
      <c r="GO93" s="51"/>
      <c r="GP93" s="51"/>
      <c r="GQ93" s="51"/>
      <c r="GR93" s="51"/>
      <c r="GS93" s="51"/>
      <c r="GT93" s="51"/>
      <c r="GU93" s="51"/>
      <c r="GV93" s="51"/>
      <c r="GW93" s="51"/>
      <c r="GX93" s="51"/>
      <c r="GY93" s="51"/>
      <c r="GZ93" s="51"/>
      <c r="HA93" s="51"/>
      <c r="HB93" s="51"/>
      <c r="HC93" s="51"/>
      <c r="HD93" s="51"/>
      <c r="HE93" s="51"/>
      <c r="HF93" s="51"/>
      <c r="HG93" s="51"/>
      <c r="HH93" s="51"/>
      <c r="HI93" s="51"/>
      <c r="HJ93" s="51"/>
      <c r="HK93" s="51"/>
      <c r="HL93" s="51"/>
      <c r="HM93" s="51"/>
      <c r="HN93" s="51"/>
      <c r="HO93" s="51"/>
      <c r="HP93" s="51"/>
      <c r="HQ93" s="51"/>
      <c r="HR93" s="51"/>
      <c r="HS93" s="51"/>
      <c r="HT93" s="51"/>
      <c r="HU93" s="51"/>
      <c r="HV93" s="51"/>
      <c r="HW93" s="51"/>
      <c r="HX93" s="51"/>
      <c r="HY93" s="51"/>
      <c r="HZ93" s="51"/>
      <c r="IA93" s="51"/>
      <c r="IB93" s="51"/>
      <c r="IC93" s="51"/>
      <c r="ID93" s="51"/>
      <c r="IE93" s="51"/>
      <c r="IF93" s="51"/>
      <c r="IG93" s="51"/>
      <c r="IH93" s="51"/>
      <c r="II93" s="51"/>
      <c r="IJ93" s="51"/>
      <c r="IK93" s="51"/>
      <c r="IL93" s="51"/>
      <c r="IM93" s="51"/>
      <c r="IN93" s="51"/>
      <c r="IO93" s="51"/>
      <c r="IP93" s="51"/>
      <c r="IQ93" s="51"/>
      <c r="IR93" s="51"/>
      <c r="IS93" s="51"/>
      <c r="IT93" s="51"/>
      <c r="IU93" s="51"/>
      <c r="IV93" s="51"/>
    </row>
    <row r="94" spans="1:256" s="20" customFormat="1" ht="13.5" hidden="1" thickBot="1">
      <c r="A94" s="51" t="s">
        <v>42</v>
      </c>
      <c r="B94" s="51"/>
      <c r="C94" s="51"/>
      <c r="D94" s="51"/>
      <c r="E94" s="51"/>
      <c r="F94" s="51"/>
      <c r="G94" s="51" t="s">
        <v>43</v>
      </c>
      <c r="H94" s="51"/>
      <c r="I94" s="51"/>
      <c r="J94" s="51"/>
      <c r="K94" s="51">
        <v>4</v>
      </c>
      <c r="L94" s="51"/>
      <c r="M94" s="51"/>
      <c r="N94" s="51"/>
      <c r="O94" s="51"/>
      <c r="P94" s="51"/>
      <c r="Q94" s="51"/>
      <c r="R94" s="51">
        <v>30</v>
      </c>
      <c r="S94" s="51"/>
      <c r="T94" s="51"/>
      <c r="U94" s="51"/>
      <c r="V94" s="29">
        <f>+K94*R94</f>
        <v>120</v>
      </c>
      <c r="W94" s="165" t="s">
        <v>53</v>
      </c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  <c r="BW94" s="88"/>
      <c r="BX94" s="88"/>
      <c r="BY94" s="88"/>
      <c r="BZ94" s="88"/>
      <c r="CA94" s="88"/>
      <c r="CB94" s="88"/>
      <c r="CC94" s="88"/>
      <c r="CD94" s="88"/>
      <c r="CE94" s="88"/>
      <c r="CF94" s="88"/>
      <c r="CG94" s="88"/>
      <c r="CH94" s="88"/>
      <c r="CI94" s="88"/>
      <c r="CJ94" s="88"/>
      <c r="CK94" s="88"/>
      <c r="CL94" s="88"/>
      <c r="CM94" s="88"/>
      <c r="CN94" s="88"/>
      <c r="CO94" s="88"/>
      <c r="CP94" s="88"/>
      <c r="CQ94" s="88"/>
      <c r="CR94" s="88"/>
      <c r="CS94" s="88"/>
      <c r="CT94" s="88"/>
      <c r="CU94" s="88"/>
      <c r="CV94" s="88"/>
      <c r="CW94" s="88"/>
      <c r="CX94" s="88"/>
      <c r="CY94" s="88"/>
      <c r="CZ94" s="88"/>
      <c r="DA94" s="88"/>
      <c r="DB94" s="88"/>
      <c r="DC94" s="88"/>
      <c r="DD94" s="88"/>
      <c r="DE94" s="88"/>
      <c r="DF94" s="88"/>
      <c r="DG94" s="88"/>
      <c r="DH94" s="88"/>
      <c r="DI94" s="88"/>
      <c r="DJ94" s="88"/>
      <c r="DK94" s="88"/>
      <c r="DL94" s="88"/>
      <c r="DM94" s="88"/>
      <c r="DN94" s="88"/>
      <c r="DO94" s="88"/>
      <c r="DP94" s="88"/>
      <c r="DQ94" s="88"/>
      <c r="DR94" s="88"/>
      <c r="DS94" s="88"/>
      <c r="DT94" s="88"/>
      <c r="DU94" s="88"/>
      <c r="DV94" s="88"/>
      <c r="DW94" s="88"/>
      <c r="DX94" s="88"/>
      <c r="DY94" s="88"/>
      <c r="DZ94" s="88"/>
      <c r="EA94" s="88"/>
      <c r="EB94" s="88"/>
      <c r="EC94" s="88"/>
      <c r="ED94" s="88"/>
      <c r="EE94" s="88"/>
      <c r="EF94" s="88"/>
      <c r="EG94" s="88"/>
      <c r="EH94" s="88"/>
      <c r="EI94" s="88"/>
      <c r="EJ94" s="88"/>
      <c r="EK94" s="88"/>
      <c r="EL94" s="88"/>
      <c r="EM94" s="88"/>
      <c r="EN94" s="88"/>
      <c r="EO94" s="88"/>
      <c r="EP94" s="88"/>
      <c r="EQ94" s="88"/>
      <c r="ER94" s="88"/>
      <c r="ES94" s="88"/>
      <c r="ET94" s="88"/>
      <c r="EU94" s="88"/>
      <c r="EV94" s="88"/>
      <c r="EW94" s="88"/>
      <c r="EX94" s="88"/>
      <c r="EY94" s="88"/>
      <c r="EZ94" s="88"/>
      <c r="FA94" s="88"/>
      <c r="FB94" s="88"/>
      <c r="FC94" s="88"/>
      <c r="FD94" s="88"/>
      <c r="FE94" s="88"/>
      <c r="FF94" s="88"/>
      <c r="FG94" s="88"/>
      <c r="FH94" s="88"/>
      <c r="FI94" s="88"/>
      <c r="FJ94" s="88"/>
      <c r="FK94" s="88"/>
      <c r="FL94" s="88"/>
      <c r="FM94" s="88"/>
      <c r="FN94" s="88"/>
      <c r="FO94" s="88"/>
      <c r="FP94" s="88"/>
      <c r="FQ94" s="88"/>
      <c r="FR94" s="88"/>
      <c r="FS94" s="88"/>
      <c r="FT94" s="88"/>
      <c r="FU94" s="88"/>
      <c r="FV94" s="88"/>
      <c r="FW94" s="88"/>
      <c r="FX94" s="88"/>
      <c r="FY94" s="88"/>
      <c r="FZ94" s="88"/>
      <c r="GA94" s="88"/>
      <c r="GB94" s="88"/>
      <c r="GC94" s="88"/>
      <c r="GD94" s="88"/>
      <c r="GE94" s="88"/>
      <c r="GF94" s="88"/>
      <c r="GG94" s="88"/>
      <c r="GH94" s="88"/>
      <c r="GI94" s="88"/>
      <c r="GJ94" s="88"/>
      <c r="GK94" s="88"/>
      <c r="GL94" s="88"/>
      <c r="GM94" s="88"/>
      <c r="GN94" s="88"/>
      <c r="GO94" s="88"/>
      <c r="GP94" s="88"/>
      <c r="GQ94" s="88"/>
      <c r="GR94" s="88"/>
      <c r="GS94" s="88"/>
      <c r="GT94" s="88"/>
      <c r="GU94" s="88"/>
      <c r="GV94" s="88"/>
      <c r="GW94" s="88"/>
      <c r="GX94" s="88"/>
      <c r="GY94" s="88"/>
      <c r="GZ94" s="88"/>
      <c r="HA94" s="88"/>
      <c r="HB94" s="88"/>
      <c r="HC94" s="88"/>
      <c r="HD94" s="88"/>
      <c r="HE94" s="88"/>
      <c r="HF94" s="88"/>
      <c r="HG94" s="88"/>
      <c r="HH94" s="88"/>
      <c r="HI94" s="88"/>
      <c r="HJ94" s="88"/>
      <c r="HK94" s="88"/>
      <c r="HL94" s="88"/>
      <c r="HM94" s="88"/>
      <c r="HN94" s="88"/>
      <c r="HO94" s="88"/>
      <c r="HP94" s="88"/>
      <c r="HQ94" s="88"/>
      <c r="HR94" s="88"/>
      <c r="HS94" s="88"/>
      <c r="HT94" s="88"/>
      <c r="HU94" s="88"/>
      <c r="HV94" s="88"/>
      <c r="HW94" s="88"/>
      <c r="HX94" s="88"/>
      <c r="HY94" s="88"/>
      <c r="HZ94" s="88"/>
      <c r="IA94" s="88"/>
      <c r="IB94" s="88"/>
      <c r="IC94" s="88"/>
      <c r="ID94" s="88"/>
      <c r="IE94" s="88"/>
      <c r="IF94" s="88"/>
      <c r="IG94" s="88"/>
      <c r="IH94" s="88"/>
      <c r="II94" s="88"/>
      <c r="IJ94" s="88"/>
      <c r="IK94" s="88"/>
      <c r="IL94" s="88"/>
      <c r="IM94" s="88"/>
      <c r="IN94" s="88"/>
      <c r="IO94" s="88"/>
      <c r="IP94" s="88"/>
      <c r="IQ94" s="88"/>
      <c r="IR94" s="88"/>
      <c r="IS94" s="88"/>
      <c r="IT94" s="88"/>
      <c r="IU94" s="88"/>
      <c r="IV94" s="88"/>
    </row>
    <row r="95" spans="1:256" s="20" customFormat="1" ht="13.5" hidden="1" thickBot="1">
      <c r="A95" s="51" t="s">
        <v>42</v>
      </c>
      <c r="B95" s="51"/>
      <c r="C95" s="51"/>
      <c r="D95" s="51"/>
      <c r="E95" s="51"/>
      <c r="F95" s="51"/>
      <c r="G95" s="51"/>
      <c r="H95" s="51" t="s">
        <v>43</v>
      </c>
      <c r="I95" s="51"/>
      <c r="J95" s="51"/>
      <c r="K95" s="51">
        <v>11</v>
      </c>
      <c r="L95" s="51"/>
      <c r="M95" s="51"/>
      <c r="N95" s="51"/>
      <c r="O95" s="51"/>
      <c r="P95" s="51"/>
      <c r="Q95" s="51"/>
      <c r="R95" s="51">
        <v>30</v>
      </c>
      <c r="S95" s="51"/>
      <c r="T95" s="51"/>
      <c r="U95" s="51"/>
      <c r="V95" s="29">
        <f t="shared" si="11"/>
        <v>330</v>
      </c>
      <c r="W95" s="165" t="s">
        <v>53</v>
      </c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  <c r="BW95" s="88"/>
      <c r="BX95" s="88"/>
      <c r="BY95" s="88"/>
      <c r="BZ95" s="88"/>
      <c r="CA95" s="88"/>
      <c r="CB95" s="88"/>
      <c r="CC95" s="88"/>
      <c r="CD95" s="88"/>
      <c r="CE95" s="88"/>
      <c r="CF95" s="88"/>
      <c r="CG95" s="88"/>
      <c r="CH95" s="88"/>
      <c r="CI95" s="88"/>
      <c r="CJ95" s="88"/>
      <c r="CK95" s="88"/>
      <c r="CL95" s="88"/>
      <c r="CM95" s="88"/>
      <c r="CN95" s="88"/>
      <c r="CO95" s="88"/>
      <c r="CP95" s="88"/>
      <c r="CQ95" s="88"/>
      <c r="CR95" s="88"/>
      <c r="CS95" s="88"/>
      <c r="CT95" s="88"/>
      <c r="CU95" s="88"/>
      <c r="CV95" s="88"/>
      <c r="CW95" s="88"/>
      <c r="CX95" s="88"/>
      <c r="CY95" s="88"/>
      <c r="CZ95" s="88"/>
      <c r="DA95" s="88"/>
      <c r="DB95" s="88"/>
      <c r="DC95" s="88"/>
      <c r="DD95" s="88"/>
      <c r="DE95" s="88"/>
      <c r="DF95" s="88"/>
      <c r="DG95" s="88"/>
      <c r="DH95" s="88"/>
      <c r="DI95" s="88"/>
      <c r="DJ95" s="88"/>
      <c r="DK95" s="88"/>
      <c r="DL95" s="88"/>
      <c r="DM95" s="88"/>
      <c r="DN95" s="88"/>
      <c r="DO95" s="88"/>
      <c r="DP95" s="88"/>
      <c r="DQ95" s="88"/>
      <c r="DR95" s="88"/>
      <c r="DS95" s="88"/>
      <c r="DT95" s="88"/>
      <c r="DU95" s="88"/>
      <c r="DV95" s="88"/>
      <c r="DW95" s="88"/>
      <c r="DX95" s="88"/>
      <c r="DY95" s="88"/>
      <c r="DZ95" s="88"/>
      <c r="EA95" s="88"/>
      <c r="EB95" s="88"/>
      <c r="EC95" s="88"/>
      <c r="ED95" s="88"/>
      <c r="EE95" s="88"/>
      <c r="EF95" s="88"/>
      <c r="EG95" s="88"/>
      <c r="EH95" s="88"/>
      <c r="EI95" s="88"/>
      <c r="EJ95" s="88"/>
      <c r="EK95" s="88"/>
      <c r="EL95" s="88"/>
      <c r="EM95" s="88"/>
      <c r="EN95" s="88"/>
      <c r="EO95" s="88"/>
      <c r="EP95" s="88"/>
      <c r="EQ95" s="88"/>
      <c r="ER95" s="88"/>
      <c r="ES95" s="88"/>
      <c r="ET95" s="88"/>
      <c r="EU95" s="88"/>
      <c r="EV95" s="88"/>
      <c r="EW95" s="88"/>
      <c r="EX95" s="88"/>
      <c r="EY95" s="88"/>
      <c r="EZ95" s="88"/>
      <c r="FA95" s="88"/>
      <c r="FB95" s="88"/>
      <c r="FC95" s="88"/>
      <c r="FD95" s="88"/>
      <c r="FE95" s="88"/>
      <c r="FF95" s="88"/>
      <c r="FG95" s="88"/>
      <c r="FH95" s="88"/>
      <c r="FI95" s="88"/>
      <c r="FJ95" s="88"/>
      <c r="FK95" s="88"/>
      <c r="FL95" s="88"/>
      <c r="FM95" s="88"/>
      <c r="FN95" s="88"/>
      <c r="FO95" s="88"/>
      <c r="FP95" s="88"/>
      <c r="FQ95" s="88"/>
      <c r="FR95" s="88"/>
      <c r="FS95" s="88"/>
      <c r="FT95" s="88"/>
      <c r="FU95" s="88"/>
      <c r="FV95" s="88"/>
      <c r="FW95" s="88"/>
      <c r="FX95" s="88"/>
      <c r="FY95" s="88"/>
      <c r="FZ95" s="88"/>
      <c r="GA95" s="88"/>
      <c r="GB95" s="88"/>
      <c r="GC95" s="88"/>
      <c r="GD95" s="88"/>
      <c r="GE95" s="88"/>
      <c r="GF95" s="88"/>
      <c r="GG95" s="88"/>
      <c r="GH95" s="88"/>
      <c r="GI95" s="88"/>
      <c r="GJ95" s="88"/>
      <c r="GK95" s="88"/>
      <c r="GL95" s="88"/>
      <c r="GM95" s="88"/>
      <c r="GN95" s="88"/>
      <c r="GO95" s="88"/>
      <c r="GP95" s="88"/>
      <c r="GQ95" s="88"/>
      <c r="GR95" s="88"/>
      <c r="GS95" s="88"/>
      <c r="GT95" s="88"/>
      <c r="GU95" s="88"/>
      <c r="GV95" s="88"/>
      <c r="GW95" s="88"/>
      <c r="GX95" s="88"/>
      <c r="GY95" s="88"/>
      <c r="GZ95" s="88"/>
      <c r="HA95" s="88"/>
      <c r="HB95" s="88"/>
      <c r="HC95" s="88"/>
      <c r="HD95" s="88"/>
      <c r="HE95" s="88"/>
      <c r="HF95" s="88"/>
      <c r="HG95" s="88"/>
      <c r="HH95" s="88"/>
      <c r="HI95" s="88"/>
      <c r="HJ95" s="88"/>
      <c r="HK95" s="88"/>
      <c r="HL95" s="88"/>
      <c r="HM95" s="88"/>
      <c r="HN95" s="88"/>
      <c r="HO95" s="88"/>
      <c r="HP95" s="88"/>
      <c r="HQ95" s="88"/>
      <c r="HR95" s="88"/>
      <c r="HS95" s="88"/>
      <c r="HT95" s="88"/>
      <c r="HU95" s="88"/>
      <c r="HV95" s="88"/>
      <c r="HW95" s="88"/>
      <c r="HX95" s="88"/>
      <c r="HY95" s="88"/>
      <c r="HZ95" s="88"/>
      <c r="IA95" s="88"/>
      <c r="IB95" s="88"/>
      <c r="IC95" s="88"/>
      <c r="ID95" s="88"/>
      <c r="IE95" s="88"/>
      <c r="IF95" s="88"/>
      <c r="IG95" s="88"/>
      <c r="IH95" s="88"/>
      <c r="II95" s="88"/>
      <c r="IJ95" s="88"/>
      <c r="IK95" s="88"/>
      <c r="IL95" s="88"/>
      <c r="IM95" s="88"/>
      <c r="IN95" s="88"/>
      <c r="IO95" s="88"/>
      <c r="IP95" s="88"/>
      <c r="IQ95" s="88"/>
      <c r="IR95" s="88"/>
      <c r="IS95" s="88"/>
      <c r="IT95" s="88"/>
      <c r="IU95" s="88"/>
      <c r="IV95" s="88"/>
    </row>
    <row r="96" spans="1:256" s="20" customFormat="1" ht="13.5" hidden="1" thickBot="1">
      <c r="A96" s="51" t="s">
        <v>42</v>
      </c>
      <c r="B96" s="51"/>
      <c r="C96" s="51"/>
      <c r="D96" s="51"/>
      <c r="E96" s="51"/>
      <c r="F96" s="51"/>
      <c r="G96" s="51"/>
      <c r="H96" s="51"/>
      <c r="I96" s="51" t="s">
        <v>43</v>
      </c>
      <c r="J96" s="51"/>
      <c r="K96" s="51">
        <v>2</v>
      </c>
      <c r="L96" s="51"/>
      <c r="M96" s="51"/>
      <c r="N96" s="51"/>
      <c r="O96" s="51"/>
      <c r="P96" s="51"/>
      <c r="Q96" s="51"/>
      <c r="R96" s="51">
        <v>30</v>
      </c>
      <c r="S96" s="51"/>
      <c r="T96" s="51"/>
      <c r="U96" s="51"/>
      <c r="V96" s="29">
        <f t="shared" si="11"/>
        <v>60</v>
      </c>
      <c r="W96" s="165" t="s">
        <v>59</v>
      </c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  <c r="BW96" s="88"/>
      <c r="BX96" s="88"/>
      <c r="BY96" s="88"/>
      <c r="BZ96" s="88"/>
      <c r="CA96" s="88"/>
      <c r="CB96" s="88"/>
      <c r="CC96" s="88"/>
      <c r="CD96" s="88"/>
      <c r="CE96" s="88"/>
      <c r="CF96" s="88"/>
      <c r="CG96" s="88"/>
      <c r="CH96" s="88"/>
      <c r="CI96" s="88"/>
      <c r="CJ96" s="88"/>
      <c r="CK96" s="88"/>
      <c r="CL96" s="88"/>
      <c r="CM96" s="88"/>
      <c r="CN96" s="88"/>
      <c r="CO96" s="88"/>
      <c r="CP96" s="88"/>
      <c r="CQ96" s="88"/>
      <c r="CR96" s="88"/>
      <c r="CS96" s="88"/>
      <c r="CT96" s="88"/>
      <c r="CU96" s="88"/>
      <c r="CV96" s="88"/>
      <c r="CW96" s="88"/>
      <c r="CX96" s="88"/>
      <c r="CY96" s="88"/>
      <c r="CZ96" s="88"/>
      <c r="DA96" s="88"/>
      <c r="DB96" s="88"/>
      <c r="DC96" s="88"/>
      <c r="DD96" s="88"/>
      <c r="DE96" s="88"/>
      <c r="DF96" s="88"/>
      <c r="DG96" s="88"/>
      <c r="DH96" s="88"/>
      <c r="DI96" s="88"/>
      <c r="DJ96" s="88"/>
      <c r="DK96" s="88"/>
      <c r="DL96" s="88"/>
      <c r="DM96" s="88"/>
      <c r="DN96" s="88"/>
      <c r="DO96" s="88"/>
      <c r="DP96" s="88"/>
      <c r="DQ96" s="88"/>
      <c r="DR96" s="88"/>
      <c r="DS96" s="88"/>
      <c r="DT96" s="88"/>
      <c r="DU96" s="88"/>
      <c r="DV96" s="88"/>
      <c r="DW96" s="88"/>
      <c r="DX96" s="88"/>
      <c r="DY96" s="88"/>
      <c r="DZ96" s="88"/>
      <c r="EA96" s="88"/>
      <c r="EB96" s="88"/>
      <c r="EC96" s="88"/>
      <c r="ED96" s="88"/>
      <c r="EE96" s="88"/>
      <c r="EF96" s="88"/>
      <c r="EG96" s="88"/>
      <c r="EH96" s="88"/>
      <c r="EI96" s="88"/>
      <c r="EJ96" s="88"/>
      <c r="EK96" s="88"/>
      <c r="EL96" s="88"/>
      <c r="EM96" s="88"/>
      <c r="EN96" s="88"/>
      <c r="EO96" s="88"/>
      <c r="EP96" s="88"/>
      <c r="EQ96" s="88"/>
      <c r="ER96" s="88"/>
      <c r="ES96" s="88"/>
      <c r="ET96" s="88"/>
      <c r="EU96" s="88"/>
      <c r="EV96" s="88"/>
      <c r="EW96" s="88"/>
      <c r="EX96" s="88"/>
      <c r="EY96" s="88"/>
      <c r="EZ96" s="88"/>
      <c r="FA96" s="88"/>
      <c r="FB96" s="88"/>
      <c r="FC96" s="88"/>
      <c r="FD96" s="88"/>
      <c r="FE96" s="88"/>
      <c r="FF96" s="88"/>
      <c r="FG96" s="88"/>
      <c r="FH96" s="88"/>
      <c r="FI96" s="88"/>
      <c r="FJ96" s="88"/>
      <c r="FK96" s="88"/>
      <c r="FL96" s="88"/>
      <c r="FM96" s="88"/>
      <c r="FN96" s="88"/>
      <c r="FO96" s="88"/>
      <c r="FP96" s="88"/>
      <c r="FQ96" s="88"/>
      <c r="FR96" s="88"/>
      <c r="FS96" s="88"/>
      <c r="FT96" s="88"/>
      <c r="FU96" s="88"/>
      <c r="FV96" s="88"/>
      <c r="FW96" s="88"/>
      <c r="FX96" s="88"/>
      <c r="FY96" s="88"/>
      <c r="FZ96" s="88"/>
      <c r="GA96" s="88"/>
      <c r="GB96" s="88"/>
      <c r="GC96" s="88"/>
      <c r="GD96" s="88"/>
      <c r="GE96" s="88"/>
      <c r="GF96" s="88"/>
      <c r="GG96" s="88"/>
      <c r="GH96" s="88"/>
      <c r="GI96" s="88"/>
      <c r="GJ96" s="88"/>
      <c r="GK96" s="88"/>
      <c r="GL96" s="88"/>
      <c r="GM96" s="88"/>
      <c r="GN96" s="88"/>
      <c r="GO96" s="88"/>
      <c r="GP96" s="88"/>
      <c r="GQ96" s="88"/>
      <c r="GR96" s="88"/>
      <c r="GS96" s="88"/>
      <c r="GT96" s="88"/>
      <c r="GU96" s="88"/>
      <c r="GV96" s="88"/>
      <c r="GW96" s="88"/>
      <c r="GX96" s="88"/>
      <c r="GY96" s="88"/>
      <c r="GZ96" s="88"/>
      <c r="HA96" s="88"/>
      <c r="HB96" s="88"/>
      <c r="HC96" s="88"/>
      <c r="HD96" s="88"/>
      <c r="HE96" s="88"/>
      <c r="HF96" s="88"/>
      <c r="HG96" s="88"/>
      <c r="HH96" s="88"/>
      <c r="HI96" s="88"/>
      <c r="HJ96" s="88"/>
      <c r="HK96" s="88"/>
      <c r="HL96" s="88"/>
      <c r="HM96" s="88"/>
      <c r="HN96" s="88"/>
      <c r="HO96" s="88"/>
      <c r="HP96" s="88"/>
      <c r="HQ96" s="88"/>
      <c r="HR96" s="88"/>
      <c r="HS96" s="88"/>
      <c r="HT96" s="88"/>
      <c r="HU96" s="88"/>
      <c r="HV96" s="88"/>
      <c r="HW96" s="88"/>
      <c r="HX96" s="88"/>
      <c r="HY96" s="88"/>
      <c r="HZ96" s="88"/>
      <c r="IA96" s="88"/>
      <c r="IB96" s="88"/>
      <c r="IC96" s="88"/>
      <c r="ID96" s="88"/>
      <c r="IE96" s="88"/>
      <c r="IF96" s="88"/>
      <c r="IG96" s="88"/>
      <c r="IH96" s="88"/>
      <c r="II96" s="88"/>
      <c r="IJ96" s="88"/>
      <c r="IK96" s="88"/>
      <c r="IL96" s="88"/>
      <c r="IM96" s="88"/>
      <c r="IN96" s="88"/>
      <c r="IO96" s="88"/>
      <c r="IP96" s="88"/>
      <c r="IQ96" s="88"/>
      <c r="IR96" s="88"/>
      <c r="IS96" s="88"/>
      <c r="IT96" s="88"/>
      <c r="IU96" s="88"/>
      <c r="IV96" s="88"/>
    </row>
    <row r="97" spans="1:256" s="20" customFormat="1" ht="13.5" hidden="1" thickBot="1">
      <c r="A97" s="51" t="s">
        <v>42</v>
      </c>
      <c r="B97" s="51"/>
      <c r="C97" s="51"/>
      <c r="D97" s="51"/>
      <c r="E97" s="51"/>
      <c r="F97" s="51"/>
      <c r="G97" s="51"/>
      <c r="H97" s="51"/>
      <c r="I97" s="51"/>
      <c r="J97" s="51" t="s">
        <v>43</v>
      </c>
      <c r="K97" s="51">
        <v>8</v>
      </c>
      <c r="L97" s="51"/>
      <c r="M97" s="51"/>
      <c r="N97" s="51"/>
      <c r="O97" s="51"/>
      <c r="P97" s="51"/>
      <c r="Q97" s="51"/>
      <c r="R97" s="51">
        <v>30</v>
      </c>
      <c r="S97" s="51"/>
      <c r="T97" s="51"/>
      <c r="U97" s="51"/>
      <c r="V97" s="29">
        <f t="shared" si="11"/>
        <v>240</v>
      </c>
      <c r="W97" s="165" t="s">
        <v>59</v>
      </c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8"/>
      <c r="AX97" s="88"/>
      <c r="AY97" s="88"/>
      <c r="AZ97" s="88"/>
      <c r="BA97" s="88"/>
      <c r="BB97" s="88"/>
      <c r="BC97" s="88"/>
      <c r="BD97" s="88"/>
      <c r="BE97" s="88"/>
      <c r="BF97" s="88"/>
      <c r="BG97" s="88"/>
      <c r="BH97" s="88"/>
      <c r="BI97" s="88"/>
      <c r="BJ97" s="88"/>
      <c r="BK97" s="88"/>
      <c r="BL97" s="88"/>
      <c r="BM97" s="88"/>
      <c r="BN97" s="88"/>
      <c r="BO97" s="88"/>
      <c r="BP97" s="88"/>
      <c r="BQ97" s="88"/>
      <c r="BR97" s="88"/>
      <c r="BS97" s="88"/>
      <c r="BT97" s="88"/>
      <c r="BU97" s="88"/>
      <c r="BV97" s="88"/>
      <c r="BW97" s="88"/>
      <c r="BX97" s="88"/>
      <c r="BY97" s="88"/>
      <c r="BZ97" s="88"/>
      <c r="CA97" s="88"/>
      <c r="CB97" s="88"/>
      <c r="CC97" s="88"/>
      <c r="CD97" s="88"/>
      <c r="CE97" s="88"/>
      <c r="CF97" s="88"/>
      <c r="CG97" s="88"/>
      <c r="CH97" s="88"/>
      <c r="CI97" s="88"/>
      <c r="CJ97" s="88"/>
      <c r="CK97" s="88"/>
      <c r="CL97" s="88"/>
      <c r="CM97" s="88"/>
      <c r="CN97" s="88"/>
      <c r="CO97" s="88"/>
      <c r="CP97" s="88"/>
      <c r="CQ97" s="88"/>
      <c r="CR97" s="88"/>
      <c r="CS97" s="88"/>
      <c r="CT97" s="88"/>
      <c r="CU97" s="88"/>
      <c r="CV97" s="88"/>
      <c r="CW97" s="88"/>
      <c r="CX97" s="88"/>
      <c r="CY97" s="88"/>
      <c r="CZ97" s="88"/>
      <c r="DA97" s="88"/>
      <c r="DB97" s="88"/>
      <c r="DC97" s="88"/>
      <c r="DD97" s="88"/>
      <c r="DE97" s="88"/>
      <c r="DF97" s="88"/>
      <c r="DG97" s="88"/>
      <c r="DH97" s="88"/>
      <c r="DI97" s="88"/>
      <c r="DJ97" s="88"/>
      <c r="DK97" s="88"/>
      <c r="DL97" s="88"/>
      <c r="DM97" s="88"/>
      <c r="DN97" s="88"/>
      <c r="DO97" s="88"/>
      <c r="DP97" s="88"/>
      <c r="DQ97" s="88"/>
      <c r="DR97" s="88"/>
      <c r="DS97" s="88"/>
      <c r="DT97" s="88"/>
      <c r="DU97" s="88"/>
      <c r="DV97" s="88"/>
      <c r="DW97" s="88"/>
      <c r="DX97" s="88"/>
      <c r="DY97" s="88"/>
      <c r="DZ97" s="88"/>
      <c r="EA97" s="88"/>
      <c r="EB97" s="88"/>
      <c r="EC97" s="88"/>
      <c r="ED97" s="88"/>
      <c r="EE97" s="88"/>
      <c r="EF97" s="88"/>
      <c r="EG97" s="88"/>
      <c r="EH97" s="88"/>
      <c r="EI97" s="88"/>
      <c r="EJ97" s="88"/>
      <c r="EK97" s="88"/>
      <c r="EL97" s="88"/>
      <c r="EM97" s="88"/>
      <c r="EN97" s="88"/>
      <c r="EO97" s="88"/>
      <c r="EP97" s="88"/>
      <c r="EQ97" s="88"/>
      <c r="ER97" s="88"/>
      <c r="ES97" s="88"/>
      <c r="ET97" s="88"/>
      <c r="EU97" s="88"/>
      <c r="EV97" s="88"/>
      <c r="EW97" s="88"/>
      <c r="EX97" s="88"/>
      <c r="EY97" s="88"/>
      <c r="EZ97" s="88"/>
      <c r="FA97" s="88"/>
      <c r="FB97" s="88"/>
      <c r="FC97" s="88"/>
      <c r="FD97" s="88"/>
      <c r="FE97" s="88"/>
      <c r="FF97" s="88"/>
      <c r="FG97" s="88"/>
      <c r="FH97" s="88"/>
      <c r="FI97" s="88"/>
      <c r="FJ97" s="88"/>
      <c r="FK97" s="88"/>
      <c r="FL97" s="88"/>
      <c r="FM97" s="88"/>
      <c r="FN97" s="88"/>
      <c r="FO97" s="88"/>
      <c r="FP97" s="88"/>
      <c r="FQ97" s="88"/>
      <c r="FR97" s="88"/>
      <c r="FS97" s="88"/>
      <c r="FT97" s="88"/>
      <c r="FU97" s="88"/>
      <c r="FV97" s="88"/>
      <c r="FW97" s="88"/>
      <c r="FX97" s="88"/>
      <c r="FY97" s="88"/>
      <c r="FZ97" s="88"/>
      <c r="GA97" s="88"/>
      <c r="GB97" s="88"/>
      <c r="GC97" s="88"/>
      <c r="GD97" s="88"/>
      <c r="GE97" s="88"/>
      <c r="GF97" s="88"/>
      <c r="GG97" s="88"/>
      <c r="GH97" s="88"/>
      <c r="GI97" s="88"/>
      <c r="GJ97" s="88"/>
      <c r="GK97" s="88"/>
      <c r="GL97" s="88"/>
      <c r="GM97" s="88"/>
      <c r="GN97" s="88"/>
      <c r="GO97" s="88"/>
      <c r="GP97" s="88"/>
      <c r="GQ97" s="88"/>
      <c r="GR97" s="88"/>
      <c r="GS97" s="88"/>
      <c r="GT97" s="88"/>
      <c r="GU97" s="88"/>
      <c r="GV97" s="88"/>
      <c r="GW97" s="88"/>
      <c r="GX97" s="88"/>
      <c r="GY97" s="88"/>
      <c r="GZ97" s="88"/>
      <c r="HA97" s="88"/>
      <c r="HB97" s="88"/>
      <c r="HC97" s="88"/>
      <c r="HD97" s="88"/>
      <c r="HE97" s="88"/>
      <c r="HF97" s="88"/>
      <c r="HG97" s="88"/>
      <c r="HH97" s="88"/>
      <c r="HI97" s="88"/>
      <c r="HJ97" s="88"/>
      <c r="HK97" s="88"/>
      <c r="HL97" s="88"/>
      <c r="HM97" s="88"/>
      <c r="HN97" s="88"/>
      <c r="HO97" s="88"/>
      <c r="HP97" s="88"/>
      <c r="HQ97" s="88"/>
      <c r="HR97" s="88"/>
      <c r="HS97" s="88"/>
      <c r="HT97" s="88"/>
      <c r="HU97" s="88"/>
      <c r="HV97" s="88"/>
      <c r="HW97" s="88"/>
      <c r="HX97" s="88"/>
      <c r="HY97" s="88"/>
      <c r="HZ97" s="88"/>
      <c r="IA97" s="88"/>
      <c r="IB97" s="88"/>
      <c r="IC97" s="88"/>
      <c r="ID97" s="88"/>
      <c r="IE97" s="88"/>
      <c r="IF97" s="88"/>
      <c r="IG97" s="88"/>
      <c r="IH97" s="88"/>
      <c r="II97" s="88"/>
      <c r="IJ97" s="88"/>
      <c r="IK97" s="88"/>
      <c r="IL97" s="88"/>
      <c r="IM97" s="88"/>
      <c r="IN97" s="88"/>
      <c r="IO97" s="88"/>
      <c r="IP97" s="88"/>
      <c r="IQ97" s="88"/>
      <c r="IR97" s="88"/>
      <c r="IS97" s="88"/>
      <c r="IT97" s="88"/>
      <c r="IU97" s="88"/>
      <c r="IV97" s="88"/>
    </row>
    <row r="98" spans="1:256" s="20" customFormat="1" ht="26.25" thickBot="1">
      <c r="A98" s="51" t="s">
        <v>35</v>
      </c>
      <c r="B98" s="51">
        <v>9</v>
      </c>
      <c r="C98" s="51"/>
      <c r="D98" s="51"/>
      <c r="E98" s="51"/>
      <c r="F98" s="51"/>
      <c r="G98" s="51"/>
      <c r="H98" s="51"/>
      <c r="I98" s="51"/>
      <c r="J98" s="51"/>
      <c r="K98" s="51">
        <v>4</v>
      </c>
      <c r="L98" s="51">
        <v>74</v>
      </c>
      <c r="M98" s="51"/>
      <c r="N98" s="51"/>
      <c r="O98" s="51"/>
      <c r="P98" s="51"/>
      <c r="Q98" s="51"/>
      <c r="R98" s="51">
        <v>18</v>
      </c>
      <c r="S98" s="51"/>
      <c r="T98" s="51"/>
      <c r="U98" s="51"/>
      <c r="V98" s="29">
        <f>+L98*R98</f>
        <v>1332</v>
      </c>
      <c r="W98" s="165" t="s">
        <v>258</v>
      </c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88"/>
      <c r="AS98" s="88"/>
      <c r="AT98" s="88"/>
      <c r="AU98" s="88"/>
      <c r="AV98" s="88"/>
      <c r="AW98" s="88"/>
      <c r="AX98" s="88"/>
      <c r="AY98" s="88"/>
      <c r="AZ98" s="88"/>
      <c r="BA98" s="88"/>
      <c r="BB98" s="88"/>
      <c r="BC98" s="88"/>
      <c r="BD98" s="88"/>
      <c r="BE98" s="88"/>
      <c r="BF98" s="88"/>
      <c r="BG98" s="88"/>
      <c r="BH98" s="88"/>
      <c r="BI98" s="88"/>
      <c r="BJ98" s="88"/>
      <c r="BK98" s="88"/>
      <c r="BL98" s="88"/>
      <c r="BM98" s="88"/>
      <c r="BN98" s="88"/>
      <c r="BO98" s="88"/>
      <c r="BP98" s="88"/>
      <c r="BQ98" s="88"/>
      <c r="BR98" s="88"/>
      <c r="BS98" s="88"/>
      <c r="BT98" s="88"/>
      <c r="BU98" s="88"/>
      <c r="BV98" s="88"/>
      <c r="BW98" s="88"/>
      <c r="BX98" s="88"/>
      <c r="BY98" s="88"/>
      <c r="BZ98" s="88"/>
      <c r="CA98" s="88"/>
      <c r="CB98" s="88"/>
      <c r="CC98" s="88"/>
      <c r="CD98" s="88"/>
      <c r="CE98" s="88"/>
      <c r="CF98" s="88"/>
      <c r="CG98" s="88"/>
      <c r="CH98" s="88"/>
      <c r="CI98" s="88"/>
      <c r="CJ98" s="88"/>
      <c r="CK98" s="88"/>
      <c r="CL98" s="88"/>
      <c r="CM98" s="88"/>
      <c r="CN98" s="88"/>
      <c r="CO98" s="88"/>
      <c r="CP98" s="88"/>
      <c r="CQ98" s="88"/>
      <c r="CR98" s="88"/>
      <c r="CS98" s="88"/>
      <c r="CT98" s="88"/>
      <c r="CU98" s="88"/>
      <c r="CV98" s="88"/>
      <c r="CW98" s="88"/>
      <c r="CX98" s="88"/>
      <c r="CY98" s="88"/>
      <c r="CZ98" s="88"/>
      <c r="DA98" s="88"/>
      <c r="DB98" s="88"/>
      <c r="DC98" s="88"/>
      <c r="DD98" s="88"/>
      <c r="DE98" s="88"/>
      <c r="DF98" s="88"/>
      <c r="DG98" s="88"/>
      <c r="DH98" s="88"/>
      <c r="DI98" s="88"/>
      <c r="DJ98" s="88"/>
      <c r="DK98" s="88"/>
      <c r="DL98" s="88"/>
      <c r="DM98" s="88"/>
      <c r="DN98" s="88"/>
      <c r="DO98" s="88"/>
      <c r="DP98" s="88"/>
      <c r="DQ98" s="88"/>
      <c r="DR98" s="88"/>
      <c r="DS98" s="88"/>
      <c r="DT98" s="88"/>
      <c r="DU98" s="88"/>
      <c r="DV98" s="88"/>
      <c r="DW98" s="88"/>
      <c r="DX98" s="88"/>
      <c r="DY98" s="88"/>
      <c r="DZ98" s="88"/>
      <c r="EA98" s="88"/>
      <c r="EB98" s="88"/>
      <c r="EC98" s="88"/>
      <c r="ED98" s="88"/>
      <c r="EE98" s="88"/>
      <c r="EF98" s="88"/>
      <c r="EG98" s="88"/>
      <c r="EH98" s="88"/>
      <c r="EI98" s="88"/>
      <c r="EJ98" s="88"/>
      <c r="EK98" s="88"/>
      <c r="EL98" s="88"/>
      <c r="EM98" s="88"/>
      <c r="EN98" s="88"/>
      <c r="EO98" s="88"/>
      <c r="EP98" s="88"/>
      <c r="EQ98" s="88"/>
      <c r="ER98" s="88"/>
      <c r="ES98" s="88"/>
      <c r="ET98" s="88"/>
      <c r="EU98" s="88"/>
      <c r="EV98" s="88"/>
      <c r="EW98" s="88"/>
      <c r="EX98" s="88"/>
      <c r="EY98" s="88"/>
      <c r="EZ98" s="88"/>
      <c r="FA98" s="88"/>
      <c r="FB98" s="88"/>
      <c r="FC98" s="88"/>
      <c r="FD98" s="88"/>
      <c r="FE98" s="88"/>
      <c r="FF98" s="88"/>
      <c r="FG98" s="88"/>
      <c r="FH98" s="88"/>
      <c r="FI98" s="88"/>
      <c r="FJ98" s="88"/>
      <c r="FK98" s="88"/>
      <c r="FL98" s="88"/>
      <c r="FM98" s="88"/>
      <c r="FN98" s="88"/>
      <c r="FO98" s="88"/>
      <c r="FP98" s="88"/>
      <c r="FQ98" s="88"/>
      <c r="FR98" s="88"/>
      <c r="FS98" s="88"/>
      <c r="FT98" s="88"/>
      <c r="FU98" s="88"/>
      <c r="FV98" s="88"/>
      <c r="FW98" s="88"/>
      <c r="FX98" s="88"/>
      <c r="FY98" s="88"/>
      <c r="FZ98" s="88"/>
      <c r="GA98" s="88"/>
      <c r="GB98" s="88"/>
      <c r="GC98" s="88"/>
      <c r="GD98" s="88"/>
      <c r="GE98" s="88"/>
      <c r="GF98" s="88"/>
      <c r="GG98" s="88"/>
      <c r="GH98" s="88"/>
      <c r="GI98" s="88"/>
      <c r="GJ98" s="88"/>
      <c r="GK98" s="88"/>
      <c r="GL98" s="88"/>
      <c r="GM98" s="88"/>
      <c r="GN98" s="88"/>
      <c r="GO98" s="88"/>
      <c r="GP98" s="88"/>
      <c r="GQ98" s="88"/>
      <c r="GR98" s="88"/>
      <c r="GS98" s="88"/>
      <c r="GT98" s="88"/>
      <c r="GU98" s="88"/>
      <c r="GV98" s="88"/>
      <c r="GW98" s="88"/>
      <c r="GX98" s="88"/>
      <c r="GY98" s="88"/>
      <c r="GZ98" s="88"/>
      <c r="HA98" s="88"/>
      <c r="HB98" s="88"/>
      <c r="HC98" s="88"/>
      <c r="HD98" s="88"/>
      <c r="HE98" s="88"/>
      <c r="HF98" s="88"/>
      <c r="HG98" s="88"/>
      <c r="HH98" s="88"/>
      <c r="HI98" s="88"/>
      <c r="HJ98" s="88"/>
      <c r="HK98" s="88"/>
      <c r="HL98" s="88"/>
      <c r="HM98" s="88"/>
      <c r="HN98" s="88"/>
      <c r="HO98" s="88"/>
      <c r="HP98" s="88"/>
      <c r="HQ98" s="88"/>
      <c r="HR98" s="88"/>
      <c r="HS98" s="88"/>
      <c r="HT98" s="88"/>
      <c r="HU98" s="88"/>
      <c r="HV98" s="88"/>
      <c r="HW98" s="88"/>
      <c r="HX98" s="88"/>
      <c r="HY98" s="88"/>
      <c r="HZ98" s="88"/>
      <c r="IA98" s="88"/>
      <c r="IB98" s="88"/>
      <c r="IC98" s="88"/>
      <c r="ID98" s="88"/>
      <c r="IE98" s="88"/>
      <c r="IF98" s="88"/>
      <c r="IG98" s="88"/>
      <c r="IH98" s="88"/>
      <c r="II98" s="88"/>
      <c r="IJ98" s="88"/>
      <c r="IK98" s="88"/>
      <c r="IL98" s="88"/>
      <c r="IM98" s="88"/>
      <c r="IN98" s="88"/>
      <c r="IO98" s="88"/>
      <c r="IP98" s="88"/>
      <c r="IQ98" s="88"/>
      <c r="IR98" s="88"/>
      <c r="IS98" s="88"/>
      <c r="IT98" s="88"/>
      <c r="IU98" s="88"/>
      <c r="IV98" s="88"/>
    </row>
    <row r="99" spans="1:256" s="20" customFormat="1" ht="26.25" thickBot="1">
      <c r="A99" s="51" t="s">
        <v>35</v>
      </c>
      <c r="B99" s="51"/>
      <c r="C99" s="51">
        <v>9</v>
      </c>
      <c r="D99" s="51"/>
      <c r="E99" s="51"/>
      <c r="F99" s="51"/>
      <c r="G99" s="51"/>
      <c r="H99" s="51"/>
      <c r="I99" s="51"/>
      <c r="J99" s="51"/>
      <c r="K99" s="51">
        <v>17</v>
      </c>
      <c r="L99" s="51">
        <v>318</v>
      </c>
      <c r="M99" s="51"/>
      <c r="N99" s="51"/>
      <c r="O99" s="51"/>
      <c r="P99" s="51"/>
      <c r="Q99" s="51"/>
      <c r="R99" s="51">
        <v>18</v>
      </c>
      <c r="S99" s="51"/>
      <c r="T99" s="51"/>
      <c r="U99" s="51"/>
      <c r="V99" s="29">
        <f t="shared" ref="V99:V115" si="12">+L99*R99</f>
        <v>5724</v>
      </c>
      <c r="W99" s="165" t="s">
        <v>258</v>
      </c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88"/>
      <c r="BO99" s="88"/>
      <c r="BP99" s="88"/>
      <c r="BQ99" s="88"/>
      <c r="BR99" s="88"/>
      <c r="BS99" s="88"/>
      <c r="BT99" s="88"/>
      <c r="BU99" s="88"/>
      <c r="BV99" s="88"/>
      <c r="BW99" s="88"/>
      <c r="BX99" s="88"/>
      <c r="BY99" s="88"/>
      <c r="BZ99" s="88"/>
      <c r="CA99" s="88"/>
      <c r="CB99" s="88"/>
      <c r="CC99" s="88"/>
      <c r="CD99" s="88"/>
      <c r="CE99" s="88"/>
      <c r="CF99" s="88"/>
      <c r="CG99" s="88"/>
      <c r="CH99" s="88"/>
      <c r="CI99" s="88"/>
      <c r="CJ99" s="88"/>
      <c r="CK99" s="88"/>
      <c r="CL99" s="88"/>
      <c r="CM99" s="88"/>
      <c r="CN99" s="88"/>
      <c r="CO99" s="88"/>
      <c r="CP99" s="88"/>
      <c r="CQ99" s="88"/>
      <c r="CR99" s="88"/>
      <c r="CS99" s="88"/>
      <c r="CT99" s="88"/>
      <c r="CU99" s="88"/>
      <c r="CV99" s="88"/>
      <c r="CW99" s="88"/>
      <c r="CX99" s="88"/>
      <c r="CY99" s="88"/>
      <c r="CZ99" s="88"/>
      <c r="DA99" s="88"/>
      <c r="DB99" s="88"/>
      <c r="DC99" s="88"/>
      <c r="DD99" s="88"/>
      <c r="DE99" s="88"/>
      <c r="DF99" s="88"/>
      <c r="DG99" s="88"/>
      <c r="DH99" s="88"/>
      <c r="DI99" s="88"/>
      <c r="DJ99" s="88"/>
      <c r="DK99" s="88"/>
      <c r="DL99" s="88"/>
      <c r="DM99" s="88"/>
      <c r="DN99" s="88"/>
      <c r="DO99" s="88"/>
      <c r="DP99" s="88"/>
      <c r="DQ99" s="88"/>
      <c r="DR99" s="88"/>
      <c r="DS99" s="88"/>
      <c r="DT99" s="88"/>
      <c r="DU99" s="88"/>
      <c r="DV99" s="88"/>
      <c r="DW99" s="88"/>
      <c r="DX99" s="88"/>
      <c r="DY99" s="88"/>
      <c r="DZ99" s="88"/>
      <c r="EA99" s="88"/>
      <c r="EB99" s="88"/>
      <c r="EC99" s="88"/>
      <c r="ED99" s="88"/>
      <c r="EE99" s="88"/>
      <c r="EF99" s="88"/>
      <c r="EG99" s="88"/>
      <c r="EH99" s="88"/>
      <c r="EI99" s="88"/>
      <c r="EJ99" s="88"/>
      <c r="EK99" s="88"/>
      <c r="EL99" s="88"/>
      <c r="EM99" s="88"/>
      <c r="EN99" s="88"/>
      <c r="EO99" s="88"/>
      <c r="EP99" s="88"/>
      <c r="EQ99" s="88"/>
      <c r="ER99" s="88"/>
      <c r="ES99" s="88"/>
      <c r="ET99" s="88"/>
      <c r="EU99" s="88"/>
      <c r="EV99" s="88"/>
      <c r="EW99" s="88"/>
      <c r="EX99" s="88"/>
      <c r="EY99" s="88"/>
      <c r="EZ99" s="88"/>
      <c r="FA99" s="88"/>
      <c r="FB99" s="88"/>
      <c r="FC99" s="88"/>
      <c r="FD99" s="88"/>
      <c r="FE99" s="88"/>
      <c r="FF99" s="88"/>
      <c r="FG99" s="88"/>
      <c r="FH99" s="88"/>
      <c r="FI99" s="88"/>
      <c r="FJ99" s="88"/>
      <c r="FK99" s="88"/>
      <c r="FL99" s="88"/>
      <c r="FM99" s="88"/>
      <c r="FN99" s="88"/>
      <c r="FO99" s="88"/>
      <c r="FP99" s="88"/>
      <c r="FQ99" s="88"/>
      <c r="FR99" s="88"/>
      <c r="FS99" s="88"/>
      <c r="FT99" s="88"/>
      <c r="FU99" s="88"/>
      <c r="FV99" s="88"/>
      <c r="FW99" s="88"/>
      <c r="FX99" s="88"/>
      <c r="FY99" s="88"/>
      <c r="FZ99" s="88"/>
      <c r="GA99" s="88"/>
      <c r="GB99" s="88"/>
      <c r="GC99" s="88"/>
      <c r="GD99" s="88"/>
      <c r="GE99" s="88"/>
      <c r="GF99" s="88"/>
      <c r="GG99" s="88"/>
      <c r="GH99" s="88"/>
      <c r="GI99" s="88"/>
      <c r="GJ99" s="88"/>
      <c r="GK99" s="88"/>
      <c r="GL99" s="88"/>
      <c r="GM99" s="88"/>
      <c r="GN99" s="88"/>
      <c r="GO99" s="88"/>
      <c r="GP99" s="88"/>
      <c r="GQ99" s="88"/>
      <c r="GR99" s="88"/>
      <c r="GS99" s="88"/>
      <c r="GT99" s="88"/>
      <c r="GU99" s="88"/>
      <c r="GV99" s="88"/>
      <c r="GW99" s="88"/>
      <c r="GX99" s="88"/>
      <c r="GY99" s="88"/>
      <c r="GZ99" s="88"/>
      <c r="HA99" s="88"/>
      <c r="HB99" s="88"/>
      <c r="HC99" s="88"/>
      <c r="HD99" s="88"/>
      <c r="HE99" s="88"/>
      <c r="HF99" s="88"/>
      <c r="HG99" s="88"/>
      <c r="HH99" s="88"/>
      <c r="HI99" s="88"/>
      <c r="HJ99" s="88"/>
      <c r="HK99" s="88"/>
      <c r="HL99" s="88"/>
      <c r="HM99" s="88"/>
      <c r="HN99" s="88"/>
      <c r="HO99" s="88"/>
      <c r="HP99" s="88"/>
      <c r="HQ99" s="88"/>
      <c r="HR99" s="88"/>
      <c r="HS99" s="88"/>
      <c r="HT99" s="88"/>
      <c r="HU99" s="88"/>
      <c r="HV99" s="88"/>
      <c r="HW99" s="88"/>
      <c r="HX99" s="88"/>
      <c r="HY99" s="88"/>
      <c r="HZ99" s="88"/>
      <c r="IA99" s="88"/>
      <c r="IB99" s="88"/>
      <c r="IC99" s="88"/>
      <c r="ID99" s="88"/>
      <c r="IE99" s="88"/>
      <c r="IF99" s="88"/>
      <c r="IG99" s="88"/>
      <c r="IH99" s="88"/>
      <c r="II99" s="88"/>
      <c r="IJ99" s="88"/>
      <c r="IK99" s="88"/>
      <c r="IL99" s="88"/>
      <c r="IM99" s="88"/>
      <c r="IN99" s="88"/>
      <c r="IO99" s="88"/>
      <c r="IP99" s="88"/>
      <c r="IQ99" s="88"/>
      <c r="IR99" s="88"/>
      <c r="IS99" s="88"/>
      <c r="IT99" s="88"/>
      <c r="IU99" s="88"/>
      <c r="IV99" s="88"/>
    </row>
    <row r="100" spans="1:256" s="20" customFormat="1" ht="26.25" hidden="1" thickBot="1">
      <c r="A100" s="51" t="s">
        <v>35</v>
      </c>
      <c r="B100" s="51"/>
      <c r="C100" s="51"/>
      <c r="D100" s="51">
        <v>9</v>
      </c>
      <c r="E100" s="51"/>
      <c r="F100" s="51"/>
      <c r="G100" s="51"/>
      <c r="H100" s="51"/>
      <c r="I100" s="51"/>
      <c r="J100" s="51"/>
      <c r="K100" s="51">
        <v>8</v>
      </c>
      <c r="L100" s="51">
        <v>137</v>
      </c>
      <c r="M100" s="51"/>
      <c r="N100" s="51"/>
      <c r="O100" s="51"/>
      <c r="P100" s="51"/>
      <c r="Q100" s="51"/>
      <c r="R100" s="51">
        <v>18</v>
      </c>
      <c r="S100" s="51"/>
      <c r="T100" s="51"/>
      <c r="U100" s="51"/>
      <c r="V100" s="29">
        <f t="shared" si="12"/>
        <v>2466</v>
      </c>
      <c r="W100" s="165" t="s">
        <v>259</v>
      </c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  <c r="AT100" s="88"/>
      <c r="AU100" s="88"/>
      <c r="AV100" s="88"/>
      <c r="AW100" s="88"/>
      <c r="AX100" s="88"/>
      <c r="AY100" s="88"/>
      <c r="AZ100" s="88"/>
      <c r="BA100" s="88"/>
      <c r="BB100" s="88"/>
      <c r="BC100" s="88"/>
      <c r="BD100" s="88"/>
      <c r="BE100" s="88"/>
      <c r="BF100" s="88"/>
      <c r="BG100" s="88"/>
      <c r="BH100" s="88"/>
      <c r="BI100" s="88"/>
      <c r="BJ100" s="88"/>
      <c r="BK100" s="88"/>
      <c r="BL100" s="88"/>
      <c r="BM100" s="88"/>
      <c r="BN100" s="88"/>
      <c r="BO100" s="88"/>
      <c r="BP100" s="88"/>
      <c r="BQ100" s="88"/>
      <c r="BR100" s="88"/>
      <c r="BS100" s="88"/>
      <c r="BT100" s="88"/>
      <c r="BU100" s="88"/>
      <c r="BV100" s="88"/>
      <c r="BW100" s="88"/>
      <c r="BX100" s="88"/>
      <c r="BY100" s="88"/>
      <c r="BZ100" s="88"/>
      <c r="CA100" s="88"/>
      <c r="CB100" s="88"/>
      <c r="CC100" s="88"/>
      <c r="CD100" s="88"/>
      <c r="CE100" s="88"/>
      <c r="CF100" s="88"/>
      <c r="CG100" s="88"/>
      <c r="CH100" s="88"/>
      <c r="CI100" s="88"/>
      <c r="CJ100" s="88"/>
      <c r="CK100" s="88"/>
      <c r="CL100" s="88"/>
      <c r="CM100" s="88"/>
      <c r="CN100" s="88"/>
      <c r="CO100" s="88"/>
      <c r="CP100" s="88"/>
      <c r="CQ100" s="88"/>
      <c r="CR100" s="88"/>
      <c r="CS100" s="88"/>
      <c r="CT100" s="88"/>
      <c r="CU100" s="88"/>
      <c r="CV100" s="88"/>
      <c r="CW100" s="88"/>
      <c r="CX100" s="88"/>
      <c r="CY100" s="88"/>
      <c r="CZ100" s="88"/>
      <c r="DA100" s="88"/>
      <c r="DB100" s="88"/>
      <c r="DC100" s="88"/>
      <c r="DD100" s="88"/>
      <c r="DE100" s="88"/>
      <c r="DF100" s="88"/>
      <c r="DG100" s="88"/>
      <c r="DH100" s="88"/>
      <c r="DI100" s="88"/>
      <c r="DJ100" s="88"/>
      <c r="DK100" s="88"/>
      <c r="DL100" s="88"/>
      <c r="DM100" s="88"/>
      <c r="DN100" s="88"/>
      <c r="DO100" s="88"/>
      <c r="DP100" s="88"/>
      <c r="DQ100" s="88"/>
      <c r="DR100" s="88"/>
      <c r="DS100" s="88"/>
      <c r="DT100" s="88"/>
      <c r="DU100" s="88"/>
      <c r="DV100" s="88"/>
      <c r="DW100" s="88"/>
      <c r="DX100" s="88"/>
      <c r="DY100" s="88"/>
      <c r="DZ100" s="88"/>
      <c r="EA100" s="88"/>
      <c r="EB100" s="88"/>
      <c r="EC100" s="88"/>
      <c r="ED100" s="88"/>
      <c r="EE100" s="88"/>
      <c r="EF100" s="88"/>
      <c r="EG100" s="88"/>
      <c r="EH100" s="88"/>
      <c r="EI100" s="88"/>
      <c r="EJ100" s="88"/>
      <c r="EK100" s="88"/>
      <c r="EL100" s="88"/>
      <c r="EM100" s="88"/>
      <c r="EN100" s="88"/>
      <c r="EO100" s="88"/>
      <c r="EP100" s="88"/>
      <c r="EQ100" s="88"/>
      <c r="ER100" s="88"/>
      <c r="ES100" s="88"/>
      <c r="ET100" s="88"/>
      <c r="EU100" s="88"/>
      <c r="EV100" s="88"/>
      <c r="EW100" s="88"/>
      <c r="EX100" s="88"/>
      <c r="EY100" s="88"/>
      <c r="EZ100" s="88"/>
      <c r="FA100" s="88"/>
      <c r="FB100" s="88"/>
      <c r="FC100" s="88"/>
      <c r="FD100" s="88"/>
      <c r="FE100" s="88"/>
      <c r="FF100" s="88"/>
      <c r="FG100" s="88"/>
      <c r="FH100" s="88"/>
      <c r="FI100" s="88"/>
      <c r="FJ100" s="88"/>
      <c r="FK100" s="88"/>
      <c r="FL100" s="88"/>
      <c r="FM100" s="88"/>
      <c r="FN100" s="88"/>
      <c r="FO100" s="88"/>
      <c r="FP100" s="88"/>
      <c r="FQ100" s="88"/>
      <c r="FR100" s="88"/>
      <c r="FS100" s="88"/>
      <c r="FT100" s="88"/>
      <c r="FU100" s="88"/>
      <c r="FV100" s="88"/>
      <c r="FW100" s="88"/>
      <c r="FX100" s="88"/>
      <c r="FY100" s="88"/>
      <c r="FZ100" s="88"/>
      <c r="GA100" s="88"/>
      <c r="GB100" s="88"/>
      <c r="GC100" s="88"/>
      <c r="GD100" s="88"/>
      <c r="GE100" s="88"/>
      <c r="GF100" s="88"/>
      <c r="GG100" s="88"/>
      <c r="GH100" s="88"/>
      <c r="GI100" s="88"/>
      <c r="GJ100" s="88"/>
      <c r="GK100" s="88"/>
      <c r="GL100" s="88"/>
      <c r="GM100" s="88"/>
      <c r="GN100" s="88"/>
      <c r="GO100" s="88"/>
      <c r="GP100" s="88"/>
      <c r="GQ100" s="88"/>
      <c r="GR100" s="88"/>
      <c r="GS100" s="88"/>
      <c r="GT100" s="88"/>
      <c r="GU100" s="88"/>
      <c r="GV100" s="88"/>
      <c r="GW100" s="88"/>
      <c r="GX100" s="88"/>
      <c r="GY100" s="88"/>
      <c r="GZ100" s="88"/>
      <c r="HA100" s="88"/>
      <c r="HB100" s="88"/>
      <c r="HC100" s="88"/>
      <c r="HD100" s="88"/>
      <c r="HE100" s="88"/>
      <c r="HF100" s="88"/>
      <c r="HG100" s="88"/>
      <c r="HH100" s="88"/>
      <c r="HI100" s="88"/>
      <c r="HJ100" s="88"/>
      <c r="HK100" s="88"/>
      <c r="HL100" s="88"/>
      <c r="HM100" s="88"/>
      <c r="HN100" s="88"/>
      <c r="HO100" s="88"/>
      <c r="HP100" s="88"/>
      <c r="HQ100" s="88"/>
      <c r="HR100" s="88"/>
      <c r="HS100" s="88"/>
      <c r="HT100" s="88"/>
      <c r="HU100" s="88"/>
      <c r="HV100" s="88"/>
      <c r="HW100" s="88"/>
      <c r="HX100" s="88"/>
      <c r="HY100" s="88"/>
      <c r="HZ100" s="88"/>
      <c r="IA100" s="88"/>
      <c r="IB100" s="88"/>
      <c r="IC100" s="88"/>
      <c r="ID100" s="88"/>
      <c r="IE100" s="88"/>
      <c r="IF100" s="88"/>
      <c r="IG100" s="88"/>
      <c r="IH100" s="88"/>
      <c r="II100" s="88"/>
      <c r="IJ100" s="88"/>
      <c r="IK100" s="88"/>
      <c r="IL100" s="88"/>
      <c r="IM100" s="88"/>
      <c r="IN100" s="88"/>
      <c r="IO100" s="88"/>
      <c r="IP100" s="88"/>
      <c r="IQ100" s="88"/>
      <c r="IR100" s="88"/>
      <c r="IS100" s="88"/>
      <c r="IT100" s="88"/>
      <c r="IU100" s="88"/>
      <c r="IV100" s="88"/>
    </row>
    <row r="101" spans="1:256" s="20" customFormat="1" ht="26.25" hidden="1" thickBot="1">
      <c r="A101" s="51" t="s">
        <v>35</v>
      </c>
      <c r="B101" s="51"/>
      <c r="C101" s="51"/>
      <c r="D101" s="51"/>
      <c r="E101" s="51">
        <v>9</v>
      </c>
      <c r="F101" s="51"/>
      <c r="G101" s="51"/>
      <c r="H101" s="51"/>
      <c r="I101" s="51"/>
      <c r="J101" s="51"/>
      <c r="K101" s="51">
        <v>2</v>
      </c>
      <c r="L101" s="51">
        <v>27</v>
      </c>
      <c r="M101" s="51"/>
      <c r="N101" s="51"/>
      <c r="O101" s="51"/>
      <c r="P101" s="51"/>
      <c r="Q101" s="51"/>
      <c r="R101" s="51">
        <v>18</v>
      </c>
      <c r="S101" s="51"/>
      <c r="T101" s="51"/>
      <c r="U101" s="51"/>
      <c r="V101" s="29">
        <f t="shared" si="12"/>
        <v>486</v>
      </c>
      <c r="W101" s="165" t="s">
        <v>53</v>
      </c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88"/>
      <c r="BB101" s="88"/>
      <c r="BC101" s="88"/>
      <c r="BD101" s="88"/>
      <c r="BE101" s="88"/>
      <c r="BF101" s="88"/>
      <c r="BG101" s="88"/>
      <c r="BH101" s="88"/>
      <c r="BI101" s="88"/>
      <c r="BJ101" s="88"/>
      <c r="BK101" s="88"/>
      <c r="BL101" s="88"/>
      <c r="BM101" s="88"/>
      <c r="BN101" s="88"/>
      <c r="BO101" s="88"/>
      <c r="BP101" s="88"/>
      <c r="BQ101" s="88"/>
      <c r="BR101" s="88"/>
      <c r="BS101" s="88"/>
      <c r="BT101" s="88"/>
      <c r="BU101" s="88"/>
      <c r="BV101" s="88"/>
      <c r="BW101" s="88"/>
      <c r="BX101" s="88"/>
      <c r="BY101" s="88"/>
      <c r="BZ101" s="88"/>
      <c r="CA101" s="88"/>
      <c r="CB101" s="88"/>
      <c r="CC101" s="88"/>
      <c r="CD101" s="88"/>
      <c r="CE101" s="88"/>
      <c r="CF101" s="88"/>
      <c r="CG101" s="88"/>
      <c r="CH101" s="88"/>
      <c r="CI101" s="88"/>
      <c r="CJ101" s="88"/>
      <c r="CK101" s="88"/>
      <c r="CL101" s="88"/>
      <c r="CM101" s="88"/>
      <c r="CN101" s="88"/>
      <c r="CO101" s="88"/>
      <c r="CP101" s="88"/>
      <c r="CQ101" s="88"/>
      <c r="CR101" s="88"/>
      <c r="CS101" s="88"/>
      <c r="CT101" s="88"/>
      <c r="CU101" s="88"/>
      <c r="CV101" s="88"/>
      <c r="CW101" s="88"/>
      <c r="CX101" s="88"/>
      <c r="CY101" s="88"/>
      <c r="CZ101" s="88"/>
      <c r="DA101" s="88"/>
      <c r="DB101" s="88"/>
      <c r="DC101" s="88"/>
      <c r="DD101" s="88"/>
      <c r="DE101" s="88"/>
      <c r="DF101" s="88"/>
      <c r="DG101" s="88"/>
      <c r="DH101" s="88"/>
      <c r="DI101" s="88"/>
      <c r="DJ101" s="88"/>
      <c r="DK101" s="88"/>
      <c r="DL101" s="88"/>
      <c r="DM101" s="88"/>
      <c r="DN101" s="88"/>
      <c r="DO101" s="88"/>
      <c r="DP101" s="88"/>
      <c r="DQ101" s="88"/>
      <c r="DR101" s="88"/>
      <c r="DS101" s="88"/>
      <c r="DT101" s="88"/>
      <c r="DU101" s="88"/>
      <c r="DV101" s="88"/>
      <c r="DW101" s="88"/>
      <c r="DX101" s="88"/>
      <c r="DY101" s="88"/>
      <c r="DZ101" s="88"/>
      <c r="EA101" s="88"/>
      <c r="EB101" s="88"/>
      <c r="EC101" s="88"/>
      <c r="ED101" s="88"/>
      <c r="EE101" s="88"/>
      <c r="EF101" s="88"/>
      <c r="EG101" s="88"/>
      <c r="EH101" s="88"/>
      <c r="EI101" s="88"/>
      <c r="EJ101" s="88"/>
      <c r="EK101" s="88"/>
      <c r="EL101" s="88"/>
      <c r="EM101" s="88"/>
      <c r="EN101" s="88"/>
      <c r="EO101" s="88"/>
      <c r="EP101" s="88"/>
      <c r="EQ101" s="88"/>
      <c r="ER101" s="88"/>
      <c r="ES101" s="88"/>
      <c r="ET101" s="88"/>
      <c r="EU101" s="88"/>
      <c r="EV101" s="88"/>
      <c r="EW101" s="88"/>
      <c r="EX101" s="88"/>
      <c r="EY101" s="88"/>
      <c r="EZ101" s="88"/>
      <c r="FA101" s="88"/>
      <c r="FB101" s="88"/>
      <c r="FC101" s="88"/>
      <c r="FD101" s="88"/>
      <c r="FE101" s="88"/>
      <c r="FF101" s="88"/>
      <c r="FG101" s="88"/>
      <c r="FH101" s="88"/>
      <c r="FI101" s="88"/>
      <c r="FJ101" s="88"/>
      <c r="FK101" s="88"/>
      <c r="FL101" s="88"/>
      <c r="FM101" s="88"/>
      <c r="FN101" s="88"/>
      <c r="FO101" s="88"/>
      <c r="FP101" s="88"/>
      <c r="FQ101" s="88"/>
      <c r="FR101" s="88"/>
      <c r="FS101" s="88"/>
      <c r="FT101" s="88"/>
      <c r="FU101" s="88"/>
      <c r="FV101" s="88"/>
      <c r="FW101" s="88"/>
      <c r="FX101" s="88"/>
      <c r="FY101" s="88"/>
      <c r="FZ101" s="88"/>
      <c r="GA101" s="88"/>
      <c r="GB101" s="88"/>
      <c r="GC101" s="88"/>
      <c r="GD101" s="88"/>
      <c r="GE101" s="88"/>
      <c r="GF101" s="88"/>
      <c r="GG101" s="88"/>
      <c r="GH101" s="88"/>
      <c r="GI101" s="88"/>
      <c r="GJ101" s="88"/>
      <c r="GK101" s="88"/>
      <c r="GL101" s="88"/>
      <c r="GM101" s="88"/>
      <c r="GN101" s="88"/>
      <c r="GO101" s="88"/>
      <c r="GP101" s="88"/>
      <c r="GQ101" s="88"/>
      <c r="GR101" s="88"/>
      <c r="GS101" s="88"/>
      <c r="GT101" s="88"/>
      <c r="GU101" s="88"/>
      <c r="GV101" s="88"/>
      <c r="GW101" s="88"/>
      <c r="GX101" s="88"/>
      <c r="GY101" s="88"/>
      <c r="GZ101" s="88"/>
      <c r="HA101" s="88"/>
      <c r="HB101" s="88"/>
      <c r="HC101" s="88"/>
      <c r="HD101" s="88"/>
      <c r="HE101" s="88"/>
      <c r="HF101" s="88"/>
      <c r="HG101" s="88"/>
      <c r="HH101" s="88"/>
      <c r="HI101" s="88"/>
      <c r="HJ101" s="88"/>
      <c r="HK101" s="88"/>
      <c r="HL101" s="88"/>
      <c r="HM101" s="88"/>
      <c r="HN101" s="88"/>
      <c r="HO101" s="88"/>
      <c r="HP101" s="88"/>
      <c r="HQ101" s="88"/>
      <c r="HR101" s="88"/>
      <c r="HS101" s="88"/>
      <c r="HT101" s="88"/>
      <c r="HU101" s="88"/>
      <c r="HV101" s="88"/>
      <c r="HW101" s="88"/>
      <c r="HX101" s="88"/>
      <c r="HY101" s="88"/>
      <c r="HZ101" s="88"/>
      <c r="IA101" s="88"/>
      <c r="IB101" s="88"/>
      <c r="IC101" s="88"/>
      <c r="ID101" s="88"/>
      <c r="IE101" s="88"/>
      <c r="IF101" s="88"/>
      <c r="IG101" s="88"/>
      <c r="IH101" s="88"/>
      <c r="II101" s="88"/>
      <c r="IJ101" s="88"/>
      <c r="IK101" s="88"/>
      <c r="IL101" s="88"/>
      <c r="IM101" s="88"/>
      <c r="IN101" s="88"/>
      <c r="IO101" s="88"/>
      <c r="IP101" s="88"/>
      <c r="IQ101" s="88"/>
      <c r="IR101" s="88"/>
      <c r="IS101" s="88"/>
      <c r="IT101" s="88"/>
      <c r="IU101" s="88"/>
      <c r="IV101" s="88"/>
    </row>
    <row r="102" spans="1:256" s="20" customFormat="1" ht="26.25" hidden="1" thickBot="1">
      <c r="A102" s="51" t="s">
        <v>35</v>
      </c>
      <c r="B102" s="51"/>
      <c r="C102" s="51"/>
      <c r="D102" s="51"/>
      <c r="E102" s="51"/>
      <c r="F102" s="51">
        <v>9</v>
      </c>
      <c r="G102" s="51"/>
      <c r="H102" s="51"/>
      <c r="I102" s="51"/>
      <c r="J102" s="51"/>
      <c r="K102" s="51">
        <v>8</v>
      </c>
      <c r="L102" s="51">
        <v>141</v>
      </c>
      <c r="M102" s="51"/>
      <c r="N102" s="51"/>
      <c r="O102" s="51"/>
      <c r="P102" s="51"/>
      <c r="Q102" s="51"/>
      <c r="R102" s="51">
        <v>18</v>
      </c>
      <c r="S102" s="51"/>
      <c r="T102" s="51"/>
      <c r="U102" s="51"/>
      <c r="V102" s="29">
        <f t="shared" si="12"/>
        <v>2538</v>
      </c>
      <c r="W102" s="165" t="s">
        <v>59</v>
      </c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  <c r="AQ102" s="88"/>
      <c r="AR102" s="88"/>
      <c r="AS102" s="88"/>
      <c r="AT102" s="88"/>
      <c r="AU102" s="88"/>
      <c r="AV102" s="88"/>
      <c r="AW102" s="88"/>
      <c r="AX102" s="88"/>
      <c r="AY102" s="88"/>
      <c r="AZ102" s="88"/>
      <c r="BA102" s="88"/>
      <c r="BB102" s="88"/>
      <c r="BC102" s="88"/>
      <c r="BD102" s="88"/>
      <c r="BE102" s="88"/>
      <c r="BF102" s="88"/>
      <c r="BG102" s="88"/>
      <c r="BH102" s="88"/>
      <c r="BI102" s="88"/>
      <c r="BJ102" s="88"/>
      <c r="BK102" s="88"/>
      <c r="BL102" s="88"/>
      <c r="BM102" s="88"/>
      <c r="BN102" s="88"/>
      <c r="BO102" s="88"/>
      <c r="BP102" s="88"/>
      <c r="BQ102" s="88"/>
      <c r="BR102" s="88"/>
      <c r="BS102" s="88"/>
      <c r="BT102" s="88"/>
      <c r="BU102" s="88"/>
      <c r="BV102" s="88"/>
      <c r="BW102" s="88"/>
      <c r="BX102" s="88"/>
      <c r="BY102" s="88"/>
      <c r="BZ102" s="88"/>
      <c r="CA102" s="88"/>
      <c r="CB102" s="88"/>
      <c r="CC102" s="88"/>
      <c r="CD102" s="88"/>
      <c r="CE102" s="88"/>
      <c r="CF102" s="88"/>
      <c r="CG102" s="88"/>
      <c r="CH102" s="88"/>
      <c r="CI102" s="88"/>
      <c r="CJ102" s="88"/>
      <c r="CK102" s="88"/>
      <c r="CL102" s="88"/>
      <c r="CM102" s="88"/>
      <c r="CN102" s="88"/>
      <c r="CO102" s="88"/>
      <c r="CP102" s="88"/>
      <c r="CQ102" s="88"/>
      <c r="CR102" s="88"/>
      <c r="CS102" s="88"/>
      <c r="CT102" s="88"/>
      <c r="CU102" s="88"/>
      <c r="CV102" s="88"/>
      <c r="CW102" s="88"/>
      <c r="CX102" s="88"/>
      <c r="CY102" s="88"/>
      <c r="CZ102" s="88"/>
      <c r="DA102" s="88"/>
      <c r="DB102" s="88"/>
      <c r="DC102" s="88"/>
      <c r="DD102" s="88"/>
      <c r="DE102" s="88"/>
      <c r="DF102" s="88"/>
      <c r="DG102" s="88"/>
      <c r="DH102" s="88"/>
      <c r="DI102" s="88"/>
      <c r="DJ102" s="88"/>
      <c r="DK102" s="88"/>
      <c r="DL102" s="88"/>
      <c r="DM102" s="88"/>
      <c r="DN102" s="88"/>
      <c r="DO102" s="88"/>
      <c r="DP102" s="88"/>
      <c r="DQ102" s="88"/>
      <c r="DR102" s="88"/>
      <c r="DS102" s="88"/>
      <c r="DT102" s="88"/>
      <c r="DU102" s="88"/>
      <c r="DV102" s="88"/>
      <c r="DW102" s="88"/>
      <c r="DX102" s="88"/>
      <c r="DY102" s="88"/>
      <c r="DZ102" s="88"/>
      <c r="EA102" s="88"/>
      <c r="EB102" s="88"/>
      <c r="EC102" s="88"/>
      <c r="ED102" s="88"/>
      <c r="EE102" s="88"/>
      <c r="EF102" s="88"/>
      <c r="EG102" s="88"/>
      <c r="EH102" s="88"/>
      <c r="EI102" s="88"/>
      <c r="EJ102" s="88"/>
      <c r="EK102" s="88"/>
      <c r="EL102" s="88"/>
      <c r="EM102" s="88"/>
      <c r="EN102" s="88"/>
      <c r="EO102" s="88"/>
      <c r="EP102" s="88"/>
      <c r="EQ102" s="88"/>
      <c r="ER102" s="88"/>
      <c r="ES102" s="88"/>
      <c r="ET102" s="88"/>
      <c r="EU102" s="88"/>
      <c r="EV102" s="88"/>
      <c r="EW102" s="88"/>
      <c r="EX102" s="88"/>
      <c r="EY102" s="88"/>
      <c r="EZ102" s="88"/>
      <c r="FA102" s="88"/>
      <c r="FB102" s="88"/>
      <c r="FC102" s="88"/>
      <c r="FD102" s="88"/>
      <c r="FE102" s="88"/>
      <c r="FF102" s="88"/>
      <c r="FG102" s="88"/>
      <c r="FH102" s="88"/>
      <c r="FI102" s="88"/>
      <c r="FJ102" s="88"/>
      <c r="FK102" s="88"/>
      <c r="FL102" s="88"/>
      <c r="FM102" s="88"/>
      <c r="FN102" s="88"/>
      <c r="FO102" s="88"/>
      <c r="FP102" s="88"/>
      <c r="FQ102" s="88"/>
      <c r="FR102" s="88"/>
      <c r="FS102" s="88"/>
      <c r="FT102" s="88"/>
      <c r="FU102" s="88"/>
      <c r="FV102" s="88"/>
      <c r="FW102" s="88"/>
      <c r="FX102" s="88"/>
      <c r="FY102" s="88"/>
      <c r="FZ102" s="88"/>
      <c r="GA102" s="88"/>
      <c r="GB102" s="88"/>
      <c r="GC102" s="88"/>
      <c r="GD102" s="88"/>
      <c r="GE102" s="88"/>
      <c r="GF102" s="88"/>
      <c r="GG102" s="88"/>
      <c r="GH102" s="88"/>
      <c r="GI102" s="88"/>
      <c r="GJ102" s="88"/>
      <c r="GK102" s="88"/>
      <c r="GL102" s="88"/>
      <c r="GM102" s="88"/>
      <c r="GN102" s="88"/>
      <c r="GO102" s="88"/>
      <c r="GP102" s="88"/>
      <c r="GQ102" s="88"/>
      <c r="GR102" s="88"/>
      <c r="GS102" s="88"/>
      <c r="GT102" s="88"/>
      <c r="GU102" s="88"/>
      <c r="GV102" s="88"/>
      <c r="GW102" s="88"/>
      <c r="GX102" s="88"/>
      <c r="GY102" s="88"/>
      <c r="GZ102" s="88"/>
      <c r="HA102" s="88"/>
      <c r="HB102" s="88"/>
      <c r="HC102" s="88"/>
      <c r="HD102" s="88"/>
      <c r="HE102" s="88"/>
      <c r="HF102" s="88"/>
      <c r="HG102" s="88"/>
      <c r="HH102" s="88"/>
      <c r="HI102" s="88"/>
      <c r="HJ102" s="88"/>
      <c r="HK102" s="88"/>
      <c r="HL102" s="88"/>
      <c r="HM102" s="88"/>
      <c r="HN102" s="88"/>
      <c r="HO102" s="88"/>
      <c r="HP102" s="88"/>
      <c r="HQ102" s="88"/>
      <c r="HR102" s="88"/>
      <c r="HS102" s="88"/>
      <c r="HT102" s="88"/>
      <c r="HU102" s="88"/>
      <c r="HV102" s="88"/>
      <c r="HW102" s="88"/>
      <c r="HX102" s="88"/>
      <c r="HY102" s="88"/>
      <c r="HZ102" s="88"/>
      <c r="IA102" s="88"/>
      <c r="IB102" s="88"/>
      <c r="IC102" s="88"/>
      <c r="ID102" s="88"/>
      <c r="IE102" s="88"/>
      <c r="IF102" s="88"/>
      <c r="IG102" s="88"/>
      <c r="IH102" s="88"/>
      <c r="II102" s="88"/>
      <c r="IJ102" s="88"/>
      <c r="IK102" s="88"/>
      <c r="IL102" s="88"/>
      <c r="IM102" s="88"/>
      <c r="IN102" s="88"/>
      <c r="IO102" s="88"/>
      <c r="IP102" s="88"/>
      <c r="IQ102" s="88"/>
      <c r="IR102" s="88"/>
      <c r="IS102" s="88"/>
      <c r="IT102" s="88"/>
      <c r="IU102" s="88"/>
      <c r="IV102" s="88"/>
    </row>
    <row r="103" spans="1:256" s="20" customFormat="1" ht="26.25" hidden="1" thickBot="1">
      <c r="A103" s="51" t="s">
        <v>35</v>
      </c>
      <c r="B103" s="51"/>
      <c r="C103" s="51"/>
      <c r="D103" s="51"/>
      <c r="E103" s="51"/>
      <c r="F103" s="51"/>
      <c r="G103" s="51">
        <v>9</v>
      </c>
      <c r="H103" s="51"/>
      <c r="I103" s="51"/>
      <c r="J103" s="51"/>
      <c r="K103" s="51">
        <v>4</v>
      </c>
      <c r="L103" s="51">
        <v>63</v>
      </c>
      <c r="M103" s="51"/>
      <c r="N103" s="51"/>
      <c r="O103" s="51"/>
      <c r="P103" s="51"/>
      <c r="Q103" s="51"/>
      <c r="R103" s="51">
        <v>18</v>
      </c>
      <c r="S103" s="51"/>
      <c r="T103" s="51"/>
      <c r="U103" s="51"/>
      <c r="V103" s="29">
        <f>+L103*R103</f>
        <v>1134</v>
      </c>
      <c r="W103" s="165" t="s">
        <v>53</v>
      </c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  <c r="AT103" s="88"/>
      <c r="AU103" s="88"/>
      <c r="AV103" s="88"/>
      <c r="AW103" s="88"/>
      <c r="AX103" s="88"/>
      <c r="AY103" s="88"/>
      <c r="AZ103" s="88"/>
      <c r="BA103" s="88"/>
      <c r="BB103" s="88"/>
      <c r="BC103" s="88"/>
      <c r="BD103" s="88"/>
      <c r="BE103" s="88"/>
      <c r="BF103" s="88"/>
      <c r="BG103" s="88"/>
      <c r="BH103" s="88"/>
      <c r="BI103" s="88"/>
      <c r="BJ103" s="88"/>
      <c r="BK103" s="88"/>
      <c r="BL103" s="88"/>
      <c r="BM103" s="88"/>
      <c r="BN103" s="88"/>
      <c r="BO103" s="88"/>
      <c r="BP103" s="88"/>
      <c r="BQ103" s="88"/>
      <c r="BR103" s="88"/>
      <c r="BS103" s="88"/>
      <c r="BT103" s="88"/>
      <c r="BU103" s="88"/>
      <c r="BV103" s="88"/>
      <c r="BW103" s="88"/>
      <c r="BX103" s="88"/>
      <c r="BY103" s="88"/>
      <c r="BZ103" s="88"/>
      <c r="CA103" s="88"/>
      <c r="CB103" s="88"/>
      <c r="CC103" s="88"/>
      <c r="CD103" s="88"/>
      <c r="CE103" s="88"/>
      <c r="CF103" s="88"/>
      <c r="CG103" s="88"/>
      <c r="CH103" s="88"/>
      <c r="CI103" s="88"/>
      <c r="CJ103" s="88"/>
      <c r="CK103" s="88"/>
      <c r="CL103" s="88"/>
      <c r="CM103" s="88"/>
      <c r="CN103" s="88"/>
      <c r="CO103" s="88"/>
      <c r="CP103" s="88"/>
      <c r="CQ103" s="88"/>
      <c r="CR103" s="88"/>
      <c r="CS103" s="88"/>
      <c r="CT103" s="88"/>
      <c r="CU103" s="88"/>
      <c r="CV103" s="88"/>
      <c r="CW103" s="88"/>
      <c r="CX103" s="88"/>
      <c r="CY103" s="88"/>
      <c r="CZ103" s="88"/>
      <c r="DA103" s="88"/>
      <c r="DB103" s="88"/>
      <c r="DC103" s="88"/>
      <c r="DD103" s="88"/>
      <c r="DE103" s="88"/>
      <c r="DF103" s="88"/>
      <c r="DG103" s="88"/>
      <c r="DH103" s="88"/>
      <c r="DI103" s="88"/>
      <c r="DJ103" s="88"/>
      <c r="DK103" s="88"/>
      <c r="DL103" s="88"/>
      <c r="DM103" s="88"/>
      <c r="DN103" s="88"/>
      <c r="DO103" s="88"/>
      <c r="DP103" s="88"/>
      <c r="DQ103" s="88"/>
      <c r="DR103" s="88"/>
      <c r="DS103" s="88"/>
      <c r="DT103" s="88"/>
      <c r="DU103" s="88"/>
      <c r="DV103" s="88"/>
      <c r="DW103" s="88"/>
      <c r="DX103" s="88"/>
      <c r="DY103" s="88"/>
      <c r="DZ103" s="88"/>
      <c r="EA103" s="88"/>
      <c r="EB103" s="88"/>
      <c r="EC103" s="88"/>
      <c r="ED103" s="88"/>
      <c r="EE103" s="88"/>
      <c r="EF103" s="88"/>
      <c r="EG103" s="88"/>
      <c r="EH103" s="88"/>
      <c r="EI103" s="88"/>
      <c r="EJ103" s="88"/>
      <c r="EK103" s="88"/>
      <c r="EL103" s="88"/>
      <c r="EM103" s="88"/>
      <c r="EN103" s="88"/>
      <c r="EO103" s="88"/>
      <c r="EP103" s="88"/>
      <c r="EQ103" s="88"/>
      <c r="ER103" s="88"/>
      <c r="ES103" s="88"/>
      <c r="ET103" s="88"/>
      <c r="EU103" s="88"/>
      <c r="EV103" s="88"/>
      <c r="EW103" s="88"/>
      <c r="EX103" s="88"/>
      <c r="EY103" s="88"/>
      <c r="EZ103" s="88"/>
      <c r="FA103" s="88"/>
      <c r="FB103" s="88"/>
      <c r="FC103" s="88"/>
      <c r="FD103" s="88"/>
      <c r="FE103" s="88"/>
      <c r="FF103" s="88"/>
      <c r="FG103" s="88"/>
      <c r="FH103" s="88"/>
      <c r="FI103" s="88"/>
      <c r="FJ103" s="88"/>
      <c r="FK103" s="88"/>
      <c r="FL103" s="88"/>
      <c r="FM103" s="88"/>
      <c r="FN103" s="88"/>
      <c r="FO103" s="88"/>
      <c r="FP103" s="88"/>
      <c r="FQ103" s="88"/>
      <c r="FR103" s="88"/>
      <c r="FS103" s="88"/>
      <c r="FT103" s="88"/>
      <c r="FU103" s="88"/>
      <c r="FV103" s="88"/>
      <c r="FW103" s="88"/>
      <c r="FX103" s="88"/>
      <c r="FY103" s="88"/>
      <c r="FZ103" s="88"/>
      <c r="GA103" s="88"/>
      <c r="GB103" s="88"/>
      <c r="GC103" s="88"/>
      <c r="GD103" s="88"/>
      <c r="GE103" s="88"/>
      <c r="GF103" s="88"/>
      <c r="GG103" s="88"/>
      <c r="GH103" s="88"/>
      <c r="GI103" s="88"/>
      <c r="GJ103" s="88"/>
      <c r="GK103" s="88"/>
      <c r="GL103" s="88"/>
      <c r="GM103" s="88"/>
      <c r="GN103" s="88"/>
      <c r="GO103" s="88"/>
      <c r="GP103" s="88"/>
      <c r="GQ103" s="88"/>
      <c r="GR103" s="88"/>
      <c r="GS103" s="88"/>
      <c r="GT103" s="88"/>
      <c r="GU103" s="88"/>
      <c r="GV103" s="88"/>
      <c r="GW103" s="88"/>
      <c r="GX103" s="88"/>
      <c r="GY103" s="88"/>
      <c r="GZ103" s="88"/>
      <c r="HA103" s="88"/>
      <c r="HB103" s="88"/>
      <c r="HC103" s="88"/>
      <c r="HD103" s="88"/>
      <c r="HE103" s="88"/>
      <c r="HF103" s="88"/>
      <c r="HG103" s="88"/>
      <c r="HH103" s="88"/>
      <c r="HI103" s="88"/>
      <c r="HJ103" s="88"/>
      <c r="HK103" s="88"/>
      <c r="HL103" s="88"/>
      <c r="HM103" s="88"/>
      <c r="HN103" s="88"/>
      <c r="HO103" s="88"/>
      <c r="HP103" s="88"/>
      <c r="HQ103" s="88"/>
      <c r="HR103" s="88"/>
      <c r="HS103" s="88"/>
      <c r="HT103" s="88"/>
      <c r="HU103" s="88"/>
      <c r="HV103" s="88"/>
      <c r="HW103" s="88"/>
      <c r="HX103" s="88"/>
      <c r="HY103" s="88"/>
      <c r="HZ103" s="88"/>
      <c r="IA103" s="88"/>
      <c r="IB103" s="88"/>
      <c r="IC103" s="88"/>
      <c r="ID103" s="88"/>
      <c r="IE103" s="88"/>
      <c r="IF103" s="88"/>
      <c r="IG103" s="88"/>
      <c r="IH103" s="88"/>
      <c r="II103" s="88"/>
      <c r="IJ103" s="88"/>
      <c r="IK103" s="88"/>
      <c r="IL103" s="88"/>
      <c r="IM103" s="88"/>
      <c r="IN103" s="88"/>
      <c r="IO103" s="88"/>
      <c r="IP103" s="88"/>
      <c r="IQ103" s="88"/>
      <c r="IR103" s="88"/>
      <c r="IS103" s="88"/>
      <c r="IT103" s="88"/>
      <c r="IU103" s="88"/>
      <c r="IV103" s="88"/>
    </row>
    <row r="104" spans="1:256" s="20" customFormat="1" ht="26.25" hidden="1" thickBot="1">
      <c r="A104" s="51" t="s">
        <v>35</v>
      </c>
      <c r="B104" s="51"/>
      <c r="C104" s="51"/>
      <c r="D104" s="51"/>
      <c r="E104" s="51"/>
      <c r="F104" s="51"/>
      <c r="G104" s="51"/>
      <c r="H104" s="51">
        <v>9</v>
      </c>
      <c r="I104" s="51"/>
      <c r="J104" s="51"/>
      <c r="K104" s="51">
        <v>11</v>
      </c>
      <c r="L104" s="51">
        <v>195</v>
      </c>
      <c r="M104" s="51"/>
      <c r="N104" s="51"/>
      <c r="O104" s="51"/>
      <c r="P104" s="51"/>
      <c r="Q104" s="51"/>
      <c r="R104" s="51">
        <v>18</v>
      </c>
      <c r="S104" s="51"/>
      <c r="T104" s="51"/>
      <c r="U104" s="51"/>
      <c r="V104" s="29">
        <f t="shared" si="12"/>
        <v>3510</v>
      </c>
      <c r="W104" s="165" t="s">
        <v>53</v>
      </c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  <c r="AX104" s="88"/>
      <c r="AY104" s="88"/>
      <c r="AZ104" s="88"/>
      <c r="BA104" s="88"/>
      <c r="BB104" s="88"/>
      <c r="BC104" s="88"/>
      <c r="BD104" s="88"/>
      <c r="BE104" s="88"/>
      <c r="BF104" s="88"/>
      <c r="BG104" s="88"/>
      <c r="BH104" s="88"/>
      <c r="BI104" s="88"/>
      <c r="BJ104" s="88"/>
      <c r="BK104" s="88"/>
      <c r="BL104" s="88"/>
      <c r="BM104" s="88"/>
      <c r="BN104" s="88"/>
      <c r="BO104" s="88"/>
      <c r="BP104" s="88"/>
      <c r="BQ104" s="88"/>
      <c r="BR104" s="88"/>
      <c r="BS104" s="88"/>
      <c r="BT104" s="88"/>
      <c r="BU104" s="88"/>
      <c r="BV104" s="88"/>
      <c r="BW104" s="88"/>
      <c r="BX104" s="88"/>
      <c r="BY104" s="88"/>
      <c r="BZ104" s="88"/>
      <c r="CA104" s="88"/>
      <c r="CB104" s="88"/>
      <c r="CC104" s="88"/>
      <c r="CD104" s="88"/>
      <c r="CE104" s="88"/>
      <c r="CF104" s="88"/>
      <c r="CG104" s="88"/>
      <c r="CH104" s="88"/>
      <c r="CI104" s="88"/>
      <c r="CJ104" s="88"/>
      <c r="CK104" s="88"/>
      <c r="CL104" s="88"/>
      <c r="CM104" s="88"/>
      <c r="CN104" s="88"/>
      <c r="CO104" s="88"/>
      <c r="CP104" s="88"/>
      <c r="CQ104" s="88"/>
      <c r="CR104" s="88"/>
      <c r="CS104" s="88"/>
      <c r="CT104" s="88"/>
      <c r="CU104" s="88"/>
      <c r="CV104" s="88"/>
      <c r="CW104" s="88"/>
      <c r="CX104" s="88"/>
      <c r="CY104" s="88"/>
      <c r="CZ104" s="88"/>
      <c r="DA104" s="88"/>
      <c r="DB104" s="88"/>
      <c r="DC104" s="88"/>
      <c r="DD104" s="88"/>
      <c r="DE104" s="88"/>
      <c r="DF104" s="88"/>
      <c r="DG104" s="88"/>
      <c r="DH104" s="88"/>
      <c r="DI104" s="88"/>
      <c r="DJ104" s="88"/>
      <c r="DK104" s="88"/>
      <c r="DL104" s="88"/>
      <c r="DM104" s="88"/>
      <c r="DN104" s="88"/>
      <c r="DO104" s="88"/>
      <c r="DP104" s="88"/>
      <c r="DQ104" s="88"/>
      <c r="DR104" s="88"/>
      <c r="DS104" s="88"/>
      <c r="DT104" s="88"/>
      <c r="DU104" s="88"/>
      <c r="DV104" s="88"/>
      <c r="DW104" s="88"/>
      <c r="DX104" s="88"/>
      <c r="DY104" s="88"/>
      <c r="DZ104" s="88"/>
      <c r="EA104" s="88"/>
      <c r="EB104" s="88"/>
      <c r="EC104" s="88"/>
      <c r="ED104" s="88"/>
      <c r="EE104" s="88"/>
      <c r="EF104" s="88"/>
      <c r="EG104" s="88"/>
      <c r="EH104" s="88"/>
      <c r="EI104" s="88"/>
      <c r="EJ104" s="88"/>
      <c r="EK104" s="88"/>
      <c r="EL104" s="88"/>
      <c r="EM104" s="88"/>
      <c r="EN104" s="88"/>
      <c r="EO104" s="88"/>
      <c r="EP104" s="88"/>
      <c r="EQ104" s="88"/>
      <c r="ER104" s="88"/>
      <c r="ES104" s="88"/>
      <c r="ET104" s="88"/>
      <c r="EU104" s="88"/>
      <c r="EV104" s="88"/>
      <c r="EW104" s="88"/>
      <c r="EX104" s="88"/>
      <c r="EY104" s="88"/>
      <c r="EZ104" s="88"/>
      <c r="FA104" s="88"/>
      <c r="FB104" s="88"/>
      <c r="FC104" s="88"/>
      <c r="FD104" s="88"/>
      <c r="FE104" s="88"/>
      <c r="FF104" s="88"/>
      <c r="FG104" s="88"/>
      <c r="FH104" s="88"/>
      <c r="FI104" s="88"/>
      <c r="FJ104" s="88"/>
      <c r="FK104" s="88"/>
      <c r="FL104" s="88"/>
      <c r="FM104" s="88"/>
      <c r="FN104" s="88"/>
      <c r="FO104" s="88"/>
      <c r="FP104" s="88"/>
      <c r="FQ104" s="88"/>
      <c r="FR104" s="88"/>
      <c r="FS104" s="88"/>
      <c r="FT104" s="88"/>
      <c r="FU104" s="88"/>
      <c r="FV104" s="88"/>
      <c r="FW104" s="88"/>
      <c r="FX104" s="88"/>
      <c r="FY104" s="88"/>
      <c r="FZ104" s="88"/>
      <c r="GA104" s="88"/>
      <c r="GB104" s="88"/>
      <c r="GC104" s="88"/>
      <c r="GD104" s="88"/>
      <c r="GE104" s="88"/>
      <c r="GF104" s="88"/>
      <c r="GG104" s="88"/>
      <c r="GH104" s="88"/>
      <c r="GI104" s="88"/>
      <c r="GJ104" s="88"/>
      <c r="GK104" s="88"/>
      <c r="GL104" s="88"/>
      <c r="GM104" s="88"/>
      <c r="GN104" s="88"/>
      <c r="GO104" s="88"/>
      <c r="GP104" s="88"/>
      <c r="GQ104" s="88"/>
      <c r="GR104" s="88"/>
      <c r="GS104" s="88"/>
      <c r="GT104" s="88"/>
      <c r="GU104" s="88"/>
      <c r="GV104" s="88"/>
      <c r="GW104" s="88"/>
      <c r="GX104" s="88"/>
      <c r="GY104" s="88"/>
      <c r="GZ104" s="88"/>
      <c r="HA104" s="88"/>
      <c r="HB104" s="88"/>
      <c r="HC104" s="88"/>
      <c r="HD104" s="88"/>
      <c r="HE104" s="88"/>
      <c r="HF104" s="88"/>
      <c r="HG104" s="88"/>
      <c r="HH104" s="88"/>
      <c r="HI104" s="88"/>
      <c r="HJ104" s="88"/>
      <c r="HK104" s="88"/>
      <c r="HL104" s="88"/>
      <c r="HM104" s="88"/>
      <c r="HN104" s="88"/>
      <c r="HO104" s="88"/>
      <c r="HP104" s="88"/>
      <c r="HQ104" s="88"/>
      <c r="HR104" s="88"/>
      <c r="HS104" s="88"/>
      <c r="HT104" s="88"/>
      <c r="HU104" s="88"/>
      <c r="HV104" s="88"/>
      <c r="HW104" s="88"/>
      <c r="HX104" s="88"/>
      <c r="HY104" s="88"/>
      <c r="HZ104" s="88"/>
      <c r="IA104" s="88"/>
      <c r="IB104" s="88"/>
      <c r="IC104" s="88"/>
      <c r="ID104" s="88"/>
      <c r="IE104" s="88"/>
      <c r="IF104" s="88"/>
      <c r="IG104" s="88"/>
      <c r="IH104" s="88"/>
      <c r="II104" s="88"/>
      <c r="IJ104" s="88"/>
      <c r="IK104" s="88"/>
      <c r="IL104" s="88"/>
      <c r="IM104" s="88"/>
      <c r="IN104" s="88"/>
      <c r="IO104" s="88"/>
      <c r="IP104" s="88"/>
      <c r="IQ104" s="88"/>
      <c r="IR104" s="88"/>
      <c r="IS104" s="88"/>
      <c r="IT104" s="88"/>
      <c r="IU104" s="88"/>
      <c r="IV104" s="88"/>
    </row>
    <row r="105" spans="1:256" s="20" customFormat="1" ht="26.25" hidden="1" thickBot="1">
      <c r="A105" s="51" t="s">
        <v>35</v>
      </c>
      <c r="B105" s="51"/>
      <c r="C105" s="51"/>
      <c r="D105" s="51"/>
      <c r="E105" s="51"/>
      <c r="F105" s="51"/>
      <c r="G105" s="51"/>
      <c r="H105" s="51"/>
      <c r="I105" s="51">
        <v>9</v>
      </c>
      <c r="J105" s="51"/>
      <c r="K105" s="51">
        <v>2</v>
      </c>
      <c r="L105" s="51">
        <v>35</v>
      </c>
      <c r="M105" s="51"/>
      <c r="N105" s="51"/>
      <c r="O105" s="51"/>
      <c r="P105" s="51"/>
      <c r="Q105" s="51"/>
      <c r="R105" s="51">
        <v>18</v>
      </c>
      <c r="S105" s="51"/>
      <c r="T105" s="51"/>
      <c r="U105" s="51"/>
      <c r="V105" s="29">
        <f t="shared" si="12"/>
        <v>630</v>
      </c>
      <c r="W105" s="165" t="s">
        <v>59</v>
      </c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  <c r="AY105" s="88"/>
      <c r="AZ105" s="88"/>
      <c r="BA105" s="88"/>
      <c r="BB105" s="88"/>
      <c r="BC105" s="88"/>
      <c r="BD105" s="88"/>
      <c r="BE105" s="88"/>
      <c r="BF105" s="88"/>
      <c r="BG105" s="88"/>
      <c r="BH105" s="88"/>
      <c r="BI105" s="88"/>
      <c r="BJ105" s="88"/>
      <c r="BK105" s="88"/>
      <c r="BL105" s="88"/>
      <c r="BM105" s="88"/>
      <c r="BN105" s="88"/>
      <c r="BO105" s="88"/>
      <c r="BP105" s="88"/>
      <c r="BQ105" s="88"/>
      <c r="BR105" s="88"/>
      <c r="BS105" s="88"/>
      <c r="BT105" s="88"/>
      <c r="BU105" s="88"/>
      <c r="BV105" s="88"/>
      <c r="BW105" s="88"/>
      <c r="BX105" s="88"/>
      <c r="BY105" s="88"/>
      <c r="BZ105" s="88"/>
      <c r="CA105" s="88"/>
      <c r="CB105" s="88"/>
      <c r="CC105" s="88"/>
      <c r="CD105" s="88"/>
      <c r="CE105" s="88"/>
      <c r="CF105" s="88"/>
      <c r="CG105" s="88"/>
      <c r="CH105" s="88"/>
      <c r="CI105" s="88"/>
      <c r="CJ105" s="88"/>
      <c r="CK105" s="88"/>
      <c r="CL105" s="88"/>
      <c r="CM105" s="88"/>
      <c r="CN105" s="88"/>
      <c r="CO105" s="88"/>
      <c r="CP105" s="88"/>
      <c r="CQ105" s="88"/>
      <c r="CR105" s="88"/>
      <c r="CS105" s="88"/>
      <c r="CT105" s="88"/>
      <c r="CU105" s="88"/>
      <c r="CV105" s="88"/>
      <c r="CW105" s="88"/>
      <c r="CX105" s="88"/>
      <c r="CY105" s="88"/>
      <c r="CZ105" s="88"/>
      <c r="DA105" s="88"/>
      <c r="DB105" s="88"/>
      <c r="DC105" s="88"/>
      <c r="DD105" s="88"/>
      <c r="DE105" s="88"/>
      <c r="DF105" s="88"/>
      <c r="DG105" s="88"/>
      <c r="DH105" s="88"/>
      <c r="DI105" s="88"/>
      <c r="DJ105" s="88"/>
      <c r="DK105" s="88"/>
      <c r="DL105" s="88"/>
      <c r="DM105" s="88"/>
      <c r="DN105" s="88"/>
      <c r="DO105" s="88"/>
      <c r="DP105" s="88"/>
      <c r="DQ105" s="88"/>
      <c r="DR105" s="88"/>
      <c r="DS105" s="88"/>
      <c r="DT105" s="88"/>
      <c r="DU105" s="88"/>
      <c r="DV105" s="88"/>
      <c r="DW105" s="88"/>
      <c r="DX105" s="88"/>
      <c r="DY105" s="88"/>
      <c r="DZ105" s="88"/>
      <c r="EA105" s="88"/>
      <c r="EB105" s="88"/>
      <c r="EC105" s="88"/>
      <c r="ED105" s="88"/>
      <c r="EE105" s="88"/>
      <c r="EF105" s="88"/>
      <c r="EG105" s="88"/>
      <c r="EH105" s="88"/>
      <c r="EI105" s="88"/>
      <c r="EJ105" s="88"/>
      <c r="EK105" s="88"/>
      <c r="EL105" s="88"/>
      <c r="EM105" s="88"/>
      <c r="EN105" s="88"/>
      <c r="EO105" s="88"/>
      <c r="EP105" s="88"/>
      <c r="EQ105" s="88"/>
      <c r="ER105" s="88"/>
      <c r="ES105" s="88"/>
      <c r="ET105" s="88"/>
      <c r="EU105" s="88"/>
      <c r="EV105" s="88"/>
      <c r="EW105" s="88"/>
      <c r="EX105" s="88"/>
      <c r="EY105" s="88"/>
      <c r="EZ105" s="88"/>
      <c r="FA105" s="88"/>
      <c r="FB105" s="88"/>
      <c r="FC105" s="88"/>
      <c r="FD105" s="88"/>
      <c r="FE105" s="88"/>
      <c r="FF105" s="88"/>
      <c r="FG105" s="88"/>
      <c r="FH105" s="88"/>
      <c r="FI105" s="88"/>
      <c r="FJ105" s="88"/>
      <c r="FK105" s="88"/>
      <c r="FL105" s="88"/>
      <c r="FM105" s="88"/>
      <c r="FN105" s="88"/>
      <c r="FO105" s="88"/>
      <c r="FP105" s="88"/>
      <c r="FQ105" s="88"/>
      <c r="FR105" s="88"/>
      <c r="FS105" s="88"/>
      <c r="FT105" s="88"/>
      <c r="FU105" s="88"/>
      <c r="FV105" s="88"/>
      <c r="FW105" s="88"/>
      <c r="FX105" s="88"/>
      <c r="FY105" s="88"/>
      <c r="FZ105" s="88"/>
      <c r="GA105" s="88"/>
      <c r="GB105" s="88"/>
      <c r="GC105" s="88"/>
      <c r="GD105" s="88"/>
      <c r="GE105" s="88"/>
      <c r="GF105" s="88"/>
      <c r="GG105" s="88"/>
      <c r="GH105" s="88"/>
      <c r="GI105" s="88"/>
      <c r="GJ105" s="88"/>
      <c r="GK105" s="88"/>
      <c r="GL105" s="88"/>
      <c r="GM105" s="88"/>
      <c r="GN105" s="88"/>
      <c r="GO105" s="88"/>
      <c r="GP105" s="88"/>
      <c r="GQ105" s="88"/>
      <c r="GR105" s="88"/>
      <c r="GS105" s="88"/>
      <c r="GT105" s="88"/>
      <c r="GU105" s="88"/>
      <c r="GV105" s="88"/>
      <c r="GW105" s="88"/>
      <c r="GX105" s="88"/>
      <c r="GY105" s="88"/>
      <c r="GZ105" s="88"/>
      <c r="HA105" s="88"/>
      <c r="HB105" s="88"/>
      <c r="HC105" s="88"/>
      <c r="HD105" s="88"/>
      <c r="HE105" s="88"/>
      <c r="HF105" s="88"/>
      <c r="HG105" s="88"/>
      <c r="HH105" s="88"/>
      <c r="HI105" s="88"/>
      <c r="HJ105" s="88"/>
      <c r="HK105" s="88"/>
      <c r="HL105" s="88"/>
      <c r="HM105" s="88"/>
      <c r="HN105" s="88"/>
      <c r="HO105" s="88"/>
      <c r="HP105" s="88"/>
      <c r="HQ105" s="88"/>
      <c r="HR105" s="88"/>
      <c r="HS105" s="88"/>
      <c r="HT105" s="88"/>
      <c r="HU105" s="88"/>
      <c r="HV105" s="88"/>
      <c r="HW105" s="88"/>
      <c r="HX105" s="88"/>
      <c r="HY105" s="88"/>
      <c r="HZ105" s="88"/>
      <c r="IA105" s="88"/>
      <c r="IB105" s="88"/>
      <c r="IC105" s="88"/>
      <c r="ID105" s="88"/>
      <c r="IE105" s="88"/>
      <c r="IF105" s="88"/>
      <c r="IG105" s="88"/>
      <c r="IH105" s="88"/>
      <c r="II105" s="88"/>
      <c r="IJ105" s="88"/>
      <c r="IK105" s="88"/>
      <c r="IL105" s="88"/>
      <c r="IM105" s="88"/>
      <c r="IN105" s="88"/>
      <c r="IO105" s="88"/>
      <c r="IP105" s="88"/>
      <c r="IQ105" s="88"/>
      <c r="IR105" s="88"/>
      <c r="IS105" s="88"/>
      <c r="IT105" s="88"/>
      <c r="IU105" s="88"/>
      <c r="IV105" s="88"/>
    </row>
    <row r="106" spans="1:256" s="20" customFormat="1" ht="26.25" hidden="1" thickBot="1">
      <c r="A106" s="51" t="s">
        <v>35</v>
      </c>
      <c r="B106" s="51"/>
      <c r="C106" s="51"/>
      <c r="D106" s="51"/>
      <c r="E106" s="51"/>
      <c r="F106" s="51"/>
      <c r="G106" s="51"/>
      <c r="H106" s="51"/>
      <c r="I106" s="51"/>
      <c r="J106" s="51">
        <v>9</v>
      </c>
      <c r="K106" s="51">
        <v>8</v>
      </c>
      <c r="L106" s="51">
        <v>137</v>
      </c>
      <c r="M106" s="51"/>
      <c r="N106" s="51"/>
      <c r="O106" s="51"/>
      <c r="P106" s="51"/>
      <c r="Q106" s="51"/>
      <c r="R106" s="51">
        <v>18</v>
      </c>
      <c r="S106" s="51"/>
      <c r="T106" s="51"/>
      <c r="U106" s="51"/>
      <c r="V106" s="29">
        <f t="shared" si="12"/>
        <v>2466</v>
      </c>
      <c r="W106" s="165" t="s">
        <v>59</v>
      </c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88"/>
      <c r="AS106" s="88"/>
      <c r="AT106" s="88"/>
      <c r="AU106" s="88"/>
      <c r="AV106" s="88"/>
      <c r="AW106" s="88"/>
      <c r="AX106" s="88"/>
      <c r="AY106" s="88"/>
      <c r="AZ106" s="88"/>
      <c r="BA106" s="88"/>
      <c r="BB106" s="88"/>
      <c r="BC106" s="88"/>
      <c r="BD106" s="88"/>
      <c r="BE106" s="88"/>
      <c r="BF106" s="88"/>
      <c r="BG106" s="88"/>
      <c r="BH106" s="88"/>
      <c r="BI106" s="88"/>
      <c r="BJ106" s="88"/>
      <c r="BK106" s="88"/>
      <c r="BL106" s="88"/>
      <c r="BM106" s="88"/>
      <c r="BN106" s="88"/>
      <c r="BO106" s="88"/>
      <c r="BP106" s="88"/>
      <c r="BQ106" s="88"/>
      <c r="BR106" s="88"/>
      <c r="BS106" s="88"/>
      <c r="BT106" s="88"/>
      <c r="BU106" s="88"/>
      <c r="BV106" s="88"/>
      <c r="BW106" s="88"/>
      <c r="BX106" s="88"/>
      <c r="BY106" s="88"/>
      <c r="BZ106" s="88"/>
      <c r="CA106" s="88"/>
      <c r="CB106" s="88"/>
      <c r="CC106" s="88"/>
      <c r="CD106" s="88"/>
      <c r="CE106" s="88"/>
      <c r="CF106" s="88"/>
      <c r="CG106" s="88"/>
      <c r="CH106" s="88"/>
      <c r="CI106" s="88"/>
      <c r="CJ106" s="88"/>
      <c r="CK106" s="88"/>
      <c r="CL106" s="88"/>
      <c r="CM106" s="88"/>
      <c r="CN106" s="88"/>
      <c r="CO106" s="88"/>
      <c r="CP106" s="88"/>
      <c r="CQ106" s="88"/>
      <c r="CR106" s="88"/>
      <c r="CS106" s="88"/>
      <c r="CT106" s="88"/>
      <c r="CU106" s="88"/>
      <c r="CV106" s="88"/>
      <c r="CW106" s="88"/>
      <c r="CX106" s="88"/>
      <c r="CY106" s="88"/>
      <c r="CZ106" s="88"/>
      <c r="DA106" s="88"/>
      <c r="DB106" s="88"/>
      <c r="DC106" s="88"/>
      <c r="DD106" s="88"/>
      <c r="DE106" s="88"/>
      <c r="DF106" s="88"/>
      <c r="DG106" s="88"/>
      <c r="DH106" s="88"/>
      <c r="DI106" s="88"/>
      <c r="DJ106" s="88"/>
      <c r="DK106" s="88"/>
      <c r="DL106" s="88"/>
      <c r="DM106" s="88"/>
      <c r="DN106" s="88"/>
      <c r="DO106" s="88"/>
      <c r="DP106" s="88"/>
      <c r="DQ106" s="88"/>
      <c r="DR106" s="88"/>
      <c r="DS106" s="88"/>
      <c r="DT106" s="88"/>
      <c r="DU106" s="88"/>
      <c r="DV106" s="88"/>
      <c r="DW106" s="88"/>
      <c r="DX106" s="88"/>
      <c r="DY106" s="88"/>
      <c r="DZ106" s="88"/>
      <c r="EA106" s="88"/>
      <c r="EB106" s="88"/>
      <c r="EC106" s="88"/>
      <c r="ED106" s="88"/>
      <c r="EE106" s="88"/>
      <c r="EF106" s="88"/>
      <c r="EG106" s="88"/>
      <c r="EH106" s="88"/>
      <c r="EI106" s="88"/>
      <c r="EJ106" s="88"/>
      <c r="EK106" s="88"/>
      <c r="EL106" s="88"/>
      <c r="EM106" s="88"/>
      <c r="EN106" s="88"/>
      <c r="EO106" s="88"/>
      <c r="EP106" s="88"/>
      <c r="EQ106" s="88"/>
      <c r="ER106" s="88"/>
      <c r="ES106" s="88"/>
      <c r="ET106" s="88"/>
      <c r="EU106" s="88"/>
      <c r="EV106" s="88"/>
      <c r="EW106" s="88"/>
      <c r="EX106" s="88"/>
      <c r="EY106" s="88"/>
      <c r="EZ106" s="88"/>
      <c r="FA106" s="88"/>
      <c r="FB106" s="88"/>
      <c r="FC106" s="88"/>
      <c r="FD106" s="88"/>
      <c r="FE106" s="88"/>
      <c r="FF106" s="88"/>
      <c r="FG106" s="88"/>
      <c r="FH106" s="88"/>
      <c r="FI106" s="88"/>
      <c r="FJ106" s="88"/>
      <c r="FK106" s="88"/>
      <c r="FL106" s="88"/>
      <c r="FM106" s="88"/>
      <c r="FN106" s="88"/>
      <c r="FO106" s="88"/>
      <c r="FP106" s="88"/>
      <c r="FQ106" s="88"/>
      <c r="FR106" s="88"/>
      <c r="FS106" s="88"/>
      <c r="FT106" s="88"/>
      <c r="FU106" s="88"/>
      <c r="FV106" s="88"/>
      <c r="FW106" s="88"/>
      <c r="FX106" s="88"/>
      <c r="FY106" s="88"/>
      <c r="FZ106" s="88"/>
      <c r="GA106" s="88"/>
      <c r="GB106" s="88"/>
      <c r="GC106" s="88"/>
      <c r="GD106" s="88"/>
      <c r="GE106" s="88"/>
      <c r="GF106" s="88"/>
      <c r="GG106" s="88"/>
      <c r="GH106" s="88"/>
      <c r="GI106" s="88"/>
      <c r="GJ106" s="88"/>
      <c r="GK106" s="88"/>
      <c r="GL106" s="88"/>
      <c r="GM106" s="88"/>
      <c r="GN106" s="88"/>
      <c r="GO106" s="88"/>
      <c r="GP106" s="88"/>
      <c r="GQ106" s="88"/>
      <c r="GR106" s="88"/>
      <c r="GS106" s="88"/>
      <c r="GT106" s="88"/>
      <c r="GU106" s="88"/>
      <c r="GV106" s="88"/>
      <c r="GW106" s="88"/>
      <c r="GX106" s="88"/>
      <c r="GY106" s="88"/>
      <c r="GZ106" s="88"/>
      <c r="HA106" s="88"/>
      <c r="HB106" s="88"/>
      <c r="HC106" s="88"/>
      <c r="HD106" s="88"/>
      <c r="HE106" s="88"/>
      <c r="HF106" s="88"/>
      <c r="HG106" s="88"/>
      <c r="HH106" s="88"/>
      <c r="HI106" s="88"/>
      <c r="HJ106" s="88"/>
      <c r="HK106" s="88"/>
      <c r="HL106" s="88"/>
      <c r="HM106" s="88"/>
      <c r="HN106" s="88"/>
      <c r="HO106" s="88"/>
      <c r="HP106" s="88"/>
      <c r="HQ106" s="88"/>
      <c r="HR106" s="88"/>
      <c r="HS106" s="88"/>
      <c r="HT106" s="88"/>
      <c r="HU106" s="88"/>
      <c r="HV106" s="88"/>
      <c r="HW106" s="88"/>
      <c r="HX106" s="88"/>
      <c r="HY106" s="88"/>
      <c r="HZ106" s="88"/>
      <c r="IA106" s="88"/>
      <c r="IB106" s="88"/>
      <c r="IC106" s="88"/>
      <c r="ID106" s="88"/>
      <c r="IE106" s="88"/>
      <c r="IF106" s="88"/>
      <c r="IG106" s="88"/>
      <c r="IH106" s="88"/>
      <c r="II106" s="88"/>
      <c r="IJ106" s="88"/>
      <c r="IK106" s="88"/>
      <c r="IL106" s="88"/>
      <c r="IM106" s="88"/>
      <c r="IN106" s="88"/>
      <c r="IO106" s="88"/>
      <c r="IP106" s="88"/>
      <c r="IQ106" s="88"/>
      <c r="IR106" s="88"/>
      <c r="IS106" s="88"/>
      <c r="IT106" s="88"/>
      <c r="IU106" s="88"/>
      <c r="IV106" s="88"/>
    </row>
    <row r="107" spans="1:256" s="20" customFormat="1" ht="26.25" thickBot="1">
      <c r="A107" s="51" t="s">
        <v>41</v>
      </c>
      <c r="B107" s="51">
        <v>9</v>
      </c>
      <c r="C107" s="51"/>
      <c r="D107" s="51"/>
      <c r="E107" s="51"/>
      <c r="F107" s="51"/>
      <c r="G107" s="51"/>
      <c r="H107" s="51"/>
      <c r="I107" s="51"/>
      <c r="J107" s="51"/>
      <c r="K107" s="51">
        <v>4</v>
      </c>
      <c r="L107" s="51">
        <v>74</v>
      </c>
      <c r="M107" s="51"/>
      <c r="N107" s="51"/>
      <c r="O107" s="51"/>
      <c r="P107" s="51"/>
      <c r="Q107" s="51"/>
      <c r="R107" s="51">
        <v>0.5</v>
      </c>
      <c r="S107" s="51"/>
      <c r="T107" s="51"/>
      <c r="U107" s="51"/>
      <c r="V107" s="29">
        <f>+L107*R107</f>
        <v>37</v>
      </c>
      <c r="W107" s="165" t="s">
        <v>258</v>
      </c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  <c r="AU107" s="88"/>
      <c r="AV107" s="88"/>
      <c r="AW107" s="88"/>
      <c r="AX107" s="88"/>
      <c r="AY107" s="88"/>
      <c r="AZ107" s="88"/>
      <c r="BA107" s="88"/>
      <c r="BB107" s="88"/>
      <c r="BC107" s="88"/>
      <c r="BD107" s="88"/>
      <c r="BE107" s="88"/>
      <c r="BF107" s="88"/>
      <c r="BG107" s="88"/>
      <c r="BH107" s="88"/>
      <c r="BI107" s="88"/>
      <c r="BJ107" s="88"/>
      <c r="BK107" s="88"/>
      <c r="BL107" s="88"/>
      <c r="BM107" s="88"/>
      <c r="BN107" s="88"/>
      <c r="BO107" s="88"/>
      <c r="BP107" s="88"/>
      <c r="BQ107" s="88"/>
      <c r="BR107" s="88"/>
      <c r="BS107" s="88"/>
      <c r="BT107" s="88"/>
      <c r="BU107" s="88"/>
      <c r="BV107" s="88"/>
      <c r="BW107" s="88"/>
      <c r="BX107" s="88"/>
      <c r="BY107" s="88"/>
      <c r="BZ107" s="88"/>
      <c r="CA107" s="88"/>
      <c r="CB107" s="88"/>
      <c r="CC107" s="88"/>
      <c r="CD107" s="88"/>
      <c r="CE107" s="88"/>
      <c r="CF107" s="88"/>
      <c r="CG107" s="88"/>
      <c r="CH107" s="88"/>
      <c r="CI107" s="88"/>
      <c r="CJ107" s="88"/>
      <c r="CK107" s="88"/>
      <c r="CL107" s="88"/>
      <c r="CM107" s="88"/>
      <c r="CN107" s="88"/>
      <c r="CO107" s="88"/>
      <c r="CP107" s="88"/>
      <c r="CQ107" s="88"/>
      <c r="CR107" s="88"/>
      <c r="CS107" s="88"/>
      <c r="CT107" s="88"/>
      <c r="CU107" s="88"/>
      <c r="CV107" s="88"/>
      <c r="CW107" s="88"/>
      <c r="CX107" s="88"/>
      <c r="CY107" s="88"/>
      <c r="CZ107" s="88"/>
      <c r="DA107" s="88"/>
      <c r="DB107" s="88"/>
      <c r="DC107" s="88"/>
      <c r="DD107" s="88"/>
      <c r="DE107" s="88"/>
      <c r="DF107" s="88"/>
      <c r="DG107" s="88"/>
      <c r="DH107" s="88"/>
      <c r="DI107" s="88"/>
      <c r="DJ107" s="88"/>
      <c r="DK107" s="88"/>
      <c r="DL107" s="88"/>
      <c r="DM107" s="88"/>
      <c r="DN107" s="88"/>
      <c r="DO107" s="88"/>
      <c r="DP107" s="88"/>
      <c r="DQ107" s="88"/>
      <c r="DR107" s="88"/>
      <c r="DS107" s="88"/>
      <c r="DT107" s="88"/>
      <c r="DU107" s="88"/>
      <c r="DV107" s="88"/>
      <c r="DW107" s="88"/>
      <c r="DX107" s="88"/>
      <c r="DY107" s="88"/>
      <c r="DZ107" s="88"/>
      <c r="EA107" s="88"/>
      <c r="EB107" s="88"/>
      <c r="EC107" s="88"/>
      <c r="ED107" s="88"/>
      <c r="EE107" s="88"/>
      <c r="EF107" s="88"/>
      <c r="EG107" s="88"/>
      <c r="EH107" s="88"/>
      <c r="EI107" s="88"/>
      <c r="EJ107" s="88"/>
      <c r="EK107" s="88"/>
      <c r="EL107" s="88"/>
      <c r="EM107" s="88"/>
      <c r="EN107" s="88"/>
      <c r="EO107" s="88"/>
      <c r="EP107" s="88"/>
      <c r="EQ107" s="88"/>
      <c r="ER107" s="88"/>
      <c r="ES107" s="88"/>
      <c r="ET107" s="88"/>
      <c r="EU107" s="88"/>
      <c r="EV107" s="88"/>
      <c r="EW107" s="88"/>
      <c r="EX107" s="88"/>
      <c r="EY107" s="88"/>
      <c r="EZ107" s="88"/>
      <c r="FA107" s="88"/>
      <c r="FB107" s="88"/>
      <c r="FC107" s="88"/>
      <c r="FD107" s="88"/>
      <c r="FE107" s="88"/>
      <c r="FF107" s="88"/>
      <c r="FG107" s="88"/>
      <c r="FH107" s="88"/>
      <c r="FI107" s="88"/>
      <c r="FJ107" s="88"/>
      <c r="FK107" s="88"/>
      <c r="FL107" s="88"/>
      <c r="FM107" s="88"/>
      <c r="FN107" s="88"/>
      <c r="FO107" s="88"/>
      <c r="FP107" s="88"/>
      <c r="FQ107" s="88"/>
      <c r="FR107" s="88"/>
      <c r="FS107" s="88"/>
      <c r="FT107" s="88"/>
      <c r="FU107" s="88"/>
      <c r="FV107" s="88"/>
      <c r="FW107" s="88"/>
      <c r="FX107" s="88"/>
      <c r="FY107" s="88"/>
      <c r="FZ107" s="88"/>
      <c r="GA107" s="88"/>
      <c r="GB107" s="88"/>
      <c r="GC107" s="88"/>
      <c r="GD107" s="88"/>
      <c r="GE107" s="88"/>
      <c r="GF107" s="88"/>
      <c r="GG107" s="88"/>
      <c r="GH107" s="88"/>
      <c r="GI107" s="88"/>
      <c r="GJ107" s="88"/>
      <c r="GK107" s="88"/>
      <c r="GL107" s="88"/>
      <c r="GM107" s="88"/>
      <c r="GN107" s="88"/>
      <c r="GO107" s="88"/>
      <c r="GP107" s="88"/>
      <c r="GQ107" s="88"/>
      <c r="GR107" s="88"/>
      <c r="GS107" s="88"/>
      <c r="GT107" s="88"/>
      <c r="GU107" s="88"/>
      <c r="GV107" s="88"/>
      <c r="GW107" s="88"/>
      <c r="GX107" s="88"/>
      <c r="GY107" s="88"/>
      <c r="GZ107" s="88"/>
      <c r="HA107" s="88"/>
      <c r="HB107" s="88"/>
      <c r="HC107" s="88"/>
      <c r="HD107" s="88"/>
      <c r="HE107" s="88"/>
      <c r="HF107" s="88"/>
      <c r="HG107" s="88"/>
      <c r="HH107" s="88"/>
      <c r="HI107" s="88"/>
      <c r="HJ107" s="88"/>
      <c r="HK107" s="88"/>
      <c r="HL107" s="88"/>
      <c r="HM107" s="88"/>
      <c r="HN107" s="88"/>
      <c r="HO107" s="88"/>
      <c r="HP107" s="88"/>
      <c r="HQ107" s="88"/>
      <c r="HR107" s="88"/>
      <c r="HS107" s="88"/>
      <c r="HT107" s="88"/>
      <c r="HU107" s="88"/>
      <c r="HV107" s="88"/>
      <c r="HW107" s="88"/>
      <c r="HX107" s="88"/>
      <c r="HY107" s="88"/>
      <c r="HZ107" s="88"/>
      <c r="IA107" s="88"/>
      <c r="IB107" s="88"/>
      <c r="IC107" s="88"/>
      <c r="ID107" s="88"/>
      <c r="IE107" s="88"/>
      <c r="IF107" s="88"/>
      <c r="IG107" s="88"/>
      <c r="IH107" s="88"/>
      <c r="II107" s="88"/>
      <c r="IJ107" s="88"/>
      <c r="IK107" s="88"/>
      <c r="IL107" s="88"/>
      <c r="IM107" s="88"/>
      <c r="IN107" s="88"/>
      <c r="IO107" s="88"/>
      <c r="IP107" s="88"/>
      <c r="IQ107" s="88"/>
      <c r="IR107" s="88"/>
      <c r="IS107" s="88"/>
      <c r="IT107" s="88"/>
      <c r="IU107" s="88"/>
      <c r="IV107" s="88"/>
    </row>
    <row r="108" spans="1:256" s="20" customFormat="1" ht="26.25" thickBot="1">
      <c r="A108" s="51" t="s">
        <v>41</v>
      </c>
      <c r="B108" s="51"/>
      <c r="C108" s="51">
        <v>9</v>
      </c>
      <c r="D108" s="51"/>
      <c r="E108" s="51"/>
      <c r="F108" s="51"/>
      <c r="G108" s="51"/>
      <c r="H108" s="51"/>
      <c r="I108" s="51"/>
      <c r="J108" s="51"/>
      <c r="K108" s="51">
        <v>17</v>
      </c>
      <c r="L108" s="51">
        <v>318</v>
      </c>
      <c r="M108" s="51"/>
      <c r="N108" s="51"/>
      <c r="O108" s="51"/>
      <c r="P108" s="51"/>
      <c r="Q108" s="51"/>
      <c r="R108" s="51">
        <v>0.5</v>
      </c>
      <c r="S108" s="51"/>
      <c r="T108" s="51"/>
      <c r="U108" s="51"/>
      <c r="V108" s="29">
        <f t="shared" si="12"/>
        <v>159</v>
      </c>
      <c r="W108" s="165" t="s">
        <v>258</v>
      </c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8"/>
      <c r="AV108" s="88"/>
      <c r="AW108" s="88"/>
      <c r="AX108" s="88"/>
      <c r="AY108" s="88"/>
      <c r="AZ108" s="88"/>
      <c r="BA108" s="88"/>
      <c r="BB108" s="88"/>
      <c r="BC108" s="88"/>
      <c r="BD108" s="88"/>
      <c r="BE108" s="88"/>
      <c r="BF108" s="88"/>
      <c r="BG108" s="88"/>
      <c r="BH108" s="88"/>
      <c r="BI108" s="88"/>
      <c r="BJ108" s="88"/>
      <c r="BK108" s="88"/>
      <c r="BL108" s="88"/>
      <c r="BM108" s="88"/>
      <c r="BN108" s="88"/>
      <c r="BO108" s="88"/>
      <c r="BP108" s="88"/>
      <c r="BQ108" s="88"/>
      <c r="BR108" s="88"/>
      <c r="BS108" s="88"/>
      <c r="BT108" s="88"/>
      <c r="BU108" s="88"/>
      <c r="BV108" s="88"/>
      <c r="BW108" s="88"/>
      <c r="BX108" s="88"/>
      <c r="BY108" s="88"/>
      <c r="BZ108" s="88"/>
      <c r="CA108" s="88"/>
      <c r="CB108" s="88"/>
      <c r="CC108" s="88"/>
      <c r="CD108" s="88"/>
      <c r="CE108" s="88"/>
      <c r="CF108" s="88"/>
      <c r="CG108" s="88"/>
      <c r="CH108" s="88"/>
      <c r="CI108" s="88"/>
      <c r="CJ108" s="88"/>
      <c r="CK108" s="88"/>
      <c r="CL108" s="88"/>
      <c r="CM108" s="88"/>
      <c r="CN108" s="88"/>
      <c r="CO108" s="88"/>
      <c r="CP108" s="88"/>
      <c r="CQ108" s="88"/>
      <c r="CR108" s="88"/>
      <c r="CS108" s="88"/>
      <c r="CT108" s="88"/>
      <c r="CU108" s="88"/>
      <c r="CV108" s="88"/>
      <c r="CW108" s="88"/>
      <c r="CX108" s="88"/>
      <c r="CY108" s="88"/>
      <c r="CZ108" s="88"/>
      <c r="DA108" s="88"/>
      <c r="DB108" s="88"/>
      <c r="DC108" s="88"/>
      <c r="DD108" s="88"/>
      <c r="DE108" s="88"/>
      <c r="DF108" s="88"/>
      <c r="DG108" s="88"/>
      <c r="DH108" s="88"/>
      <c r="DI108" s="88"/>
      <c r="DJ108" s="88"/>
      <c r="DK108" s="88"/>
      <c r="DL108" s="88"/>
      <c r="DM108" s="88"/>
      <c r="DN108" s="88"/>
      <c r="DO108" s="88"/>
      <c r="DP108" s="88"/>
      <c r="DQ108" s="88"/>
      <c r="DR108" s="88"/>
      <c r="DS108" s="88"/>
      <c r="DT108" s="88"/>
      <c r="DU108" s="88"/>
      <c r="DV108" s="88"/>
      <c r="DW108" s="88"/>
      <c r="DX108" s="88"/>
      <c r="DY108" s="88"/>
      <c r="DZ108" s="88"/>
      <c r="EA108" s="88"/>
      <c r="EB108" s="88"/>
      <c r="EC108" s="88"/>
      <c r="ED108" s="88"/>
      <c r="EE108" s="88"/>
      <c r="EF108" s="88"/>
      <c r="EG108" s="88"/>
      <c r="EH108" s="88"/>
      <c r="EI108" s="88"/>
      <c r="EJ108" s="88"/>
      <c r="EK108" s="88"/>
      <c r="EL108" s="88"/>
      <c r="EM108" s="88"/>
      <c r="EN108" s="88"/>
      <c r="EO108" s="88"/>
      <c r="EP108" s="88"/>
      <c r="EQ108" s="88"/>
      <c r="ER108" s="88"/>
      <c r="ES108" s="88"/>
      <c r="ET108" s="88"/>
      <c r="EU108" s="88"/>
      <c r="EV108" s="88"/>
      <c r="EW108" s="88"/>
      <c r="EX108" s="88"/>
      <c r="EY108" s="88"/>
      <c r="EZ108" s="88"/>
      <c r="FA108" s="88"/>
      <c r="FB108" s="88"/>
      <c r="FC108" s="88"/>
      <c r="FD108" s="88"/>
      <c r="FE108" s="88"/>
      <c r="FF108" s="88"/>
      <c r="FG108" s="88"/>
      <c r="FH108" s="88"/>
      <c r="FI108" s="88"/>
      <c r="FJ108" s="88"/>
      <c r="FK108" s="88"/>
      <c r="FL108" s="88"/>
      <c r="FM108" s="88"/>
      <c r="FN108" s="88"/>
      <c r="FO108" s="88"/>
      <c r="FP108" s="88"/>
      <c r="FQ108" s="88"/>
      <c r="FR108" s="88"/>
      <c r="FS108" s="88"/>
      <c r="FT108" s="88"/>
      <c r="FU108" s="88"/>
      <c r="FV108" s="88"/>
      <c r="FW108" s="88"/>
      <c r="FX108" s="88"/>
      <c r="FY108" s="88"/>
      <c r="FZ108" s="88"/>
      <c r="GA108" s="88"/>
      <c r="GB108" s="88"/>
      <c r="GC108" s="88"/>
      <c r="GD108" s="88"/>
      <c r="GE108" s="88"/>
      <c r="GF108" s="88"/>
      <c r="GG108" s="88"/>
      <c r="GH108" s="88"/>
      <c r="GI108" s="88"/>
      <c r="GJ108" s="88"/>
      <c r="GK108" s="88"/>
      <c r="GL108" s="88"/>
      <c r="GM108" s="88"/>
      <c r="GN108" s="88"/>
      <c r="GO108" s="88"/>
      <c r="GP108" s="88"/>
      <c r="GQ108" s="88"/>
      <c r="GR108" s="88"/>
      <c r="GS108" s="88"/>
      <c r="GT108" s="88"/>
      <c r="GU108" s="88"/>
      <c r="GV108" s="88"/>
      <c r="GW108" s="88"/>
      <c r="GX108" s="88"/>
      <c r="GY108" s="88"/>
      <c r="GZ108" s="88"/>
      <c r="HA108" s="88"/>
      <c r="HB108" s="88"/>
      <c r="HC108" s="88"/>
      <c r="HD108" s="88"/>
      <c r="HE108" s="88"/>
      <c r="HF108" s="88"/>
      <c r="HG108" s="88"/>
      <c r="HH108" s="88"/>
      <c r="HI108" s="88"/>
      <c r="HJ108" s="88"/>
      <c r="HK108" s="88"/>
      <c r="HL108" s="88"/>
      <c r="HM108" s="88"/>
      <c r="HN108" s="88"/>
      <c r="HO108" s="88"/>
      <c r="HP108" s="88"/>
      <c r="HQ108" s="88"/>
      <c r="HR108" s="88"/>
      <c r="HS108" s="88"/>
      <c r="HT108" s="88"/>
      <c r="HU108" s="88"/>
      <c r="HV108" s="88"/>
      <c r="HW108" s="88"/>
      <c r="HX108" s="88"/>
      <c r="HY108" s="88"/>
      <c r="HZ108" s="88"/>
      <c r="IA108" s="88"/>
      <c r="IB108" s="88"/>
      <c r="IC108" s="88"/>
      <c r="ID108" s="88"/>
      <c r="IE108" s="88"/>
      <c r="IF108" s="88"/>
      <c r="IG108" s="88"/>
      <c r="IH108" s="88"/>
      <c r="II108" s="88"/>
      <c r="IJ108" s="88"/>
      <c r="IK108" s="88"/>
      <c r="IL108" s="88"/>
      <c r="IM108" s="88"/>
      <c r="IN108" s="88"/>
      <c r="IO108" s="88"/>
      <c r="IP108" s="88"/>
      <c r="IQ108" s="88"/>
      <c r="IR108" s="88"/>
      <c r="IS108" s="88"/>
      <c r="IT108" s="88"/>
      <c r="IU108" s="88"/>
      <c r="IV108" s="88"/>
    </row>
    <row r="109" spans="1:256" s="20" customFormat="1" ht="26.25" hidden="1" thickBot="1">
      <c r="A109" s="51" t="s">
        <v>41</v>
      </c>
      <c r="B109" s="51"/>
      <c r="C109" s="51"/>
      <c r="D109" s="51">
        <v>9</v>
      </c>
      <c r="E109" s="51"/>
      <c r="F109" s="51"/>
      <c r="G109" s="51"/>
      <c r="H109" s="51"/>
      <c r="I109" s="51"/>
      <c r="J109" s="51"/>
      <c r="K109" s="51">
        <v>8</v>
      </c>
      <c r="L109" s="51">
        <v>137</v>
      </c>
      <c r="M109" s="51"/>
      <c r="N109" s="51"/>
      <c r="O109" s="51"/>
      <c r="P109" s="51"/>
      <c r="Q109" s="51"/>
      <c r="R109" s="51">
        <v>0.5</v>
      </c>
      <c r="S109" s="51"/>
      <c r="T109" s="51"/>
      <c r="U109" s="51"/>
      <c r="V109" s="29">
        <f t="shared" si="12"/>
        <v>68.5</v>
      </c>
      <c r="W109" s="165" t="s">
        <v>259</v>
      </c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  <c r="AX109" s="88"/>
      <c r="AY109" s="88"/>
      <c r="AZ109" s="88"/>
      <c r="BA109" s="88"/>
      <c r="BB109" s="88"/>
      <c r="BC109" s="88"/>
      <c r="BD109" s="88"/>
      <c r="BE109" s="88"/>
      <c r="BF109" s="88"/>
      <c r="BG109" s="88"/>
      <c r="BH109" s="88"/>
      <c r="BI109" s="88"/>
      <c r="BJ109" s="88"/>
      <c r="BK109" s="88"/>
      <c r="BL109" s="88"/>
      <c r="BM109" s="88"/>
      <c r="BN109" s="88"/>
      <c r="BO109" s="88"/>
      <c r="BP109" s="88"/>
      <c r="BQ109" s="88"/>
      <c r="BR109" s="88"/>
      <c r="BS109" s="88"/>
      <c r="BT109" s="88"/>
      <c r="BU109" s="88"/>
      <c r="BV109" s="88"/>
      <c r="BW109" s="88"/>
      <c r="BX109" s="88"/>
      <c r="BY109" s="88"/>
      <c r="BZ109" s="88"/>
      <c r="CA109" s="88"/>
      <c r="CB109" s="88"/>
      <c r="CC109" s="88"/>
      <c r="CD109" s="88"/>
      <c r="CE109" s="88"/>
      <c r="CF109" s="88"/>
      <c r="CG109" s="88"/>
      <c r="CH109" s="88"/>
      <c r="CI109" s="88"/>
      <c r="CJ109" s="88"/>
      <c r="CK109" s="88"/>
      <c r="CL109" s="88"/>
      <c r="CM109" s="88"/>
      <c r="CN109" s="88"/>
      <c r="CO109" s="88"/>
      <c r="CP109" s="88"/>
      <c r="CQ109" s="88"/>
      <c r="CR109" s="88"/>
      <c r="CS109" s="88"/>
      <c r="CT109" s="88"/>
      <c r="CU109" s="88"/>
      <c r="CV109" s="88"/>
      <c r="CW109" s="88"/>
      <c r="CX109" s="88"/>
      <c r="CY109" s="88"/>
      <c r="CZ109" s="88"/>
      <c r="DA109" s="88"/>
      <c r="DB109" s="88"/>
      <c r="DC109" s="88"/>
      <c r="DD109" s="88"/>
      <c r="DE109" s="88"/>
      <c r="DF109" s="88"/>
      <c r="DG109" s="88"/>
      <c r="DH109" s="88"/>
      <c r="DI109" s="88"/>
      <c r="DJ109" s="88"/>
      <c r="DK109" s="88"/>
      <c r="DL109" s="88"/>
      <c r="DM109" s="88"/>
      <c r="DN109" s="88"/>
      <c r="DO109" s="88"/>
      <c r="DP109" s="88"/>
      <c r="DQ109" s="88"/>
      <c r="DR109" s="88"/>
      <c r="DS109" s="88"/>
      <c r="DT109" s="88"/>
      <c r="DU109" s="88"/>
      <c r="DV109" s="88"/>
      <c r="DW109" s="88"/>
      <c r="DX109" s="88"/>
      <c r="DY109" s="88"/>
      <c r="DZ109" s="88"/>
      <c r="EA109" s="88"/>
      <c r="EB109" s="88"/>
      <c r="EC109" s="88"/>
      <c r="ED109" s="88"/>
      <c r="EE109" s="88"/>
      <c r="EF109" s="88"/>
      <c r="EG109" s="88"/>
      <c r="EH109" s="88"/>
      <c r="EI109" s="88"/>
      <c r="EJ109" s="88"/>
      <c r="EK109" s="88"/>
      <c r="EL109" s="88"/>
      <c r="EM109" s="88"/>
      <c r="EN109" s="88"/>
      <c r="EO109" s="88"/>
      <c r="EP109" s="88"/>
      <c r="EQ109" s="88"/>
      <c r="ER109" s="88"/>
      <c r="ES109" s="88"/>
      <c r="ET109" s="88"/>
      <c r="EU109" s="88"/>
      <c r="EV109" s="88"/>
      <c r="EW109" s="88"/>
      <c r="EX109" s="88"/>
      <c r="EY109" s="88"/>
      <c r="EZ109" s="88"/>
      <c r="FA109" s="88"/>
      <c r="FB109" s="88"/>
      <c r="FC109" s="88"/>
      <c r="FD109" s="88"/>
      <c r="FE109" s="88"/>
      <c r="FF109" s="88"/>
      <c r="FG109" s="88"/>
      <c r="FH109" s="88"/>
      <c r="FI109" s="88"/>
      <c r="FJ109" s="88"/>
      <c r="FK109" s="88"/>
      <c r="FL109" s="88"/>
      <c r="FM109" s="88"/>
      <c r="FN109" s="88"/>
      <c r="FO109" s="88"/>
      <c r="FP109" s="88"/>
      <c r="FQ109" s="88"/>
      <c r="FR109" s="88"/>
      <c r="FS109" s="88"/>
      <c r="FT109" s="88"/>
      <c r="FU109" s="88"/>
      <c r="FV109" s="88"/>
      <c r="FW109" s="88"/>
      <c r="FX109" s="88"/>
      <c r="FY109" s="88"/>
      <c r="FZ109" s="88"/>
      <c r="GA109" s="88"/>
      <c r="GB109" s="88"/>
      <c r="GC109" s="88"/>
      <c r="GD109" s="88"/>
      <c r="GE109" s="88"/>
      <c r="GF109" s="88"/>
      <c r="GG109" s="88"/>
      <c r="GH109" s="88"/>
      <c r="GI109" s="88"/>
      <c r="GJ109" s="88"/>
      <c r="GK109" s="88"/>
      <c r="GL109" s="88"/>
      <c r="GM109" s="88"/>
      <c r="GN109" s="88"/>
      <c r="GO109" s="88"/>
      <c r="GP109" s="88"/>
      <c r="GQ109" s="88"/>
      <c r="GR109" s="88"/>
      <c r="GS109" s="88"/>
      <c r="GT109" s="88"/>
      <c r="GU109" s="88"/>
      <c r="GV109" s="88"/>
      <c r="GW109" s="88"/>
      <c r="GX109" s="88"/>
      <c r="GY109" s="88"/>
      <c r="GZ109" s="88"/>
      <c r="HA109" s="88"/>
      <c r="HB109" s="88"/>
      <c r="HC109" s="88"/>
      <c r="HD109" s="88"/>
      <c r="HE109" s="88"/>
      <c r="HF109" s="88"/>
      <c r="HG109" s="88"/>
      <c r="HH109" s="88"/>
      <c r="HI109" s="88"/>
      <c r="HJ109" s="88"/>
      <c r="HK109" s="88"/>
      <c r="HL109" s="88"/>
      <c r="HM109" s="88"/>
      <c r="HN109" s="88"/>
      <c r="HO109" s="88"/>
      <c r="HP109" s="88"/>
      <c r="HQ109" s="88"/>
      <c r="HR109" s="88"/>
      <c r="HS109" s="88"/>
      <c r="HT109" s="88"/>
      <c r="HU109" s="88"/>
      <c r="HV109" s="88"/>
      <c r="HW109" s="88"/>
      <c r="HX109" s="88"/>
      <c r="HY109" s="88"/>
      <c r="HZ109" s="88"/>
      <c r="IA109" s="88"/>
      <c r="IB109" s="88"/>
      <c r="IC109" s="88"/>
      <c r="ID109" s="88"/>
      <c r="IE109" s="88"/>
      <c r="IF109" s="88"/>
      <c r="IG109" s="88"/>
      <c r="IH109" s="88"/>
      <c r="II109" s="88"/>
      <c r="IJ109" s="88"/>
      <c r="IK109" s="88"/>
      <c r="IL109" s="88"/>
      <c r="IM109" s="88"/>
      <c r="IN109" s="88"/>
      <c r="IO109" s="88"/>
      <c r="IP109" s="88"/>
      <c r="IQ109" s="88"/>
      <c r="IR109" s="88"/>
      <c r="IS109" s="88"/>
      <c r="IT109" s="88"/>
      <c r="IU109" s="88"/>
      <c r="IV109" s="88"/>
    </row>
    <row r="110" spans="1:256" s="20" customFormat="1" ht="26.25" hidden="1" thickBot="1">
      <c r="A110" s="51" t="s">
        <v>41</v>
      </c>
      <c r="B110" s="51"/>
      <c r="C110" s="51"/>
      <c r="D110" s="51"/>
      <c r="E110" s="51">
        <v>9</v>
      </c>
      <c r="F110" s="51"/>
      <c r="G110" s="51"/>
      <c r="H110" s="51"/>
      <c r="I110" s="51"/>
      <c r="J110" s="51"/>
      <c r="K110" s="51">
        <v>2</v>
      </c>
      <c r="L110" s="51">
        <v>27</v>
      </c>
      <c r="M110" s="51"/>
      <c r="N110" s="51"/>
      <c r="O110" s="51"/>
      <c r="P110" s="51"/>
      <c r="Q110" s="51"/>
      <c r="R110" s="51">
        <v>0.5</v>
      </c>
      <c r="S110" s="51"/>
      <c r="T110" s="51"/>
      <c r="U110" s="51"/>
      <c r="V110" s="29">
        <f>+L110*R110</f>
        <v>13.5</v>
      </c>
      <c r="W110" s="165" t="s">
        <v>53</v>
      </c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  <c r="AX110" s="88"/>
      <c r="AY110" s="88"/>
      <c r="AZ110" s="88"/>
      <c r="BA110" s="88"/>
      <c r="BB110" s="88"/>
      <c r="BC110" s="88"/>
      <c r="BD110" s="88"/>
      <c r="BE110" s="88"/>
      <c r="BF110" s="88"/>
      <c r="BG110" s="88"/>
      <c r="BH110" s="88"/>
      <c r="BI110" s="88"/>
      <c r="BJ110" s="88"/>
      <c r="BK110" s="88"/>
      <c r="BL110" s="88"/>
      <c r="BM110" s="88"/>
      <c r="BN110" s="88"/>
      <c r="BO110" s="88"/>
      <c r="BP110" s="88"/>
      <c r="BQ110" s="88"/>
      <c r="BR110" s="88"/>
      <c r="BS110" s="88"/>
      <c r="BT110" s="88"/>
      <c r="BU110" s="88"/>
      <c r="BV110" s="88"/>
      <c r="BW110" s="88"/>
      <c r="BX110" s="88"/>
      <c r="BY110" s="88"/>
      <c r="BZ110" s="88"/>
      <c r="CA110" s="88"/>
      <c r="CB110" s="88"/>
      <c r="CC110" s="88"/>
      <c r="CD110" s="88"/>
      <c r="CE110" s="88"/>
      <c r="CF110" s="88"/>
      <c r="CG110" s="88"/>
      <c r="CH110" s="88"/>
      <c r="CI110" s="88"/>
      <c r="CJ110" s="88"/>
      <c r="CK110" s="88"/>
      <c r="CL110" s="88"/>
      <c r="CM110" s="88"/>
      <c r="CN110" s="88"/>
      <c r="CO110" s="88"/>
      <c r="CP110" s="88"/>
      <c r="CQ110" s="88"/>
      <c r="CR110" s="88"/>
      <c r="CS110" s="88"/>
      <c r="CT110" s="88"/>
      <c r="CU110" s="88"/>
      <c r="CV110" s="88"/>
      <c r="CW110" s="88"/>
      <c r="CX110" s="88"/>
      <c r="CY110" s="88"/>
      <c r="CZ110" s="88"/>
      <c r="DA110" s="88"/>
      <c r="DB110" s="88"/>
      <c r="DC110" s="88"/>
      <c r="DD110" s="88"/>
      <c r="DE110" s="88"/>
      <c r="DF110" s="88"/>
      <c r="DG110" s="88"/>
      <c r="DH110" s="88"/>
      <c r="DI110" s="88"/>
      <c r="DJ110" s="88"/>
      <c r="DK110" s="88"/>
      <c r="DL110" s="88"/>
      <c r="DM110" s="88"/>
      <c r="DN110" s="88"/>
      <c r="DO110" s="88"/>
      <c r="DP110" s="88"/>
      <c r="DQ110" s="88"/>
      <c r="DR110" s="88"/>
      <c r="DS110" s="88"/>
      <c r="DT110" s="88"/>
      <c r="DU110" s="88"/>
      <c r="DV110" s="88"/>
      <c r="DW110" s="88"/>
      <c r="DX110" s="88"/>
      <c r="DY110" s="88"/>
      <c r="DZ110" s="88"/>
      <c r="EA110" s="88"/>
      <c r="EB110" s="88"/>
      <c r="EC110" s="88"/>
      <c r="ED110" s="88"/>
      <c r="EE110" s="88"/>
      <c r="EF110" s="88"/>
      <c r="EG110" s="88"/>
      <c r="EH110" s="88"/>
      <c r="EI110" s="88"/>
      <c r="EJ110" s="88"/>
      <c r="EK110" s="88"/>
      <c r="EL110" s="88"/>
      <c r="EM110" s="88"/>
      <c r="EN110" s="88"/>
      <c r="EO110" s="88"/>
      <c r="EP110" s="88"/>
      <c r="EQ110" s="88"/>
      <c r="ER110" s="88"/>
      <c r="ES110" s="88"/>
      <c r="ET110" s="88"/>
      <c r="EU110" s="88"/>
      <c r="EV110" s="88"/>
      <c r="EW110" s="88"/>
      <c r="EX110" s="88"/>
      <c r="EY110" s="88"/>
      <c r="EZ110" s="88"/>
      <c r="FA110" s="88"/>
      <c r="FB110" s="88"/>
      <c r="FC110" s="88"/>
      <c r="FD110" s="88"/>
      <c r="FE110" s="88"/>
      <c r="FF110" s="88"/>
      <c r="FG110" s="88"/>
      <c r="FH110" s="88"/>
      <c r="FI110" s="88"/>
      <c r="FJ110" s="88"/>
      <c r="FK110" s="88"/>
      <c r="FL110" s="88"/>
      <c r="FM110" s="88"/>
      <c r="FN110" s="88"/>
      <c r="FO110" s="88"/>
      <c r="FP110" s="88"/>
      <c r="FQ110" s="88"/>
      <c r="FR110" s="88"/>
      <c r="FS110" s="88"/>
      <c r="FT110" s="88"/>
      <c r="FU110" s="88"/>
      <c r="FV110" s="88"/>
      <c r="FW110" s="88"/>
      <c r="FX110" s="88"/>
      <c r="FY110" s="88"/>
      <c r="FZ110" s="88"/>
      <c r="GA110" s="88"/>
      <c r="GB110" s="88"/>
      <c r="GC110" s="88"/>
      <c r="GD110" s="88"/>
      <c r="GE110" s="88"/>
      <c r="GF110" s="88"/>
      <c r="GG110" s="88"/>
      <c r="GH110" s="88"/>
      <c r="GI110" s="88"/>
      <c r="GJ110" s="88"/>
      <c r="GK110" s="88"/>
      <c r="GL110" s="88"/>
      <c r="GM110" s="88"/>
      <c r="GN110" s="88"/>
      <c r="GO110" s="88"/>
      <c r="GP110" s="88"/>
      <c r="GQ110" s="88"/>
      <c r="GR110" s="88"/>
      <c r="GS110" s="88"/>
      <c r="GT110" s="88"/>
      <c r="GU110" s="88"/>
      <c r="GV110" s="88"/>
      <c r="GW110" s="88"/>
      <c r="GX110" s="88"/>
      <c r="GY110" s="88"/>
      <c r="GZ110" s="88"/>
      <c r="HA110" s="88"/>
      <c r="HB110" s="88"/>
      <c r="HC110" s="88"/>
      <c r="HD110" s="88"/>
      <c r="HE110" s="88"/>
      <c r="HF110" s="88"/>
      <c r="HG110" s="88"/>
      <c r="HH110" s="88"/>
      <c r="HI110" s="88"/>
      <c r="HJ110" s="88"/>
      <c r="HK110" s="88"/>
      <c r="HL110" s="88"/>
      <c r="HM110" s="88"/>
      <c r="HN110" s="88"/>
      <c r="HO110" s="88"/>
      <c r="HP110" s="88"/>
      <c r="HQ110" s="88"/>
      <c r="HR110" s="88"/>
      <c r="HS110" s="88"/>
      <c r="HT110" s="88"/>
      <c r="HU110" s="88"/>
      <c r="HV110" s="88"/>
      <c r="HW110" s="88"/>
      <c r="HX110" s="88"/>
      <c r="HY110" s="88"/>
      <c r="HZ110" s="88"/>
      <c r="IA110" s="88"/>
      <c r="IB110" s="88"/>
      <c r="IC110" s="88"/>
      <c r="ID110" s="88"/>
      <c r="IE110" s="88"/>
      <c r="IF110" s="88"/>
      <c r="IG110" s="88"/>
      <c r="IH110" s="88"/>
      <c r="II110" s="88"/>
      <c r="IJ110" s="88"/>
      <c r="IK110" s="88"/>
      <c r="IL110" s="88"/>
      <c r="IM110" s="88"/>
      <c r="IN110" s="88"/>
      <c r="IO110" s="88"/>
      <c r="IP110" s="88"/>
      <c r="IQ110" s="88"/>
      <c r="IR110" s="88"/>
      <c r="IS110" s="88"/>
      <c r="IT110" s="88"/>
      <c r="IU110" s="88"/>
      <c r="IV110" s="88"/>
    </row>
    <row r="111" spans="1:256" s="20" customFormat="1" ht="26.25" hidden="1" thickBot="1">
      <c r="A111" s="51" t="s">
        <v>41</v>
      </c>
      <c r="B111" s="51"/>
      <c r="C111" s="51"/>
      <c r="D111" s="51"/>
      <c r="E111" s="51"/>
      <c r="F111" s="51">
        <v>9</v>
      </c>
      <c r="G111" s="51"/>
      <c r="H111" s="51"/>
      <c r="I111" s="51"/>
      <c r="J111" s="51"/>
      <c r="K111" s="51">
        <v>8</v>
      </c>
      <c r="L111" s="51">
        <v>141</v>
      </c>
      <c r="M111" s="51"/>
      <c r="N111" s="51"/>
      <c r="O111" s="51"/>
      <c r="P111" s="51"/>
      <c r="Q111" s="51"/>
      <c r="R111" s="51">
        <v>0.5</v>
      </c>
      <c r="S111" s="51"/>
      <c r="T111" s="51"/>
      <c r="U111" s="51"/>
      <c r="V111" s="29">
        <f t="shared" si="12"/>
        <v>70.5</v>
      </c>
      <c r="W111" s="165" t="s">
        <v>59</v>
      </c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8"/>
      <c r="AU111" s="88"/>
      <c r="AV111" s="88"/>
      <c r="AW111" s="88"/>
      <c r="AX111" s="88"/>
      <c r="AY111" s="88"/>
      <c r="AZ111" s="88"/>
      <c r="BA111" s="88"/>
      <c r="BB111" s="88"/>
      <c r="BC111" s="88"/>
      <c r="BD111" s="88"/>
      <c r="BE111" s="88"/>
      <c r="BF111" s="88"/>
      <c r="BG111" s="88"/>
      <c r="BH111" s="88"/>
      <c r="BI111" s="88"/>
      <c r="BJ111" s="88"/>
      <c r="BK111" s="88"/>
      <c r="BL111" s="88"/>
      <c r="BM111" s="88"/>
      <c r="BN111" s="88"/>
      <c r="BO111" s="88"/>
      <c r="BP111" s="88"/>
      <c r="BQ111" s="88"/>
      <c r="BR111" s="88"/>
      <c r="BS111" s="88"/>
      <c r="BT111" s="88"/>
      <c r="BU111" s="88"/>
      <c r="BV111" s="88"/>
      <c r="BW111" s="88"/>
      <c r="BX111" s="88"/>
      <c r="BY111" s="88"/>
      <c r="BZ111" s="88"/>
      <c r="CA111" s="88"/>
      <c r="CB111" s="88"/>
      <c r="CC111" s="88"/>
      <c r="CD111" s="88"/>
      <c r="CE111" s="88"/>
      <c r="CF111" s="88"/>
      <c r="CG111" s="88"/>
      <c r="CH111" s="88"/>
      <c r="CI111" s="88"/>
      <c r="CJ111" s="88"/>
      <c r="CK111" s="88"/>
      <c r="CL111" s="88"/>
      <c r="CM111" s="88"/>
      <c r="CN111" s="88"/>
      <c r="CO111" s="88"/>
      <c r="CP111" s="88"/>
      <c r="CQ111" s="88"/>
      <c r="CR111" s="88"/>
      <c r="CS111" s="88"/>
      <c r="CT111" s="88"/>
      <c r="CU111" s="88"/>
      <c r="CV111" s="88"/>
      <c r="CW111" s="88"/>
      <c r="CX111" s="88"/>
      <c r="CY111" s="88"/>
      <c r="CZ111" s="88"/>
      <c r="DA111" s="88"/>
      <c r="DB111" s="88"/>
      <c r="DC111" s="88"/>
      <c r="DD111" s="88"/>
      <c r="DE111" s="88"/>
      <c r="DF111" s="88"/>
      <c r="DG111" s="88"/>
      <c r="DH111" s="88"/>
      <c r="DI111" s="88"/>
      <c r="DJ111" s="88"/>
      <c r="DK111" s="88"/>
      <c r="DL111" s="88"/>
      <c r="DM111" s="88"/>
      <c r="DN111" s="88"/>
      <c r="DO111" s="88"/>
      <c r="DP111" s="88"/>
      <c r="DQ111" s="88"/>
      <c r="DR111" s="88"/>
      <c r="DS111" s="88"/>
      <c r="DT111" s="88"/>
      <c r="DU111" s="88"/>
      <c r="DV111" s="88"/>
      <c r="DW111" s="88"/>
      <c r="DX111" s="88"/>
      <c r="DY111" s="88"/>
      <c r="DZ111" s="88"/>
      <c r="EA111" s="88"/>
      <c r="EB111" s="88"/>
      <c r="EC111" s="88"/>
      <c r="ED111" s="88"/>
      <c r="EE111" s="88"/>
      <c r="EF111" s="88"/>
      <c r="EG111" s="88"/>
      <c r="EH111" s="88"/>
      <c r="EI111" s="88"/>
      <c r="EJ111" s="88"/>
      <c r="EK111" s="88"/>
      <c r="EL111" s="88"/>
      <c r="EM111" s="88"/>
      <c r="EN111" s="88"/>
      <c r="EO111" s="88"/>
      <c r="EP111" s="88"/>
      <c r="EQ111" s="88"/>
      <c r="ER111" s="88"/>
      <c r="ES111" s="88"/>
      <c r="ET111" s="88"/>
      <c r="EU111" s="88"/>
      <c r="EV111" s="88"/>
      <c r="EW111" s="88"/>
      <c r="EX111" s="88"/>
      <c r="EY111" s="88"/>
      <c r="EZ111" s="88"/>
      <c r="FA111" s="88"/>
      <c r="FB111" s="88"/>
      <c r="FC111" s="88"/>
      <c r="FD111" s="88"/>
      <c r="FE111" s="88"/>
      <c r="FF111" s="88"/>
      <c r="FG111" s="88"/>
      <c r="FH111" s="88"/>
      <c r="FI111" s="88"/>
      <c r="FJ111" s="88"/>
      <c r="FK111" s="88"/>
      <c r="FL111" s="88"/>
      <c r="FM111" s="88"/>
      <c r="FN111" s="88"/>
      <c r="FO111" s="88"/>
      <c r="FP111" s="88"/>
      <c r="FQ111" s="88"/>
      <c r="FR111" s="88"/>
      <c r="FS111" s="88"/>
      <c r="FT111" s="88"/>
      <c r="FU111" s="88"/>
      <c r="FV111" s="88"/>
      <c r="FW111" s="88"/>
      <c r="FX111" s="88"/>
      <c r="FY111" s="88"/>
      <c r="FZ111" s="88"/>
      <c r="GA111" s="88"/>
      <c r="GB111" s="88"/>
      <c r="GC111" s="88"/>
      <c r="GD111" s="88"/>
      <c r="GE111" s="88"/>
      <c r="GF111" s="88"/>
      <c r="GG111" s="88"/>
      <c r="GH111" s="88"/>
      <c r="GI111" s="88"/>
      <c r="GJ111" s="88"/>
      <c r="GK111" s="88"/>
      <c r="GL111" s="88"/>
      <c r="GM111" s="88"/>
      <c r="GN111" s="88"/>
      <c r="GO111" s="88"/>
      <c r="GP111" s="88"/>
      <c r="GQ111" s="88"/>
      <c r="GR111" s="88"/>
      <c r="GS111" s="88"/>
      <c r="GT111" s="88"/>
      <c r="GU111" s="88"/>
      <c r="GV111" s="88"/>
      <c r="GW111" s="88"/>
      <c r="GX111" s="88"/>
      <c r="GY111" s="88"/>
      <c r="GZ111" s="88"/>
      <c r="HA111" s="88"/>
      <c r="HB111" s="88"/>
      <c r="HC111" s="88"/>
      <c r="HD111" s="88"/>
      <c r="HE111" s="88"/>
      <c r="HF111" s="88"/>
      <c r="HG111" s="88"/>
      <c r="HH111" s="88"/>
      <c r="HI111" s="88"/>
      <c r="HJ111" s="88"/>
      <c r="HK111" s="88"/>
      <c r="HL111" s="88"/>
      <c r="HM111" s="88"/>
      <c r="HN111" s="88"/>
      <c r="HO111" s="88"/>
      <c r="HP111" s="88"/>
      <c r="HQ111" s="88"/>
      <c r="HR111" s="88"/>
      <c r="HS111" s="88"/>
      <c r="HT111" s="88"/>
      <c r="HU111" s="88"/>
      <c r="HV111" s="88"/>
      <c r="HW111" s="88"/>
      <c r="HX111" s="88"/>
      <c r="HY111" s="88"/>
      <c r="HZ111" s="88"/>
      <c r="IA111" s="88"/>
      <c r="IB111" s="88"/>
      <c r="IC111" s="88"/>
      <c r="ID111" s="88"/>
      <c r="IE111" s="88"/>
      <c r="IF111" s="88"/>
      <c r="IG111" s="88"/>
      <c r="IH111" s="88"/>
      <c r="II111" s="88"/>
      <c r="IJ111" s="88"/>
      <c r="IK111" s="88"/>
      <c r="IL111" s="88"/>
      <c r="IM111" s="88"/>
      <c r="IN111" s="88"/>
      <c r="IO111" s="88"/>
      <c r="IP111" s="88"/>
      <c r="IQ111" s="88"/>
      <c r="IR111" s="88"/>
      <c r="IS111" s="88"/>
      <c r="IT111" s="88"/>
      <c r="IU111" s="88"/>
      <c r="IV111" s="88"/>
    </row>
    <row r="112" spans="1:256" s="20" customFormat="1" ht="26.25" hidden="1" thickBot="1">
      <c r="A112" s="51" t="s">
        <v>41</v>
      </c>
      <c r="B112" s="51"/>
      <c r="C112" s="51"/>
      <c r="D112" s="51"/>
      <c r="E112" s="51"/>
      <c r="F112" s="51"/>
      <c r="G112" s="51">
        <v>9</v>
      </c>
      <c r="H112" s="51"/>
      <c r="I112" s="51"/>
      <c r="J112" s="51"/>
      <c r="K112" s="51">
        <v>4</v>
      </c>
      <c r="L112" s="51">
        <v>63</v>
      </c>
      <c r="M112" s="51"/>
      <c r="N112" s="51"/>
      <c r="O112" s="51"/>
      <c r="P112" s="51"/>
      <c r="Q112" s="51"/>
      <c r="R112" s="51">
        <v>0.5</v>
      </c>
      <c r="S112" s="51"/>
      <c r="T112" s="51"/>
      <c r="U112" s="51"/>
      <c r="V112" s="29">
        <f t="shared" si="12"/>
        <v>31.5</v>
      </c>
      <c r="W112" s="165" t="s">
        <v>53</v>
      </c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88"/>
      <c r="AS112" s="88"/>
      <c r="AT112" s="88"/>
      <c r="AU112" s="88"/>
      <c r="AV112" s="88"/>
      <c r="AW112" s="88"/>
      <c r="AX112" s="88"/>
      <c r="AY112" s="88"/>
      <c r="AZ112" s="88"/>
      <c r="BA112" s="88"/>
      <c r="BB112" s="88"/>
      <c r="BC112" s="88"/>
      <c r="BD112" s="88"/>
      <c r="BE112" s="88"/>
      <c r="BF112" s="88"/>
      <c r="BG112" s="88"/>
      <c r="BH112" s="88"/>
      <c r="BI112" s="88"/>
      <c r="BJ112" s="88"/>
      <c r="BK112" s="88"/>
      <c r="BL112" s="88"/>
      <c r="BM112" s="88"/>
      <c r="BN112" s="88"/>
      <c r="BO112" s="88"/>
      <c r="BP112" s="88"/>
      <c r="BQ112" s="88"/>
      <c r="BR112" s="88"/>
      <c r="BS112" s="88"/>
      <c r="BT112" s="88"/>
      <c r="BU112" s="88"/>
      <c r="BV112" s="88"/>
      <c r="BW112" s="88"/>
      <c r="BX112" s="88"/>
      <c r="BY112" s="88"/>
      <c r="BZ112" s="88"/>
      <c r="CA112" s="88"/>
      <c r="CB112" s="88"/>
      <c r="CC112" s="88"/>
      <c r="CD112" s="88"/>
      <c r="CE112" s="88"/>
      <c r="CF112" s="88"/>
      <c r="CG112" s="88"/>
      <c r="CH112" s="88"/>
      <c r="CI112" s="88"/>
      <c r="CJ112" s="88"/>
      <c r="CK112" s="88"/>
      <c r="CL112" s="88"/>
      <c r="CM112" s="88"/>
      <c r="CN112" s="88"/>
      <c r="CO112" s="88"/>
      <c r="CP112" s="88"/>
      <c r="CQ112" s="88"/>
      <c r="CR112" s="88"/>
      <c r="CS112" s="88"/>
      <c r="CT112" s="88"/>
      <c r="CU112" s="88"/>
      <c r="CV112" s="88"/>
      <c r="CW112" s="88"/>
      <c r="CX112" s="88"/>
      <c r="CY112" s="88"/>
      <c r="CZ112" s="88"/>
      <c r="DA112" s="88"/>
      <c r="DB112" s="88"/>
      <c r="DC112" s="88"/>
      <c r="DD112" s="88"/>
      <c r="DE112" s="88"/>
      <c r="DF112" s="88"/>
      <c r="DG112" s="88"/>
      <c r="DH112" s="88"/>
      <c r="DI112" s="88"/>
      <c r="DJ112" s="88"/>
      <c r="DK112" s="88"/>
      <c r="DL112" s="88"/>
      <c r="DM112" s="88"/>
      <c r="DN112" s="88"/>
      <c r="DO112" s="88"/>
      <c r="DP112" s="88"/>
      <c r="DQ112" s="88"/>
      <c r="DR112" s="88"/>
      <c r="DS112" s="88"/>
      <c r="DT112" s="88"/>
      <c r="DU112" s="88"/>
      <c r="DV112" s="88"/>
      <c r="DW112" s="88"/>
      <c r="DX112" s="88"/>
      <c r="DY112" s="88"/>
      <c r="DZ112" s="88"/>
      <c r="EA112" s="88"/>
      <c r="EB112" s="88"/>
      <c r="EC112" s="88"/>
      <c r="ED112" s="88"/>
      <c r="EE112" s="88"/>
      <c r="EF112" s="88"/>
      <c r="EG112" s="88"/>
      <c r="EH112" s="88"/>
      <c r="EI112" s="88"/>
      <c r="EJ112" s="88"/>
      <c r="EK112" s="88"/>
      <c r="EL112" s="88"/>
      <c r="EM112" s="88"/>
      <c r="EN112" s="88"/>
      <c r="EO112" s="88"/>
      <c r="EP112" s="88"/>
      <c r="EQ112" s="88"/>
      <c r="ER112" s="88"/>
      <c r="ES112" s="88"/>
      <c r="ET112" s="88"/>
      <c r="EU112" s="88"/>
      <c r="EV112" s="88"/>
      <c r="EW112" s="88"/>
      <c r="EX112" s="88"/>
      <c r="EY112" s="88"/>
      <c r="EZ112" s="88"/>
      <c r="FA112" s="88"/>
      <c r="FB112" s="88"/>
      <c r="FC112" s="88"/>
      <c r="FD112" s="88"/>
      <c r="FE112" s="88"/>
      <c r="FF112" s="88"/>
      <c r="FG112" s="88"/>
      <c r="FH112" s="88"/>
      <c r="FI112" s="88"/>
      <c r="FJ112" s="88"/>
      <c r="FK112" s="88"/>
      <c r="FL112" s="88"/>
      <c r="FM112" s="88"/>
      <c r="FN112" s="88"/>
      <c r="FO112" s="88"/>
      <c r="FP112" s="88"/>
      <c r="FQ112" s="88"/>
      <c r="FR112" s="88"/>
      <c r="FS112" s="88"/>
      <c r="FT112" s="88"/>
      <c r="FU112" s="88"/>
      <c r="FV112" s="88"/>
      <c r="FW112" s="88"/>
      <c r="FX112" s="88"/>
      <c r="FY112" s="88"/>
      <c r="FZ112" s="88"/>
      <c r="GA112" s="88"/>
      <c r="GB112" s="88"/>
      <c r="GC112" s="88"/>
      <c r="GD112" s="88"/>
      <c r="GE112" s="88"/>
      <c r="GF112" s="88"/>
      <c r="GG112" s="88"/>
      <c r="GH112" s="88"/>
      <c r="GI112" s="88"/>
      <c r="GJ112" s="88"/>
      <c r="GK112" s="88"/>
      <c r="GL112" s="88"/>
      <c r="GM112" s="88"/>
      <c r="GN112" s="88"/>
      <c r="GO112" s="88"/>
      <c r="GP112" s="88"/>
      <c r="GQ112" s="88"/>
      <c r="GR112" s="88"/>
      <c r="GS112" s="88"/>
      <c r="GT112" s="88"/>
      <c r="GU112" s="88"/>
      <c r="GV112" s="88"/>
      <c r="GW112" s="88"/>
      <c r="GX112" s="88"/>
      <c r="GY112" s="88"/>
      <c r="GZ112" s="88"/>
      <c r="HA112" s="88"/>
      <c r="HB112" s="88"/>
      <c r="HC112" s="88"/>
      <c r="HD112" s="88"/>
      <c r="HE112" s="88"/>
      <c r="HF112" s="88"/>
      <c r="HG112" s="88"/>
      <c r="HH112" s="88"/>
      <c r="HI112" s="88"/>
      <c r="HJ112" s="88"/>
      <c r="HK112" s="88"/>
      <c r="HL112" s="88"/>
      <c r="HM112" s="88"/>
      <c r="HN112" s="88"/>
      <c r="HO112" s="88"/>
      <c r="HP112" s="88"/>
      <c r="HQ112" s="88"/>
      <c r="HR112" s="88"/>
      <c r="HS112" s="88"/>
      <c r="HT112" s="88"/>
      <c r="HU112" s="88"/>
      <c r="HV112" s="88"/>
      <c r="HW112" s="88"/>
      <c r="HX112" s="88"/>
      <c r="HY112" s="88"/>
      <c r="HZ112" s="88"/>
      <c r="IA112" s="88"/>
      <c r="IB112" s="88"/>
      <c r="IC112" s="88"/>
      <c r="ID112" s="88"/>
      <c r="IE112" s="88"/>
      <c r="IF112" s="88"/>
      <c r="IG112" s="88"/>
      <c r="IH112" s="88"/>
      <c r="II112" s="88"/>
      <c r="IJ112" s="88"/>
      <c r="IK112" s="88"/>
      <c r="IL112" s="88"/>
      <c r="IM112" s="88"/>
      <c r="IN112" s="88"/>
      <c r="IO112" s="88"/>
      <c r="IP112" s="88"/>
      <c r="IQ112" s="88"/>
      <c r="IR112" s="88"/>
      <c r="IS112" s="88"/>
      <c r="IT112" s="88"/>
      <c r="IU112" s="88"/>
      <c r="IV112" s="88"/>
    </row>
    <row r="113" spans="1:256" s="20" customFormat="1" ht="26.25" hidden="1" thickBot="1">
      <c r="A113" s="51" t="s">
        <v>41</v>
      </c>
      <c r="B113" s="51"/>
      <c r="C113" s="51"/>
      <c r="D113" s="51"/>
      <c r="E113" s="51"/>
      <c r="F113" s="51"/>
      <c r="G113" s="51"/>
      <c r="H113" s="51">
        <v>9</v>
      </c>
      <c r="I113" s="51"/>
      <c r="J113" s="51"/>
      <c r="K113" s="51">
        <v>11</v>
      </c>
      <c r="L113" s="51">
        <v>195</v>
      </c>
      <c r="M113" s="51"/>
      <c r="N113" s="51"/>
      <c r="O113" s="51"/>
      <c r="P113" s="51"/>
      <c r="Q113" s="51"/>
      <c r="R113" s="51">
        <v>0.5</v>
      </c>
      <c r="S113" s="51"/>
      <c r="T113" s="51"/>
      <c r="U113" s="51"/>
      <c r="V113" s="29">
        <f t="shared" si="12"/>
        <v>97.5</v>
      </c>
      <c r="W113" s="165" t="s">
        <v>53</v>
      </c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  <c r="AS113" s="88"/>
      <c r="AT113" s="88"/>
      <c r="AU113" s="88"/>
      <c r="AV113" s="88"/>
      <c r="AW113" s="88"/>
      <c r="AX113" s="88"/>
      <c r="AY113" s="88"/>
      <c r="AZ113" s="88"/>
      <c r="BA113" s="88"/>
      <c r="BB113" s="88"/>
      <c r="BC113" s="88"/>
      <c r="BD113" s="88"/>
      <c r="BE113" s="88"/>
      <c r="BF113" s="88"/>
      <c r="BG113" s="88"/>
      <c r="BH113" s="88"/>
      <c r="BI113" s="88"/>
      <c r="BJ113" s="88"/>
      <c r="BK113" s="88"/>
      <c r="BL113" s="88"/>
      <c r="BM113" s="88"/>
      <c r="BN113" s="88"/>
      <c r="BO113" s="88"/>
      <c r="BP113" s="88"/>
      <c r="BQ113" s="88"/>
      <c r="BR113" s="88"/>
      <c r="BS113" s="88"/>
      <c r="BT113" s="88"/>
      <c r="BU113" s="88"/>
      <c r="BV113" s="88"/>
      <c r="BW113" s="88"/>
      <c r="BX113" s="88"/>
      <c r="BY113" s="88"/>
      <c r="BZ113" s="88"/>
      <c r="CA113" s="88"/>
      <c r="CB113" s="88"/>
      <c r="CC113" s="88"/>
      <c r="CD113" s="88"/>
      <c r="CE113" s="88"/>
      <c r="CF113" s="88"/>
      <c r="CG113" s="88"/>
      <c r="CH113" s="88"/>
      <c r="CI113" s="88"/>
      <c r="CJ113" s="88"/>
      <c r="CK113" s="88"/>
      <c r="CL113" s="88"/>
      <c r="CM113" s="88"/>
      <c r="CN113" s="88"/>
      <c r="CO113" s="88"/>
      <c r="CP113" s="88"/>
      <c r="CQ113" s="88"/>
      <c r="CR113" s="88"/>
      <c r="CS113" s="88"/>
      <c r="CT113" s="88"/>
      <c r="CU113" s="88"/>
      <c r="CV113" s="88"/>
      <c r="CW113" s="88"/>
      <c r="CX113" s="88"/>
      <c r="CY113" s="88"/>
      <c r="CZ113" s="88"/>
      <c r="DA113" s="88"/>
      <c r="DB113" s="88"/>
      <c r="DC113" s="88"/>
      <c r="DD113" s="88"/>
      <c r="DE113" s="88"/>
      <c r="DF113" s="88"/>
      <c r="DG113" s="88"/>
      <c r="DH113" s="88"/>
      <c r="DI113" s="88"/>
      <c r="DJ113" s="88"/>
      <c r="DK113" s="88"/>
      <c r="DL113" s="88"/>
      <c r="DM113" s="88"/>
      <c r="DN113" s="88"/>
      <c r="DO113" s="88"/>
      <c r="DP113" s="88"/>
      <c r="DQ113" s="88"/>
      <c r="DR113" s="88"/>
      <c r="DS113" s="88"/>
      <c r="DT113" s="88"/>
      <c r="DU113" s="88"/>
      <c r="DV113" s="88"/>
      <c r="DW113" s="88"/>
      <c r="DX113" s="88"/>
      <c r="DY113" s="88"/>
      <c r="DZ113" s="88"/>
      <c r="EA113" s="88"/>
      <c r="EB113" s="88"/>
      <c r="EC113" s="88"/>
      <c r="ED113" s="88"/>
      <c r="EE113" s="88"/>
      <c r="EF113" s="88"/>
      <c r="EG113" s="88"/>
      <c r="EH113" s="88"/>
      <c r="EI113" s="88"/>
      <c r="EJ113" s="88"/>
      <c r="EK113" s="88"/>
      <c r="EL113" s="88"/>
      <c r="EM113" s="88"/>
      <c r="EN113" s="88"/>
      <c r="EO113" s="88"/>
      <c r="EP113" s="88"/>
      <c r="EQ113" s="88"/>
      <c r="ER113" s="88"/>
      <c r="ES113" s="88"/>
      <c r="ET113" s="88"/>
      <c r="EU113" s="88"/>
      <c r="EV113" s="88"/>
      <c r="EW113" s="88"/>
      <c r="EX113" s="88"/>
      <c r="EY113" s="88"/>
      <c r="EZ113" s="88"/>
      <c r="FA113" s="88"/>
      <c r="FB113" s="88"/>
      <c r="FC113" s="88"/>
      <c r="FD113" s="88"/>
      <c r="FE113" s="88"/>
      <c r="FF113" s="88"/>
      <c r="FG113" s="88"/>
      <c r="FH113" s="88"/>
      <c r="FI113" s="88"/>
      <c r="FJ113" s="88"/>
      <c r="FK113" s="88"/>
      <c r="FL113" s="88"/>
      <c r="FM113" s="88"/>
      <c r="FN113" s="88"/>
      <c r="FO113" s="88"/>
      <c r="FP113" s="88"/>
      <c r="FQ113" s="88"/>
      <c r="FR113" s="88"/>
      <c r="FS113" s="88"/>
      <c r="FT113" s="88"/>
      <c r="FU113" s="88"/>
      <c r="FV113" s="88"/>
      <c r="FW113" s="88"/>
      <c r="FX113" s="88"/>
      <c r="FY113" s="88"/>
      <c r="FZ113" s="88"/>
      <c r="GA113" s="88"/>
      <c r="GB113" s="88"/>
      <c r="GC113" s="88"/>
      <c r="GD113" s="88"/>
      <c r="GE113" s="88"/>
      <c r="GF113" s="88"/>
      <c r="GG113" s="88"/>
      <c r="GH113" s="88"/>
      <c r="GI113" s="88"/>
      <c r="GJ113" s="88"/>
      <c r="GK113" s="88"/>
      <c r="GL113" s="88"/>
      <c r="GM113" s="88"/>
      <c r="GN113" s="88"/>
      <c r="GO113" s="88"/>
      <c r="GP113" s="88"/>
      <c r="GQ113" s="88"/>
      <c r="GR113" s="88"/>
      <c r="GS113" s="88"/>
      <c r="GT113" s="88"/>
      <c r="GU113" s="88"/>
      <c r="GV113" s="88"/>
      <c r="GW113" s="88"/>
      <c r="GX113" s="88"/>
      <c r="GY113" s="88"/>
      <c r="GZ113" s="88"/>
      <c r="HA113" s="88"/>
      <c r="HB113" s="88"/>
      <c r="HC113" s="88"/>
      <c r="HD113" s="88"/>
      <c r="HE113" s="88"/>
      <c r="HF113" s="88"/>
      <c r="HG113" s="88"/>
      <c r="HH113" s="88"/>
      <c r="HI113" s="88"/>
      <c r="HJ113" s="88"/>
      <c r="HK113" s="88"/>
      <c r="HL113" s="88"/>
      <c r="HM113" s="88"/>
      <c r="HN113" s="88"/>
      <c r="HO113" s="88"/>
      <c r="HP113" s="88"/>
      <c r="HQ113" s="88"/>
      <c r="HR113" s="88"/>
      <c r="HS113" s="88"/>
      <c r="HT113" s="88"/>
      <c r="HU113" s="88"/>
      <c r="HV113" s="88"/>
      <c r="HW113" s="88"/>
      <c r="HX113" s="88"/>
      <c r="HY113" s="88"/>
      <c r="HZ113" s="88"/>
      <c r="IA113" s="88"/>
      <c r="IB113" s="88"/>
      <c r="IC113" s="88"/>
      <c r="ID113" s="88"/>
      <c r="IE113" s="88"/>
      <c r="IF113" s="88"/>
      <c r="IG113" s="88"/>
      <c r="IH113" s="88"/>
      <c r="II113" s="88"/>
      <c r="IJ113" s="88"/>
      <c r="IK113" s="88"/>
      <c r="IL113" s="88"/>
      <c r="IM113" s="88"/>
      <c r="IN113" s="88"/>
      <c r="IO113" s="88"/>
      <c r="IP113" s="88"/>
      <c r="IQ113" s="88"/>
      <c r="IR113" s="88"/>
      <c r="IS113" s="88"/>
      <c r="IT113" s="88"/>
      <c r="IU113" s="88"/>
      <c r="IV113" s="88"/>
    </row>
    <row r="114" spans="1:256" s="20" customFormat="1" ht="26.25" hidden="1" thickBot="1">
      <c r="A114" s="51" t="s">
        <v>41</v>
      </c>
      <c r="B114" s="51"/>
      <c r="C114" s="51"/>
      <c r="D114" s="51"/>
      <c r="E114" s="51"/>
      <c r="F114" s="51"/>
      <c r="G114" s="51"/>
      <c r="H114" s="51"/>
      <c r="I114" s="51">
        <v>9</v>
      </c>
      <c r="J114" s="51"/>
      <c r="K114" s="51">
        <v>2</v>
      </c>
      <c r="L114" s="51">
        <v>35</v>
      </c>
      <c r="M114" s="51"/>
      <c r="N114" s="51"/>
      <c r="O114" s="51"/>
      <c r="P114" s="51"/>
      <c r="Q114" s="51"/>
      <c r="R114" s="51">
        <v>0.5</v>
      </c>
      <c r="S114" s="51"/>
      <c r="T114" s="51"/>
      <c r="U114" s="51"/>
      <c r="V114" s="29">
        <f t="shared" si="12"/>
        <v>17.5</v>
      </c>
      <c r="W114" s="165" t="s">
        <v>59</v>
      </c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  <c r="AQ114" s="88"/>
      <c r="AR114" s="88"/>
      <c r="AS114" s="88"/>
      <c r="AT114" s="88"/>
      <c r="AU114" s="88"/>
      <c r="AV114" s="88"/>
      <c r="AW114" s="88"/>
      <c r="AX114" s="88"/>
      <c r="AY114" s="88"/>
      <c r="AZ114" s="88"/>
      <c r="BA114" s="88"/>
      <c r="BB114" s="88"/>
      <c r="BC114" s="88"/>
      <c r="BD114" s="88"/>
      <c r="BE114" s="88"/>
      <c r="BF114" s="88"/>
      <c r="BG114" s="88"/>
      <c r="BH114" s="88"/>
      <c r="BI114" s="88"/>
      <c r="BJ114" s="88"/>
      <c r="BK114" s="88"/>
      <c r="BL114" s="88"/>
      <c r="BM114" s="88"/>
      <c r="BN114" s="88"/>
      <c r="BO114" s="88"/>
      <c r="BP114" s="88"/>
      <c r="BQ114" s="88"/>
      <c r="BR114" s="88"/>
      <c r="BS114" s="88"/>
      <c r="BT114" s="88"/>
      <c r="BU114" s="88"/>
      <c r="BV114" s="88"/>
      <c r="BW114" s="88"/>
      <c r="BX114" s="88"/>
      <c r="BY114" s="88"/>
      <c r="BZ114" s="88"/>
      <c r="CA114" s="88"/>
      <c r="CB114" s="88"/>
      <c r="CC114" s="88"/>
      <c r="CD114" s="88"/>
      <c r="CE114" s="88"/>
      <c r="CF114" s="88"/>
      <c r="CG114" s="88"/>
      <c r="CH114" s="88"/>
      <c r="CI114" s="88"/>
      <c r="CJ114" s="88"/>
      <c r="CK114" s="88"/>
      <c r="CL114" s="88"/>
      <c r="CM114" s="88"/>
      <c r="CN114" s="88"/>
      <c r="CO114" s="88"/>
      <c r="CP114" s="88"/>
      <c r="CQ114" s="88"/>
      <c r="CR114" s="88"/>
      <c r="CS114" s="88"/>
      <c r="CT114" s="88"/>
      <c r="CU114" s="88"/>
      <c r="CV114" s="88"/>
      <c r="CW114" s="88"/>
      <c r="CX114" s="88"/>
      <c r="CY114" s="88"/>
      <c r="CZ114" s="88"/>
      <c r="DA114" s="88"/>
      <c r="DB114" s="88"/>
      <c r="DC114" s="88"/>
      <c r="DD114" s="88"/>
      <c r="DE114" s="88"/>
      <c r="DF114" s="88"/>
      <c r="DG114" s="88"/>
      <c r="DH114" s="88"/>
      <c r="DI114" s="88"/>
      <c r="DJ114" s="88"/>
      <c r="DK114" s="88"/>
      <c r="DL114" s="88"/>
      <c r="DM114" s="88"/>
      <c r="DN114" s="88"/>
      <c r="DO114" s="88"/>
      <c r="DP114" s="88"/>
      <c r="DQ114" s="88"/>
      <c r="DR114" s="88"/>
      <c r="DS114" s="88"/>
      <c r="DT114" s="88"/>
      <c r="DU114" s="88"/>
      <c r="DV114" s="88"/>
      <c r="DW114" s="88"/>
      <c r="DX114" s="88"/>
      <c r="DY114" s="88"/>
      <c r="DZ114" s="88"/>
      <c r="EA114" s="88"/>
      <c r="EB114" s="88"/>
      <c r="EC114" s="88"/>
      <c r="ED114" s="88"/>
      <c r="EE114" s="88"/>
      <c r="EF114" s="88"/>
      <c r="EG114" s="88"/>
      <c r="EH114" s="88"/>
      <c r="EI114" s="88"/>
      <c r="EJ114" s="88"/>
      <c r="EK114" s="88"/>
      <c r="EL114" s="88"/>
      <c r="EM114" s="88"/>
      <c r="EN114" s="88"/>
      <c r="EO114" s="88"/>
      <c r="EP114" s="88"/>
      <c r="EQ114" s="88"/>
      <c r="ER114" s="88"/>
      <c r="ES114" s="88"/>
      <c r="ET114" s="88"/>
      <c r="EU114" s="88"/>
      <c r="EV114" s="88"/>
      <c r="EW114" s="88"/>
      <c r="EX114" s="88"/>
      <c r="EY114" s="88"/>
      <c r="EZ114" s="88"/>
      <c r="FA114" s="88"/>
      <c r="FB114" s="88"/>
      <c r="FC114" s="88"/>
      <c r="FD114" s="88"/>
      <c r="FE114" s="88"/>
      <c r="FF114" s="88"/>
      <c r="FG114" s="88"/>
      <c r="FH114" s="88"/>
      <c r="FI114" s="88"/>
      <c r="FJ114" s="88"/>
      <c r="FK114" s="88"/>
      <c r="FL114" s="88"/>
      <c r="FM114" s="88"/>
      <c r="FN114" s="88"/>
      <c r="FO114" s="88"/>
      <c r="FP114" s="88"/>
      <c r="FQ114" s="88"/>
      <c r="FR114" s="88"/>
      <c r="FS114" s="88"/>
      <c r="FT114" s="88"/>
      <c r="FU114" s="88"/>
      <c r="FV114" s="88"/>
      <c r="FW114" s="88"/>
      <c r="FX114" s="88"/>
      <c r="FY114" s="88"/>
      <c r="FZ114" s="88"/>
      <c r="GA114" s="88"/>
      <c r="GB114" s="88"/>
      <c r="GC114" s="88"/>
      <c r="GD114" s="88"/>
      <c r="GE114" s="88"/>
      <c r="GF114" s="88"/>
      <c r="GG114" s="88"/>
      <c r="GH114" s="88"/>
      <c r="GI114" s="88"/>
      <c r="GJ114" s="88"/>
      <c r="GK114" s="88"/>
      <c r="GL114" s="88"/>
      <c r="GM114" s="88"/>
      <c r="GN114" s="88"/>
      <c r="GO114" s="88"/>
      <c r="GP114" s="88"/>
      <c r="GQ114" s="88"/>
      <c r="GR114" s="88"/>
      <c r="GS114" s="88"/>
      <c r="GT114" s="88"/>
      <c r="GU114" s="88"/>
      <c r="GV114" s="88"/>
      <c r="GW114" s="88"/>
      <c r="GX114" s="88"/>
      <c r="GY114" s="88"/>
      <c r="GZ114" s="88"/>
      <c r="HA114" s="88"/>
      <c r="HB114" s="88"/>
      <c r="HC114" s="88"/>
      <c r="HD114" s="88"/>
      <c r="HE114" s="88"/>
      <c r="HF114" s="88"/>
      <c r="HG114" s="88"/>
      <c r="HH114" s="88"/>
      <c r="HI114" s="88"/>
      <c r="HJ114" s="88"/>
      <c r="HK114" s="88"/>
      <c r="HL114" s="88"/>
      <c r="HM114" s="88"/>
      <c r="HN114" s="88"/>
      <c r="HO114" s="88"/>
      <c r="HP114" s="88"/>
      <c r="HQ114" s="88"/>
      <c r="HR114" s="88"/>
      <c r="HS114" s="88"/>
      <c r="HT114" s="88"/>
      <c r="HU114" s="88"/>
      <c r="HV114" s="88"/>
      <c r="HW114" s="88"/>
      <c r="HX114" s="88"/>
      <c r="HY114" s="88"/>
      <c r="HZ114" s="88"/>
      <c r="IA114" s="88"/>
      <c r="IB114" s="88"/>
      <c r="IC114" s="88"/>
      <c r="ID114" s="88"/>
      <c r="IE114" s="88"/>
      <c r="IF114" s="88"/>
      <c r="IG114" s="88"/>
      <c r="IH114" s="88"/>
      <c r="II114" s="88"/>
      <c r="IJ114" s="88"/>
      <c r="IK114" s="88"/>
      <c r="IL114" s="88"/>
      <c r="IM114" s="88"/>
      <c r="IN114" s="88"/>
      <c r="IO114" s="88"/>
      <c r="IP114" s="88"/>
      <c r="IQ114" s="88"/>
      <c r="IR114" s="88"/>
      <c r="IS114" s="88"/>
      <c r="IT114" s="88"/>
      <c r="IU114" s="88"/>
      <c r="IV114" s="88"/>
    </row>
    <row r="115" spans="1:256" s="20" customFormat="1" ht="26.25" hidden="1" thickBot="1">
      <c r="A115" s="51" t="s">
        <v>41</v>
      </c>
      <c r="B115" s="51"/>
      <c r="C115" s="51"/>
      <c r="D115" s="51"/>
      <c r="E115" s="51"/>
      <c r="F115" s="51"/>
      <c r="G115" s="51"/>
      <c r="H115" s="51"/>
      <c r="I115" s="51"/>
      <c r="J115" s="51">
        <v>9</v>
      </c>
      <c r="K115" s="51">
        <v>8</v>
      </c>
      <c r="L115" s="51">
        <v>137</v>
      </c>
      <c r="M115" s="51"/>
      <c r="N115" s="51"/>
      <c r="O115" s="51"/>
      <c r="P115" s="51"/>
      <c r="Q115" s="51"/>
      <c r="R115" s="51">
        <v>0.5</v>
      </c>
      <c r="S115" s="51"/>
      <c r="T115" s="51"/>
      <c r="U115" s="51"/>
      <c r="V115" s="29">
        <f t="shared" si="12"/>
        <v>68.5</v>
      </c>
      <c r="W115" s="165" t="s">
        <v>59</v>
      </c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  <c r="AQ115" s="88"/>
      <c r="AR115" s="88"/>
      <c r="AS115" s="88"/>
      <c r="AT115" s="88"/>
      <c r="AU115" s="88"/>
      <c r="AV115" s="88"/>
      <c r="AW115" s="88"/>
      <c r="AX115" s="88"/>
      <c r="AY115" s="88"/>
      <c r="AZ115" s="88"/>
      <c r="BA115" s="88"/>
      <c r="BB115" s="88"/>
      <c r="BC115" s="88"/>
      <c r="BD115" s="88"/>
      <c r="BE115" s="88"/>
      <c r="BF115" s="88"/>
      <c r="BG115" s="88"/>
      <c r="BH115" s="88"/>
      <c r="BI115" s="88"/>
      <c r="BJ115" s="88"/>
      <c r="BK115" s="88"/>
      <c r="BL115" s="88"/>
      <c r="BM115" s="88"/>
      <c r="BN115" s="88"/>
      <c r="BO115" s="88"/>
      <c r="BP115" s="88"/>
      <c r="BQ115" s="88"/>
      <c r="BR115" s="88"/>
      <c r="BS115" s="88"/>
      <c r="BT115" s="88"/>
      <c r="BU115" s="88"/>
      <c r="BV115" s="88"/>
      <c r="BW115" s="88"/>
      <c r="BX115" s="88"/>
      <c r="BY115" s="88"/>
      <c r="BZ115" s="88"/>
      <c r="CA115" s="88"/>
      <c r="CB115" s="88"/>
      <c r="CC115" s="88"/>
      <c r="CD115" s="88"/>
      <c r="CE115" s="88"/>
      <c r="CF115" s="88"/>
      <c r="CG115" s="88"/>
      <c r="CH115" s="88"/>
      <c r="CI115" s="88"/>
      <c r="CJ115" s="88"/>
      <c r="CK115" s="88"/>
      <c r="CL115" s="88"/>
      <c r="CM115" s="88"/>
      <c r="CN115" s="88"/>
      <c r="CO115" s="88"/>
      <c r="CP115" s="88"/>
      <c r="CQ115" s="88"/>
      <c r="CR115" s="88"/>
      <c r="CS115" s="88"/>
      <c r="CT115" s="88"/>
      <c r="CU115" s="88"/>
      <c r="CV115" s="88"/>
      <c r="CW115" s="88"/>
      <c r="CX115" s="88"/>
      <c r="CY115" s="88"/>
      <c r="CZ115" s="88"/>
      <c r="DA115" s="88"/>
      <c r="DB115" s="88"/>
      <c r="DC115" s="88"/>
      <c r="DD115" s="88"/>
      <c r="DE115" s="88"/>
      <c r="DF115" s="88"/>
      <c r="DG115" s="88"/>
      <c r="DH115" s="88"/>
      <c r="DI115" s="88"/>
      <c r="DJ115" s="88"/>
      <c r="DK115" s="88"/>
      <c r="DL115" s="88"/>
      <c r="DM115" s="88"/>
      <c r="DN115" s="88"/>
      <c r="DO115" s="88"/>
      <c r="DP115" s="88"/>
      <c r="DQ115" s="88"/>
      <c r="DR115" s="88"/>
      <c r="DS115" s="88"/>
      <c r="DT115" s="88"/>
      <c r="DU115" s="88"/>
      <c r="DV115" s="88"/>
      <c r="DW115" s="88"/>
      <c r="DX115" s="88"/>
      <c r="DY115" s="88"/>
      <c r="DZ115" s="88"/>
      <c r="EA115" s="88"/>
      <c r="EB115" s="88"/>
      <c r="EC115" s="88"/>
      <c r="ED115" s="88"/>
      <c r="EE115" s="88"/>
      <c r="EF115" s="88"/>
      <c r="EG115" s="88"/>
      <c r="EH115" s="88"/>
      <c r="EI115" s="88"/>
      <c r="EJ115" s="88"/>
      <c r="EK115" s="88"/>
      <c r="EL115" s="88"/>
      <c r="EM115" s="88"/>
      <c r="EN115" s="88"/>
      <c r="EO115" s="88"/>
      <c r="EP115" s="88"/>
      <c r="EQ115" s="88"/>
      <c r="ER115" s="88"/>
      <c r="ES115" s="88"/>
      <c r="ET115" s="88"/>
      <c r="EU115" s="88"/>
      <c r="EV115" s="88"/>
      <c r="EW115" s="88"/>
      <c r="EX115" s="88"/>
      <c r="EY115" s="88"/>
      <c r="EZ115" s="88"/>
      <c r="FA115" s="88"/>
      <c r="FB115" s="88"/>
      <c r="FC115" s="88"/>
      <c r="FD115" s="88"/>
      <c r="FE115" s="88"/>
      <c r="FF115" s="88"/>
      <c r="FG115" s="88"/>
      <c r="FH115" s="88"/>
      <c r="FI115" s="88"/>
      <c r="FJ115" s="88"/>
      <c r="FK115" s="88"/>
      <c r="FL115" s="88"/>
      <c r="FM115" s="88"/>
      <c r="FN115" s="88"/>
      <c r="FO115" s="88"/>
      <c r="FP115" s="88"/>
      <c r="FQ115" s="88"/>
      <c r="FR115" s="88"/>
      <c r="FS115" s="88"/>
      <c r="FT115" s="88"/>
      <c r="FU115" s="88"/>
      <c r="FV115" s="88"/>
      <c r="FW115" s="88"/>
      <c r="FX115" s="88"/>
      <c r="FY115" s="88"/>
      <c r="FZ115" s="88"/>
      <c r="GA115" s="88"/>
      <c r="GB115" s="88"/>
      <c r="GC115" s="88"/>
      <c r="GD115" s="88"/>
      <c r="GE115" s="88"/>
      <c r="GF115" s="88"/>
      <c r="GG115" s="88"/>
      <c r="GH115" s="88"/>
      <c r="GI115" s="88"/>
      <c r="GJ115" s="88"/>
      <c r="GK115" s="88"/>
      <c r="GL115" s="88"/>
      <c r="GM115" s="88"/>
      <c r="GN115" s="88"/>
      <c r="GO115" s="88"/>
      <c r="GP115" s="88"/>
      <c r="GQ115" s="88"/>
      <c r="GR115" s="88"/>
      <c r="GS115" s="88"/>
      <c r="GT115" s="88"/>
      <c r="GU115" s="88"/>
      <c r="GV115" s="88"/>
      <c r="GW115" s="88"/>
      <c r="GX115" s="88"/>
      <c r="GY115" s="88"/>
      <c r="GZ115" s="88"/>
      <c r="HA115" s="88"/>
      <c r="HB115" s="88"/>
      <c r="HC115" s="88"/>
      <c r="HD115" s="88"/>
      <c r="HE115" s="88"/>
      <c r="HF115" s="88"/>
      <c r="HG115" s="88"/>
      <c r="HH115" s="88"/>
      <c r="HI115" s="88"/>
      <c r="HJ115" s="88"/>
      <c r="HK115" s="88"/>
      <c r="HL115" s="88"/>
      <c r="HM115" s="88"/>
      <c r="HN115" s="88"/>
      <c r="HO115" s="88"/>
      <c r="HP115" s="88"/>
      <c r="HQ115" s="88"/>
      <c r="HR115" s="88"/>
      <c r="HS115" s="88"/>
      <c r="HT115" s="88"/>
      <c r="HU115" s="88"/>
      <c r="HV115" s="88"/>
      <c r="HW115" s="88"/>
      <c r="HX115" s="88"/>
      <c r="HY115" s="88"/>
      <c r="HZ115" s="88"/>
      <c r="IA115" s="88"/>
      <c r="IB115" s="88"/>
      <c r="IC115" s="88"/>
      <c r="ID115" s="88"/>
      <c r="IE115" s="88"/>
      <c r="IF115" s="88"/>
      <c r="IG115" s="88"/>
      <c r="IH115" s="88"/>
      <c r="II115" s="88"/>
      <c r="IJ115" s="88"/>
      <c r="IK115" s="88"/>
      <c r="IL115" s="88"/>
      <c r="IM115" s="88"/>
      <c r="IN115" s="88"/>
      <c r="IO115" s="88"/>
      <c r="IP115" s="88"/>
      <c r="IQ115" s="88"/>
      <c r="IR115" s="88"/>
      <c r="IS115" s="88"/>
      <c r="IT115" s="88"/>
      <c r="IU115" s="88"/>
      <c r="IV115" s="88"/>
    </row>
    <row r="116" spans="1:256" s="20" customFormat="1" ht="13.5" thickBot="1">
      <c r="A116" s="68" t="s">
        <v>83</v>
      </c>
      <c r="B116" s="51">
        <v>9</v>
      </c>
      <c r="C116" s="51"/>
      <c r="D116" s="51"/>
      <c r="E116" s="51"/>
      <c r="F116" s="51"/>
      <c r="G116" s="51"/>
      <c r="H116" s="51"/>
      <c r="I116" s="51"/>
      <c r="J116" s="51"/>
      <c r="K116" s="51">
        <v>4</v>
      </c>
      <c r="L116" s="51">
        <v>74</v>
      </c>
      <c r="M116" s="51">
        <v>8</v>
      </c>
      <c r="N116" s="51"/>
      <c r="O116" s="51"/>
      <c r="P116" s="51"/>
      <c r="Q116" s="51"/>
      <c r="R116" s="51"/>
      <c r="S116" s="51"/>
      <c r="T116" s="51"/>
      <c r="U116" s="51"/>
      <c r="V116" s="129">
        <f t="shared" ref="V116:V124" si="13">+K116*M116</f>
        <v>32</v>
      </c>
      <c r="W116" s="165" t="s">
        <v>258</v>
      </c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  <c r="AS116" s="88"/>
      <c r="AT116" s="88"/>
      <c r="AU116" s="88"/>
      <c r="AV116" s="88"/>
      <c r="AW116" s="88"/>
      <c r="AX116" s="88"/>
      <c r="AY116" s="88"/>
      <c r="AZ116" s="88"/>
      <c r="BA116" s="88"/>
      <c r="BB116" s="88"/>
      <c r="BC116" s="88"/>
      <c r="BD116" s="88"/>
      <c r="BE116" s="88"/>
      <c r="BF116" s="88"/>
      <c r="BG116" s="88"/>
      <c r="BH116" s="88"/>
      <c r="BI116" s="88"/>
      <c r="BJ116" s="88"/>
      <c r="BK116" s="88"/>
      <c r="BL116" s="88"/>
      <c r="BM116" s="88"/>
      <c r="BN116" s="88"/>
      <c r="BO116" s="88"/>
      <c r="BP116" s="88"/>
      <c r="BQ116" s="88"/>
      <c r="BR116" s="88"/>
      <c r="BS116" s="88"/>
      <c r="BT116" s="88"/>
      <c r="BU116" s="88"/>
      <c r="BV116" s="88"/>
      <c r="BW116" s="88"/>
      <c r="BX116" s="88"/>
      <c r="BY116" s="88"/>
      <c r="BZ116" s="88"/>
      <c r="CA116" s="88"/>
      <c r="CB116" s="88"/>
      <c r="CC116" s="88"/>
      <c r="CD116" s="88"/>
      <c r="CE116" s="88"/>
      <c r="CF116" s="88"/>
      <c r="CG116" s="88"/>
      <c r="CH116" s="88"/>
      <c r="CI116" s="88"/>
      <c r="CJ116" s="88"/>
      <c r="CK116" s="88"/>
      <c r="CL116" s="88"/>
      <c r="CM116" s="88"/>
      <c r="CN116" s="88"/>
      <c r="CO116" s="88"/>
      <c r="CP116" s="88"/>
      <c r="CQ116" s="88"/>
      <c r="CR116" s="88"/>
      <c r="CS116" s="88"/>
      <c r="CT116" s="88"/>
      <c r="CU116" s="88"/>
      <c r="CV116" s="88"/>
      <c r="CW116" s="88"/>
      <c r="CX116" s="88"/>
      <c r="CY116" s="88"/>
      <c r="CZ116" s="88"/>
      <c r="DA116" s="88"/>
      <c r="DB116" s="88"/>
      <c r="DC116" s="88"/>
      <c r="DD116" s="88"/>
      <c r="DE116" s="88"/>
      <c r="DF116" s="88"/>
      <c r="DG116" s="88"/>
      <c r="DH116" s="88"/>
      <c r="DI116" s="88"/>
      <c r="DJ116" s="88"/>
      <c r="DK116" s="88"/>
      <c r="DL116" s="88"/>
      <c r="DM116" s="88"/>
      <c r="DN116" s="88"/>
      <c r="DO116" s="88"/>
      <c r="DP116" s="88"/>
      <c r="DQ116" s="88"/>
      <c r="DR116" s="88"/>
      <c r="DS116" s="88"/>
      <c r="DT116" s="88"/>
      <c r="DU116" s="88"/>
      <c r="DV116" s="88"/>
      <c r="DW116" s="88"/>
      <c r="DX116" s="88"/>
      <c r="DY116" s="88"/>
      <c r="DZ116" s="88"/>
      <c r="EA116" s="88"/>
      <c r="EB116" s="88"/>
      <c r="EC116" s="88"/>
      <c r="ED116" s="88"/>
      <c r="EE116" s="88"/>
      <c r="EF116" s="88"/>
      <c r="EG116" s="88"/>
      <c r="EH116" s="88"/>
      <c r="EI116" s="88"/>
      <c r="EJ116" s="88"/>
      <c r="EK116" s="88"/>
      <c r="EL116" s="88"/>
      <c r="EM116" s="88"/>
      <c r="EN116" s="88"/>
      <c r="EO116" s="88"/>
      <c r="EP116" s="88"/>
      <c r="EQ116" s="88"/>
      <c r="ER116" s="88"/>
      <c r="ES116" s="88"/>
      <c r="ET116" s="88"/>
      <c r="EU116" s="88"/>
      <c r="EV116" s="88"/>
      <c r="EW116" s="88"/>
      <c r="EX116" s="88"/>
      <c r="EY116" s="88"/>
      <c r="EZ116" s="88"/>
      <c r="FA116" s="88"/>
      <c r="FB116" s="88"/>
      <c r="FC116" s="88"/>
      <c r="FD116" s="88"/>
      <c r="FE116" s="88"/>
      <c r="FF116" s="88"/>
      <c r="FG116" s="88"/>
      <c r="FH116" s="88"/>
      <c r="FI116" s="88"/>
      <c r="FJ116" s="88"/>
      <c r="FK116" s="88"/>
      <c r="FL116" s="88"/>
      <c r="FM116" s="88"/>
      <c r="FN116" s="88"/>
      <c r="FO116" s="88"/>
      <c r="FP116" s="88"/>
      <c r="FQ116" s="88"/>
      <c r="FR116" s="88"/>
      <c r="FS116" s="88"/>
      <c r="FT116" s="88"/>
      <c r="FU116" s="88"/>
      <c r="FV116" s="88"/>
      <c r="FW116" s="88"/>
      <c r="FX116" s="88"/>
      <c r="FY116" s="88"/>
      <c r="FZ116" s="88"/>
      <c r="GA116" s="88"/>
      <c r="GB116" s="88"/>
      <c r="GC116" s="88"/>
      <c r="GD116" s="88"/>
      <c r="GE116" s="88"/>
      <c r="GF116" s="88"/>
      <c r="GG116" s="88"/>
      <c r="GH116" s="88"/>
      <c r="GI116" s="88"/>
      <c r="GJ116" s="88"/>
      <c r="GK116" s="88"/>
      <c r="GL116" s="88"/>
      <c r="GM116" s="88"/>
      <c r="GN116" s="88"/>
      <c r="GO116" s="88"/>
      <c r="GP116" s="88"/>
      <c r="GQ116" s="88"/>
      <c r="GR116" s="88"/>
      <c r="GS116" s="88"/>
      <c r="GT116" s="88"/>
      <c r="GU116" s="88"/>
      <c r="GV116" s="88"/>
      <c r="GW116" s="88"/>
      <c r="GX116" s="88"/>
      <c r="GY116" s="88"/>
      <c r="GZ116" s="88"/>
      <c r="HA116" s="88"/>
      <c r="HB116" s="88"/>
      <c r="HC116" s="88"/>
      <c r="HD116" s="88"/>
      <c r="HE116" s="88"/>
      <c r="HF116" s="88"/>
      <c r="HG116" s="88"/>
      <c r="HH116" s="88"/>
      <c r="HI116" s="88"/>
      <c r="HJ116" s="88"/>
      <c r="HK116" s="88"/>
      <c r="HL116" s="88"/>
      <c r="HM116" s="88"/>
      <c r="HN116" s="88"/>
      <c r="HO116" s="88"/>
      <c r="HP116" s="88"/>
      <c r="HQ116" s="88"/>
      <c r="HR116" s="88"/>
      <c r="HS116" s="88"/>
      <c r="HT116" s="88"/>
      <c r="HU116" s="88"/>
      <c r="HV116" s="88"/>
      <c r="HW116" s="88"/>
      <c r="HX116" s="88"/>
      <c r="HY116" s="88"/>
      <c r="HZ116" s="88"/>
      <c r="IA116" s="88"/>
      <c r="IB116" s="88"/>
      <c r="IC116" s="88"/>
      <c r="ID116" s="88"/>
      <c r="IE116" s="88"/>
      <c r="IF116" s="88"/>
      <c r="IG116" s="88"/>
      <c r="IH116" s="88"/>
      <c r="II116" s="88"/>
      <c r="IJ116" s="88"/>
      <c r="IK116" s="88"/>
      <c r="IL116" s="88"/>
      <c r="IM116" s="88"/>
      <c r="IN116" s="88"/>
      <c r="IO116" s="88"/>
      <c r="IP116" s="88"/>
      <c r="IQ116" s="88"/>
      <c r="IR116" s="88"/>
      <c r="IS116" s="88"/>
      <c r="IT116" s="88"/>
      <c r="IU116" s="88"/>
      <c r="IV116" s="88"/>
    </row>
    <row r="117" spans="1:256" s="20" customFormat="1" ht="13.5" thickBot="1">
      <c r="A117" s="68" t="s">
        <v>83</v>
      </c>
      <c r="B117" s="51"/>
      <c r="C117" s="51">
        <v>9</v>
      </c>
      <c r="D117" s="51"/>
      <c r="E117" s="51"/>
      <c r="F117" s="51"/>
      <c r="G117" s="51"/>
      <c r="H117" s="51"/>
      <c r="I117" s="51"/>
      <c r="J117" s="51"/>
      <c r="K117" s="51">
        <v>17</v>
      </c>
      <c r="L117" s="51">
        <v>318</v>
      </c>
      <c r="M117" s="51">
        <v>8</v>
      </c>
      <c r="N117" s="51"/>
      <c r="O117" s="51"/>
      <c r="P117" s="51"/>
      <c r="Q117" s="51"/>
      <c r="R117" s="51"/>
      <c r="S117" s="51"/>
      <c r="T117" s="51"/>
      <c r="U117" s="51"/>
      <c r="V117" s="129">
        <f t="shared" si="13"/>
        <v>136</v>
      </c>
      <c r="W117" s="165" t="s">
        <v>258</v>
      </c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  <c r="AQ117" s="88"/>
      <c r="AR117" s="88"/>
      <c r="AS117" s="88"/>
      <c r="AT117" s="88"/>
      <c r="AU117" s="88"/>
      <c r="AV117" s="88"/>
      <c r="AW117" s="88"/>
      <c r="AX117" s="88"/>
      <c r="AY117" s="88"/>
      <c r="AZ117" s="88"/>
      <c r="BA117" s="88"/>
      <c r="BB117" s="88"/>
      <c r="BC117" s="88"/>
      <c r="BD117" s="88"/>
      <c r="BE117" s="88"/>
      <c r="BF117" s="88"/>
      <c r="BG117" s="88"/>
      <c r="BH117" s="88"/>
      <c r="BI117" s="88"/>
      <c r="BJ117" s="88"/>
      <c r="BK117" s="88"/>
      <c r="BL117" s="88"/>
      <c r="BM117" s="88"/>
      <c r="BN117" s="88"/>
      <c r="BO117" s="88"/>
      <c r="BP117" s="88"/>
      <c r="BQ117" s="88"/>
      <c r="BR117" s="88"/>
      <c r="BS117" s="88"/>
      <c r="BT117" s="88"/>
      <c r="BU117" s="88"/>
      <c r="BV117" s="88"/>
      <c r="BW117" s="88"/>
      <c r="BX117" s="88"/>
      <c r="BY117" s="88"/>
      <c r="BZ117" s="88"/>
      <c r="CA117" s="88"/>
      <c r="CB117" s="88"/>
      <c r="CC117" s="88"/>
      <c r="CD117" s="88"/>
      <c r="CE117" s="88"/>
      <c r="CF117" s="88"/>
      <c r="CG117" s="88"/>
      <c r="CH117" s="88"/>
      <c r="CI117" s="88"/>
      <c r="CJ117" s="88"/>
      <c r="CK117" s="88"/>
      <c r="CL117" s="88"/>
      <c r="CM117" s="88"/>
      <c r="CN117" s="88"/>
      <c r="CO117" s="88"/>
      <c r="CP117" s="88"/>
      <c r="CQ117" s="88"/>
      <c r="CR117" s="88"/>
      <c r="CS117" s="88"/>
      <c r="CT117" s="88"/>
      <c r="CU117" s="88"/>
      <c r="CV117" s="88"/>
      <c r="CW117" s="88"/>
      <c r="CX117" s="88"/>
      <c r="CY117" s="88"/>
      <c r="CZ117" s="88"/>
      <c r="DA117" s="88"/>
      <c r="DB117" s="88"/>
      <c r="DC117" s="88"/>
      <c r="DD117" s="88"/>
      <c r="DE117" s="88"/>
      <c r="DF117" s="88"/>
      <c r="DG117" s="88"/>
      <c r="DH117" s="88"/>
      <c r="DI117" s="88"/>
      <c r="DJ117" s="88"/>
      <c r="DK117" s="88"/>
      <c r="DL117" s="88"/>
      <c r="DM117" s="88"/>
      <c r="DN117" s="88"/>
      <c r="DO117" s="88"/>
      <c r="DP117" s="88"/>
      <c r="DQ117" s="88"/>
      <c r="DR117" s="88"/>
      <c r="DS117" s="88"/>
      <c r="DT117" s="88"/>
      <c r="DU117" s="88"/>
      <c r="DV117" s="88"/>
      <c r="DW117" s="88"/>
      <c r="DX117" s="88"/>
      <c r="DY117" s="88"/>
      <c r="DZ117" s="88"/>
      <c r="EA117" s="88"/>
      <c r="EB117" s="88"/>
      <c r="EC117" s="88"/>
      <c r="ED117" s="88"/>
      <c r="EE117" s="88"/>
      <c r="EF117" s="88"/>
      <c r="EG117" s="88"/>
      <c r="EH117" s="88"/>
      <c r="EI117" s="88"/>
      <c r="EJ117" s="88"/>
      <c r="EK117" s="88"/>
      <c r="EL117" s="88"/>
      <c r="EM117" s="88"/>
      <c r="EN117" s="88"/>
      <c r="EO117" s="88"/>
      <c r="EP117" s="88"/>
      <c r="EQ117" s="88"/>
      <c r="ER117" s="88"/>
      <c r="ES117" s="88"/>
      <c r="ET117" s="88"/>
      <c r="EU117" s="88"/>
      <c r="EV117" s="88"/>
      <c r="EW117" s="88"/>
      <c r="EX117" s="88"/>
      <c r="EY117" s="88"/>
      <c r="EZ117" s="88"/>
      <c r="FA117" s="88"/>
      <c r="FB117" s="88"/>
      <c r="FC117" s="88"/>
      <c r="FD117" s="88"/>
      <c r="FE117" s="88"/>
      <c r="FF117" s="88"/>
      <c r="FG117" s="88"/>
      <c r="FH117" s="88"/>
      <c r="FI117" s="88"/>
      <c r="FJ117" s="88"/>
      <c r="FK117" s="88"/>
      <c r="FL117" s="88"/>
      <c r="FM117" s="88"/>
      <c r="FN117" s="88"/>
      <c r="FO117" s="88"/>
      <c r="FP117" s="88"/>
      <c r="FQ117" s="88"/>
      <c r="FR117" s="88"/>
      <c r="FS117" s="88"/>
      <c r="FT117" s="88"/>
      <c r="FU117" s="88"/>
      <c r="FV117" s="88"/>
      <c r="FW117" s="88"/>
      <c r="FX117" s="88"/>
      <c r="FY117" s="88"/>
      <c r="FZ117" s="88"/>
      <c r="GA117" s="88"/>
      <c r="GB117" s="88"/>
      <c r="GC117" s="88"/>
      <c r="GD117" s="88"/>
      <c r="GE117" s="88"/>
      <c r="GF117" s="88"/>
      <c r="GG117" s="88"/>
      <c r="GH117" s="88"/>
      <c r="GI117" s="88"/>
      <c r="GJ117" s="88"/>
      <c r="GK117" s="88"/>
      <c r="GL117" s="88"/>
      <c r="GM117" s="88"/>
      <c r="GN117" s="88"/>
      <c r="GO117" s="88"/>
      <c r="GP117" s="88"/>
      <c r="GQ117" s="88"/>
      <c r="GR117" s="88"/>
      <c r="GS117" s="88"/>
      <c r="GT117" s="88"/>
      <c r="GU117" s="88"/>
      <c r="GV117" s="88"/>
      <c r="GW117" s="88"/>
      <c r="GX117" s="88"/>
      <c r="GY117" s="88"/>
      <c r="GZ117" s="88"/>
      <c r="HA117" s="88"/>
      <c r="HB117" s="88"/>
      <c r="HC117" s="88"/>
      <c r="HD117" s="88"/>
      <c r="HE117" s="88"/>
      <c r="HF117" s="88"/>
      <c r="HG117" s="88"/>
      <c r="HH117" s="88"/>
      <c r="HI117" s="88"/>
      <c r="HJ117" s="88"/>
      <c r="HK117" s="88"/>
      <c r="HL117" s="88"/>
      <c r="HM117" s="88"/>
      <c r="HN117" s="88"/>
      <c r="HO117" s="88"/>
      <c r="HP117" s="88"/>
      <c r="HQ117" s="88"/>
      <c r="HR117" s="88"/>
      <c r="HS117" s="88"/>
      <c r="HT117" s="88"/>
      <c r="HU117" s="88"/>
      <c r="HV117" s="88"/>
      <c r="HW117" s="88"/>
      <c r="HX117" s="88"/>
      <c r="HY117" s="88"/>
      <c r="HZ117" s="88"/>
      <c r="IA117" s="88"/>
      <c r="IB117" s="88"/>
      <c r="IC117" s="88"/>
      <c r="ID117" s="88"/>
      <c r="IE117" s="88"/>
      <c r="IF117" s="88"/>
      <c r="IG117" s="88"/>
      <c r="IH117" s="88"/>
      <c r="II117" s="88"/>
      <c r="IJ117" s="88"/>
      <c r="IK117" s="88"/>
      <c r="IL117" s="88"/>
      <c r="IM117" s="88"/>
      <c r="IN117" s="88"/>
      <c r="IO117" s="88"/>
      <c r="IP117" s="88"/>
      <c r="IQ117" s="88"/>
      <c r="IR117" s="88"/>
      <c r="IS117" s="88"/>
      <c r="IT117" s="88"/>
      <c r="IU117" s="88"/>
      <c r="IV117" s="88"/>
    </row>
    <row r="118" spans="1:256" s="20" customFormat="1" ht="13.5" hidden="1" thickBot="1">
      <c r="A118" s="68" t="s">
        <v>83</v>
      </c>
      <c r="B118" s="51"/>
      <c r="C118" s="51"/>
      <c r="D118" s="51">
        <v>9</v>
      </c>
      <c r="E118" s="51"/>
      <c r="F118" s="51"/>
      <c r="G118" s="51"/>
      <c r="H118" s="51"/>
      <c r="I118" s="51"/>
      <c r="J118" s="51"/>
      <c r="K118" s="51">
        <v>8</v>
      </c>
      <c r="L118" s="51">
        <v>137</v>
      </c>
      <c r="M118" s="51">
        <v>8</v>
      </c>
      <c r="N118" s="51"/>
      <c r="O118" s="51"/>
      <c r="P118" s="51"/>
      <c r="Q118" s="51"/>
      <c r="R118" s="51"/>
      <c r="S118" s="51"/>
      <c r="T118" s="51"/>
      <c r="U118" s="51"/>
      <c r="V118" s="129">
        <f t="shared" si="13"/>
        <v>64</v>
      </c>
      <c r="W118" s="165" t="s">
        <v>259</v>
      </c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88"/>
      <c r="AP118" s="88"/>
      <c r="AQ118" s="88"/>
      <c r="AR118" s="88"/>
      <c r="AS118" s="88"/>
      <c r="AT118" s="88"/>
      <c r="AU118" s="88"/>
      <c r="AV118" s="88"/>
      <c r="AW118" s="88"/>
      <c r="AX118" s="88"/>
      <c r="AY118" s="88"/>
      <c r="AZ118" s="88"/>
      <c r="BA118" s="88"/>
      <c r="BB118" s="88"/>
      <c r="BC118" s="88"/>
      <c r="BD118" s="88"/>
      <c r="BE118" s="88"/>
      <c r="BF118" s="88"/>
      <c r="BG118" s="88"/>
      <c r="BH118" s="88"/>
      <c r="BI118" s="88"/>
      <c r="BJ118" s="88"/>
      <c r="BK118" s="88"/>
      <c r="BL118" s="88"/>
      <c r="BM118" s="88"/>
      <c r="BN118" s="88"/>
      <c r="BO118" s="88"/>
      <c r="BP118" s="88"/>
      <c r="BQ118" s="88"/>
      <c r="BR118" s="88"/>
      <c r="BS118" s="88"/>
      <c r="BT118" s="88"/>
      <c r="BU118" s="88"/>
      <c r="BV118" s="88"/>
      <c r="BW118" s="88"/>
      <c r="BX118" s="88"/>
      <c r="BY118" s="88"/>
      <c r="BZ118" s="88"/>
      <c r="CA118" s="88"/>
      <c r="CB118" s="88"/>
      <c r="CC118" s="88"/>
      <c r="CD118" s="88"/>
      <c r="CE118" s="88"/>
      <c r="CF118" s="88"/>
      <c r="CG118" s="88"/>
      <c r="CH118" s="88"/>
      <c r="CI118" s="88"/>
      <c r="CJ118" s="88"/>
      <c r="CK118" s="88"/>
      <c r="CL118" s="88"/>
      <c r="CM118" s="88"/>
      <c r="CN118" s="88"/>
      <c r="CO118" s="88"/>
      <c r="CP118" s="88"/>
      <c r="CQ118" s="88"/>
      <c r="CR118" s="88"/>
      <c r="CS118" s="88"/>
      <c r="CT118" s="88"/>
      <c r="CU118" s="88"/>
      <c r="CV118" s="88"/>
      <c r="CW118" s="88"/>
      <c r="CX118" s="88"/>
      <c r="CY118" s="88"/>
      <c r="CZ118" s="88"/>
      <c r="DA118" s="88"/>
      <c r="DB118" s="88"/>
      <c r="DC118" s="88"/>
      <c r="DD118" s="88"/>
      <c r="DE118" s="88"/>
      <c r="DF118" s="88"/>
      <c r="DG118" s="88"/>
      <c r="DH118" s="88"/>
      <c r="DI118" s="88"/>
      <c r="DJ118" s="88"/>
      <c r="DK118" s="88"/>
      <c r="DL118" s="88"/>
      <c r="DM118" s="88"/>
      <c r="DN118" s="88"/>
      <c r="DO118" s="88"/>
      <c r="DP118" s="88"/>
      <c r="DQ118" s="88"/>
      <c r="DR118" s="88"/>
      <c r="DS118" s="88"/>
      <c r="DT118" s="88"/>
      <c r="DU118" s="88"/>
      <c r="DV118" s="88"/>
      <c r="DW118" s="88"/>
      <c r="DX118" s="88"/>
      <c r="DY118" s="88"/>
      <c r="DZ118" s="88"/>
      <c r="EA118" s="88"/>
      <c r="EB118" s="88"/>
      <c r="EC118" s="88"/>
      <c r="ED118" s="88"/>
      <c r="EE118" s="88"/>
      <c r="EF118" s="88"/>
      <c r="EG118" s="88"/>
      <c r="EH118" s="88"/>
      <c r="EI118" s="88"/>
      <c r="EJ118" s="88"/>
      <c r="EK118" s="88"/>
      <c r="EL118" s="88"/>
      <c r="EM118" s="88"/>
      <c r="EN118" s="88"/>
      <c r="EO118" s="88"/>
      <c r="EP118" s="88"/>
      <c r="EQ118" s="88"/>
      <c r="ER118" s="88"/>
      <c r="ES118" s="88"/>
      <c r="ET118" s="88"/>
      <c r="EU118" s="88"/>
      <c r="EV118" s="88"/>
      <c r="EW118" s="88"/>
      <c r="EX118" s="88"/>
      <c r="EY118" s="88"/>
      <c r="EZ118" s="88"/>
      <c r="FA118" s="88"/>
      <c r="FB118" s="88"/>
      <c r="FC118" s="88"/>
      <c r="FD118" s="88"/>
      <c r="FE118" s="88"/>
      <c r="FF118" s="88"/>
      <c r="FG118" s="88"/>
      <c r="FH118" s="88"/>
      <c r="FI118" s="88"/>
      <c r="FJ118" s="88"/>
      <c r="FK118" s="88"/>
      <c r="FL118" s="88"/>
      <c r="FM118" s="88"/>
      <c r="FN118" s="88"/>
      <c r="FO118" s="88"/>
      <c r="FP118" s="88"/>
      <c r="FQ118" s="88"/>
      <c r="FR118" s="88"/>
      <c r="FS118" s="88"/>
      <c r="FT118" s="88"/>
      <c r="FU118" s="88"/>
      <c r="FV118" s="88"/>
      <c r="FW118" s="88"/>
      <c r="FX118" s="88"/>
      <c r="FY118" s="88"/>
      <c r="FZ118" s="88"/>
      <c r="GA118" s="88"/>
      <c r="GB118" s="88"/>
      <c r="GC118" s="88"/>
      <c r="GD118" s="88"/>
      <c r="GE118" s="88"/>
      <c r="GF118" s="88"/>
      <c r="GG118" s="88"/>
      <c r="GH118" s="88"/>
      <c r="GI118" s="88"/>
      <c r="GJ118" s="88"/>
      <c r="GK118" s="88"/>
      <c r="GL118" s="88"/>
      <c r="GM118" s="88"/>
      <c r="GN118" s="88"/>
      <c r="GO118" s="88"/>
      <c r="GP118" s="88"/>
      <c r="GQ118" s="88"/>
      <c r="GR118" s="88"/>
      <c r="GS118" s="88"/>
      <c r="GT118" s="88"/>
      <c r="GU118" s="88"/>
      <c r="GV118" s="88"/>
      <c r="GW118" s="88"/>
      <c r="GX118" s="88"/>
      <c r="GY118" s="88"/>
      <c r="GZ118" s="88"/>
      <c r="HA118" s="88"/>
      <c r="HB118" s="88"/>
      <c r="HC118" s="88"/>
      <c r="HD118" s="88"/>
      <c r="HE118" s="88"/>
      <c r="HF118" s="88"/>
      <c r="HG118" s="88"/>
      <c r="HH118" s="88"/>
      <c r="HI118" s="88"/>
      <c r="HJ118" s="88"/>
      <c r="HK118" s="88"/>
      <c r="HL118" s="88"/>
      <c r="HM118" s="88"/>
      <c r="HN118" s="88"/>
      <c r="HO118" s="88"/>
      <c r="HP118" s="88"/>
      <c r="HQ118" s="88"/>
      <c r="HR118" s="88"/>
      <c r="HS118" s="88"/>
      <c r="HT118" s="88"/>
      <c r="HU118" s="88"/>
      <c r="HV118" s="88"/>
      <c r="HW118" s="88"/>
      <c r="HX118" s="88"/>
      <c r="HY118" s="88"/>
      <c r="HZ118" s="88"/>
      <c r="IA118" s="88"/>
      <c r="IB118" s="88"/>
      <c r="IC118" s="88"/>
      <c r="ID118" s="88"/>
      <c r="IE118" s="88"/>
      <c r="IF118" s="88"/>
      <c r="IG118" s="88"/>
      <c r="IH118" s="88"/>
      <c r="II118" s="88"/>
      <c r="IJ118" s="88"/>
      <c r="IK118" s="88"/>
      <c r="IL118" s="88"/>
      <c r="IM118" s="88"/>
      <c r="IN118" s="88"/>
      <c r="IO118" s="88"/>
      <c r="IP118" s="88"/>
      <c r="IQ118" s="88"/>
      <c r="IR118" s="88"/>
      <c r="IS118" s="88"/>
      <c r="IT118" s="88"/>
      <c r="IU118" s="88"/>
      <c r="IV118" s="88"/>
    </row>
    <row r="119" spans="1:256" s="20" customFormat="1" ht="13.5" hidden="1" thickBot="1">
      <c r="A119" s="68" t="s">
        <v>83</v>
      </c>
      <c r="B119" s="51"/>
      <c r="C119" s="51"/>
      <c r="D119" s="51"/>
      <c r="E119" s="51">
        <v>9</v>
      </c>
      <c r="F119" s="51"/>
      <c r="G119" s="51"/>
      <c r="H119" s="51"/>
      <c r="I119" s="51"/>
      <c r="J119" s="51"/>
      <c r="K119" s="51">
        <v>2</v>
      </c>
      <c r="L119" s="51">
        <v>27</v>
      </c>
      <c r="M119" s="51">
        <v>8</v>
      </c>
      <c r="N119" s="51"/>
      <c r="O119" s="51"/>
      <c r="P119" s="51"/>
      <c r="Q119" s="51"/>
      <c r="R119" s="51"/>
      <c r="S119" s="51"/>
      <c r="T119" s="51"/>
      <c r="U119" s="51"/>
      <c r="V119" s="129">
        <f t="shared" si="13"/>
        <v>16</v>
      </c>
      <c r="W119" s="165" t="s">
        <v>53</v>
      </c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  <c r="AS119" s="88"/>
      <c r="AT119" s="88"/>
      <c r="AU119" s="88"/>
      <c r="AV119" s="88"/>
      <c r="AW119" s="88"/>
      <c r="AX119" s="88"/>
      <c r="AY119" s="88"/>
      <c r="AZ119" s="88"/>
      <c r="BA119" s="88"/>
      <c r="BB119" s="88"/>
      <c r="BC119" s="88"/>
      <c r="BD119" s="88"/>
      <c r="BE119" s="88"/>
      <c r="BF119" s="88"/>
      <c r="BG119" s="88"/>
      <c r="BH119" s="88"/>
      <c r="BI119" s="88"/>
      <c r="BJ119" s="88"/>
      <c r="BK119" s="88"/>
      <c r="BL119" s="88"/>
      <c r="BM119" s="88"/>
      <c r="BN119" s="88"/>
      <c r="BO119" s="88"/>
      <c r="BP119" s="88"/>
      <c r="BQ119" s="88"/>
      <c r="BR119" s="88"/>
      <c r="BS119" s="88"/>
      <c r="BT119" s="88"/>
      <c r="BU119" s="88"/>
      <c r="BV119" s="88"/>
      <c r="BW119" s="88"/>
      <c r="BX119" s="88"/>
      <c r="BY119" s="88"/>
      <c r="BZ119" s="88"/>
      <c r="CA119" s="88"/>
      <c r="CB119" s="88"/>
      <c r="CC119" s="88"/>
      <c r="CD119" s="88"/>
      <c r="CE119" s="88"/>
      <c r="CF119" s="88"/>
      <c r="CG119" s="88"/>
      <c r="CH119" s="88"/>
      <c r="CI119" s="88"/>
      <c r="CJ119" s="88"/>
      <c r="CK119" s="88"/>
      <c r="CL119" s="88"/>
      <c r="CM119" s="88"/>
      <c r="CN119" s="88"/>
      <c r="CO119" s="88"/>
      <c r="CP119" s="88"/>
      <c r="CQ119" s="88"/>
      <c r="CR119" s="88"/>
      <c r="CS119" s="88"/>
      <c r="CT119" s="88"/>
      <c r="CU119" s="88"/>
      <c r="CV119" s="88"/>
      <c r="CW119" s="88"/>
      <c r="CX119" s="88"/>
      <c r="CY119" s="88"/>
      <c r="CZ119" s="88"/>
      <c r="DA119" s="88"/>
      <c r="DB119" s="88"/>
      <c r="DC119" s="88"/>
      <c r="DD119" s="88"/>
      <c r="DE119" s="88"/>
      <c r="DF119" s="88"/>
      <c r="DG119" s="88"/>
      <c r="DH119" s="88"/>
      <c r="DI119" s="88"/>
      <c r="DJ119" s="88"/>
      <c r="DK119" s="88"/>
      <c r="DL119" s="88"/>
      <c r="DM119" s="88"/>
      <c r="DN119" s="88"/>
      <c r="DO119" s="88"/>
      <c r="DP119" s="88"/>
      <c r="DQ119" s="88"/>
      <c r="DR119" s="88"/>
      <c r="DS119" s="88"/>
      <c r="DT119" s="88"/>
      <c r="DU119" s="88"/>
      <c r="DV119" s="88"/>
      <c r="DW119" s="88"/>
      <c r="DX119" s="88"/>
      <c r="DY119" s="88"/>
      <c r="DZ119" s="88"/>
      <c r="EA119" s="88"/>
      <c r="EB119" s="88"/>
      <c r="EC119" s="88"/>
      <c r="ED119" s="88"/>
      <c r="EE119" s="88"/>
      <c r="EF119" s="88"/>
      <c r="EG119" s="88"/>
      <c r="EH119" s="88"/>
      <c r="EI119" s="88"/>
      <c r="EJ119" s="88"/>
      <c r="EK119" s="88"/>
      <c r="EL119" s="88"/>
      <c r="EM119" s="88"/>
      <c r="EN119" s="88"/>
      <c r="EO119" s="88"/>
      <c r="EP119" s="88"/>
      <c r="EQ119" s="88"/>
      <c r="ER119" s="88"/>
      <c r="ES119" s="88"/>
      <c r="ET119" s="88"/>
      <c r="EU119" s="88"/>
      <c r="EV119" s="88"/>
      <c r="EW119" s="88"/>
      <c r="EX119" s="88"/>
      <c r="EY119" s="88"/>
      <c r="EZ119" s="88"/>
      <c r="FA119" s="88"/>
      <c r="FB119" s="88"/>
      <c r="FC119" s="88"/>
      <c r="FD119" s="88"/>
      <c r="FE119" s="88"/>
      <c r="FF119" s="88"/>
      <c r="FG119" s="88"/>
      <c r="FH119" s="88"/>
      <c r="FI119" s="88"/>
      <c r="FJ119" s="88"/>
      <c r="FK119" s="88"/>
      <c r="FL119" s="88"/>
      <c r="FM119" s="88"/>
      <c r="FN119" s="88"/>
      <c r="FO119" s="88"/>
      <c r="FP119" s="88"/>
      <c r="FQ119" s="88"/>
      <c r="FR119" s="88"/>
      <c r="FS119" s="88"/>
      <c r="FT119" s="88"/>
      <c r="FU119" s="88"/>
      <c r="FV119" s="88"/>
      <c r="FW119" s="88"/>
      <c r="FX119" s="88"/>
      <c r="FY119" s="88"/>
      <c r="FZ119" s="88"/>
      <c r="GA119" s="88"/>
      <c r="GB119" s="88"/>
      <c r="GC119" s="88"/>
      <c r="GD119" s="88"/>
      <c r="GE119" s="88"/>
      <c r="GF119" s="88"/>
      <c r="GG119" s="88"/>
      <c r="GH119" s="88"/>
      <c r="GI119" s="88"/>
      <c r="GJ119" s="88"/>
      <c r="GK119" s="88"/>
      <c r="GL119" s="88"/>
      <c r="GM119" s="88"/>
      <c r="GN119" s="88"/>
      <c r="GO119" s="88"/>
      <c r="GP119" s="88"/>
      <c r="GQ119" s="88"/>
      <c r="GR119" s="88"/>
      <c r="GS119" s="88"/>
      <c r="GT119" s="88"/>
      <c r="GU119" s="88"/>
      <c r="GV119" s="88"/>
      <c r="GW119" s="88"/>
      <c r="GX119" s="88"/>
      <c r="GY119" s="88"/>
      <c r="GZ119" s="88"/>
      <c r="HA119" s="88"/>
      <c r="HB119" s="88"/>
      <c r="HC119" s="88"/>
      <c r="HD119" s="88"/>
      <c r="HE119" s="88"/>
      <c r="HF119" s="88"/>
      <c r="HG119" s="88"/>
      <c r="HH119" s="88"/>
      <c r="HI119" s="88"/>
      <c r="HJ119" s="88"/>
      <c r="HK119" s="88"/>
      <c r="HL119" s="88"/>
      <c r="HM119" s="88"/>
      <c r="HN119" s="88"/>
      <c r="HO119" s="88"/>
      <c r="HP119" s="88"/>
      <c r="HQ119" s="88"/>
      <c r="HR119" s="88"/>
      <c r="HS119" s="88"/>
      <c r="HT119" s="88"/>
      <c r="HU119" s="88"/>
      <c r="HV119" s="88"/>
      <c r="HW119" s="88"/>
      <c r="HX119" s="88"/>
      <c r="HY119" s="88"/>
      <c r="HZ119" s="88"/>
      <c r="IA119" s="88"/>
      <c r="IB119" s="88"/>
      <c r="IC119" s="88"/>
      <c r="ID119" s="88"/>
      <c r="IE119" s="88"/>
      <c r="IF119" s="88"/>
      <c r="IG119" s="88"/>
      <c r="IH119" s="88"/>
      <c r="II119" s="88"/>
      <c r="IJ119" s="88"/>
      <c r="IK119" s="88"/>
      <c r="IL119" s="88"/>
      <c r="IM119" s="88"/>
      <c r="IN119" s="88"/>
      <c r="IO119" s="88"/>
      <c r="IP119" s="88"/>
      <c r="IQ119" s="88"/>
      <c r="IR119" s="88"/>
      <c r="IS119" s="88"/>
      <c r="IT119" s="88"/>
      <c r="IU119" s="88"/>
      <c r="IV119" s="88"/>
    </row>
    <row r="120" spans="1:256" s="20" customFormat="1" ht="13.5" hidden="1" thickBot="1">
      <c r="A120" s="68" t="s">
        <v>83</v>
      </c>
      <c r="B120" s="51"/>
      <c r="C120" s="51"/>
      <c r="D120" s="51"/>
      <c r="E120" s="51"/>
      <c r="F120" s="51">
        <v>9</v>
      </c>
      <c r="G120" s="51"/>
      <c r="H120" s="51"/>
      <c r="I120" s="51"/>
      <c r="J120" s="51"/>
      <c r="K120" s="51">
        <v>8</v>
      </c>
      <c r="L120" s="51">
        <v>141</v>
      </c>
      <c r="M120" s="51">
        <v>8</v>
      </c>
      <c r="N120" s="51"/>
      <c r="O120" s="51"/>
      <c r="P120" s="51"/>
      <c r="Q120" s="51"/>
      <c r="R120" s="51"/>
      <c r="S120" s="51"/>
      <c r="T120" s="51"/>
      <c r="U120" s="51"/>
      <c r="V120" s="129">
        <f t="shared" si="13"/>
        <v>64</v>
      </c>
      <c r="W120" s="165" t="s">
        <v>59</v>
      </c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8"/>
      <c r="AO120" s="88"/>
      <c r="AP120" s="88"/>
      <c r="AQ120" s="88"/>
      <c r="AR120" s="88"/>
      <c r="AS120" s="88"/>
      <c r="AT120" s="88"/>
      <c r="AU120" s="88"/>
      <c r="AV120" s="88"/>
      <c r="AW120" s="88"/>
      <c r="AX120" s="88"/>
      <c r="AY120" s="88"/>
      <c r="AZ120" s="88"/>
      <c r="BA120" s="88"/>
      <c r="BB120" s="88"/>
      <c r="BC120" s="88"/>
      <c r="BD120" s="88"/>
      <c r="BE120" s="88"/>
      <c r="BF120" s="88"/>
      <c r="BG120" s="88"/>
      <c r="BH120" s="88"/>
      <c r="BI120" s="88"/>
      <c r="BJ120" s="88"/>
      <c r="BK120" s="88"/>
      <c r="BL120" s="88"/>
      <c r="BM120" s="88"/>
      <c r="BN120" s="88"/>
      <c r="BO120" s="88"/>
      <c r="BP120" s="88"/>
      <c r="BQ120" s="88"/>
      <c r="BR120" s="88"/>
      <c r="BS120" s="88"/>
      <c r="BT120" s="88"/>
      <c r="BU120" s="88"/>
      <c r="BV120" s="88"/>
      <c r="BW120" s="88"/>
      <c r="BX120" s="88"/>
      <c r="BY120" s="88"/>
      <c r="BZ120" s="88"/>
      <c r="CA120" s="88"/>
      <c r="CB120" s="88"/>
      <c r="CC120" s="88"/>
      <c r="CD120" s="88"/>
      <c r="CE120" s="88"/>
      <c r="CF120" s="88"/>
      <c r="CG120" s="88"/>
      <c r="CH120" s="88"/>
      <c r="CI120" s="88"/>
      <c r="CJ120" s="88"/>
      <c r="CK120" s="88"/>
      <c r="CL120" s="88"/>
      <c r="CM120" s="88"/>
      <c r="CN120" s="88"/>
      <c r="CO120" s="88"/>
      <c r="CP120" s="88"/>
      <c r="CQ120" s="88"/>
      <c r="CR120" s="88"/>
      <c r="CS120" s="88"/>
      <c r="CT120" s="88"/>
      <c r="CU120" s="88"/>
      <c r="CV120" s="88"/>
      <c r="CW120" s="88"/>
      <c r="CX120" s="88"/>
      <c r="CY120" s="88"/>
      <c r="CZ120" s="88"/>
      <c r="DA120" s="88"/>
      <c r="DB120" s="88"/>
      <c r="DC120" s="88"/>
      <c r="DD120" s="88"/>
      <c r="DE120" s="88"/>
      <c r="DF120" s="88"/>
      <c r="DG120" s="88"/>
      <c r="DH120" s="88"/>
      <c r="DI120" s="88"/>
      <c r="DJ120" s="88"/>
      <c r="DK120" s="88"/>
      <c r="DL120" s="88"/>
      <c r="DM120" s="88"/>
      <c r="DN120" s="88"/>
      <c r="DO120" s="88"/>
      <c r="DP120" s="88"/>
      <c r="DQ120" s="88"/>
      <c r="DR120" s="88"/>
      <c r="DS120" s="88"/>
      <c r="DT120" s="88"/>
      <c r="DU120" s="88"/>
      <c r="DV120" s="88"/>
      <c r="DW120" s="88"/>
      <c r="DX120" s="88"/>
      <c r="DY120" s="88"/>
      <c r="DZ120" s="88"/>
      <c r="EA120" s="88"/>
      <c r="EB120" s="88"/>
      <c r="EC120" s="88"/>
      <c r="ED120" s="88"/>
      <c r="EE120" s="88"/>
      <c r="EF120" s="88"/>
      <c r="EG120" s="88"/>
      <c r="EH120" s="88"/>
      <c r="EI120" s="88"/>
      <c r="EJ120" s="88"/>
      <c r="EK120" s="88"/>
      <c r="EL120" s="88"/>
      <c r="EM120" s="88"/>
      <c r="EN120" s="88"/>
      <c r="EO120" s="88"/>
      <c r="EP120" s="88"/>
      <c r="EQ120" s="88"/>
      <c r="ER120" s="88"/>
      <c r="ES120" s="88"/>
      <c r="ET120" s="88"/>
      <c r="EU120" s="88"/>
      <c r="EV120" s="88"/>
      <c r="EW120" s="88"/>
      <c r="EX120" s="88"/>
      <c r="EY120" s="88"/>
      <c r="EZ120" s="88"/>
      <c r="FA120" s="88"/>
      <c r="FB120" s="88"/>
      <c r="FC120" s="88"/>
      <c r="FD120" s="88"/>
      <c r="FE120" s="88"/>
      <c r="FF120" s="88"/>
      <c r="FG120" s="88"/>
      <c r="FH120" s="88"/>
      <c r="FI120" s="88"/>
      <c r="FJ120" s="88"/>
      <c r="FK120" s="88"/>
      <c r="FL120" s="88"/>
      <c r="FM120" s="88"/>
      <c r="FN120" s="88"/>
      <c r="FO120" s="88"/>
      <c r="FP120" s="88"/>
      <c r="FQ120" s="88"/>
      <c r="FR120" s="88"/>
      <c r="FS120" s="88"/>
      <c r="FT120" s="88"/>
      <c r="FU120" s="88"/>
      <c r="FV120" s="88"/>
      <c r="FW120" s="88"/>
      <c r="FX120" s="88"/>
      <c r="FY120" s="88"/>
      <c r="FZ120" s="88"/>
      <c r="GA120" s="88"/>
      <c r="GB120" s="88"/>
      <c r="GC120" s="88"/>
      <c r="GD120" s="88"/>
      <c r="GE120" s="88"/>
      <c r="GF120" s="88"/>
      <c r="GG120" s="88"/>
      <c r="GH120" s="88"/>
      <c r="GI120" s="88"/>
      <c r="GJ120" s="88"/>
      <c r="GK120" s="88"/>
      <c r="GL120" s="88"/>
      <c r="GM120" s="88"/>
      <c r="GN120" s="88"/>
      <c r="GO120" s="88"/>
      <c r="GP120" s="88"/>
      <c r="GQ120" s="88"/>
      <c r="GR120" s="88"/>
      <c r="GS120" s="88"/>
      <c r="GT120" s="88"/>
      <c r="GU120" s="88"/>
      <c r="GV120" s="88"/>
      <c r="GW120" s="88"/>
      <c r="GX120" s="88"/>
      <c r="GY120" s="88"/>
      <c r="GZ120" s="88"/>
      <c r="HA120" s="88"/>
      <c r="HB120" s="88"/>
      <c r="HC120" s="88"/>
      <c r="HD120" s="88"/>
      <c r="HE120" s="88"/>
      <c r="HF120" s="88"/>
      <c r="HG120" s="88"/>
      <c r="HH120" s="88"/>
      <c r="HI120" s="88"/>
      <c r="HJ120" s="88"/>
      <c r="HK120" s="88"/>
      <c r="HL120" s="88"/>
      <c r="HM120" s="88"/>
      <c r="HN120" s="88"/>
      <c r="HO120" s="88"/>
      <c r="HP120" s="88"/>
      <c r="HQ120" s="88"/>
      <c r="HR120" s="88"/>
      <c r="HS120" s="88"/>
      <c r="HT120" s="88"/>
      <c r="HU120" s="88"/>
      <c r="HV120" s="88"/>
      <c r="HW120" s="88"/>
      <c r="HX120" s="88"/>
      <c r="HY120" s="88"/>
      <c r="HZ120" s="88"/>
      <c r="IA120" s="88"/>
      <c r="IB120" s="88"/>
      <c r="IC120" s="88"/>
      <c r="ID120" s="88"/>
      <c r="IE120" s="88"/>
      <c r="IF120" s="88"/>
      <c r="IG120" s="88"/>
      <c r="IH120" s="88"/>
      <c r="II120" s="88"/>
      <c r="IJ120" s="88"/>
      <c r="IK120" s="88"/>
      <c r="IL120" s="88"/>
      <c r="IM120" s="88"/>
      <c r="IN120" s="88"/>
      <c r="IO120" s="88"/>
      <c r="IP120" s="88"/>
      <c r="IQ120" s="88"/>
      <c r="IR120" s="88"/>
      <c r="IS120" s="88"/>
      <c r="IT120" s="88"/>
      <c r="IU120" s="88"/>
      <c r="IV120" s="88"/>
    </row>
    <row r="121" spans="1:256" s="20" customFormat="1" ht="13.5" hidden="1" thickBot="1">
      <c r="A121" s="68" t="s">
        <v>83</v>
      </c>
      <c r="B121" s="51"/>
      <c r="C121" s="51"/>
      <c r="D121" s="51"/>
      <c r="E121" s="51"/>
      <c r="F121" s="51"/>
      <c r="G121" s="51">
        <v>9</v>
      </c>
      <c r="H121" s="51"/>
      <c r="I121" s="51"/>
      <c r="J121" s="51"/>
      <c r="K121" s="51">
        <v>4</v>
      </c>
      <c r="L121" s="51">
        <v>63</v>
      </c>
      <c r="M121" s="51">
        <v>8</v>
      </c>
      <c r="N121" s="51"/>
      <c r="O121" s="51"/>
      <c r="P121" s="51"/>
      <c r="Q121" s="51"/>
      <c r="R121" s="51"/>
      <c r="S121" s="51"/>
      <c r="T121" s="51"/>
      <c r="U121" s="51"/>
      <c r="V121" s="129">
        <f t="shared" si="13"/>
        <v>32</v>
      </c>
      <c r="W121" s="165" t="s">
        <v>53</v>
      </c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  <c r="AR121" s="88"/>
      <c r="AS121" s="88"/>
      <c r="AT121" s="88"/>
      <c r="AU121" s="88"/>
      <c r="AV121" s="88"/>
      <c r="AW121" s="88"/>
      <c r="AX121" s="88"/>
      <c r="AY121" s="88"/>
      <c r="AZ121" s="88"/>
      <c r="BA121" s="88"/>
      <c r="BB121" s="88"/>
      <c r="BC121" s="88"/>
      <c r="BD121" s="88"/>
      <c r="BE121" s="88"/>
      <c r="BF121" s="88"/>
      <c r="BG121" s="88"/>
      <c r="BH121" s="88"/>
      <c r="BI121" s="88"/>
      <c r="BJ121" s="88"/>
      <c r="BK121" s="88"/>
      <c r="BL121" s="88"/>
      <c r="BM121" s="88"/>
      <c r="BN121" s="88"/>
      <c r="BO121" s="88"/>
      <c r="BP121" s="88"/>
      <c r="BQ121" s="88"/>
      <c r="BR121" s="88"/>
      <c r="BS121" s="88"/>
      <c r="BT121" s="88"/>
      <c r="BU121" s="88"/>
      <c r="BV121" s="88"/>
      <c r="BW121" s="88"/>
      <c r="BX121" s="88"/>
      <c r="BY121" s="88"/>
      <c r="BZ121" s="88"/>
      <c r="CA121" s="88"/>
      <c r="CB121" s="88"/>
      <c r="CC121" s="88"/>
      <c r="CD121" s="88"/>
      <c r="CE121" s="88"/>
      <c r="CF121" s="88"/>
      <c r="CG121" s="88"/>
      <c r="CH121" s="88"/>
      <c r="CI121" s="88"/>
      <c r="CJ121" s="88"/>
      <c r="CK121" s="88"/>
      <c r="CL121" s="88"/>
      <c r="CM121" s="88"/>
      <c r="CN121" s="88"/>
      <c r="CO121" s="88"/>
      <c r="CP121" s="88"/>
      <c r="CQ121" s="88"/>
      <c r="CR121" s="88"/>
      <c r="CS121" s="88"/>
      <c r="CT121" s="88"/>
      <c r="CU121" s="88"/>
      <c r="CV121" s="88"/>
      <c r="CW121" s="88"/>
      <c r="CX121" s="88"/>
      <c r="CY121" s="88"/>
      <c r="CZ121" s="88"/>
      <c r="DA121" s="88"/>
      <c r="DB121" s="88"/>
      <c r="DC121" s="88"/>
      <c r="DD121" s="88"/>
      <c r="DE121" s="88"/>
      <c r="DF121" s="88"/>
      <c r="DG121" s="88"/>
      <c r="DH121" s="88"/>
      <c r="DI121" s="88"/>
      <c r="DJ121" s="88"/>
      <c r="DK121" s="88"/>
      <c r="DL121" s="88"/>
      <c r="DM121" s="88"/>
      <c r="DN121" s="88"/>
      <c r="DO121" s="88"/>
      <c r="DP121" s="88"/>
      <c r="DQ121" s="88"/>
      <c r="DR121" s="88"/>
      <c r="DS121" s="88"/>
      <c r="DT121" s="88"/>
      <c r="DU121" s="88"/>
      <c r="DV121" s="88"/>
      <c r="DW121" s="88"/>
      <c r="DX121" s="88"/>
      <c r="DY121" s="88"/>
      <c r="DZ121" s="88"/>
      <c r="EA121" s="88"/>
      <c r="EB121" s="88"/>
      <c r="EC121" s="88"/>
      <c r="ED121" s="88"/>
      <c r="EE121" s="88"/>
      <c r="EF121" s="88"/>
      <c r="EG121" s="88"/>
      <c r="EH121" s="88"/>
      <c r="EI121" s="88"/>
      <c r="EJ121" s="88"/>
      <c r="EK121" s="88"/>
      <c r="EL121" s="88"/>
      <c r="EM121" s="88"/>
      <c r="EN121" s="88"/>
      <c r="EO121" s="88"/>
      <c r="EP121" s="88"/>
      <c r="EQ121" s="88"/>
      <c r="ER121" s="88"/>
      <c r="ES121" s="88"/>
      <c r="ET121" s="88"/>
      <c r="EU121" s="88"/>
      <c r="EV121" s="88"/>
      <c r="EW121" s="88"/>
      <c r="EX121" s="88"/>
      <c r="EY121" s="88"/>
      <c r="EZ121" s="88"/>
      <c r="FA121" s="88"/>
      <c r="FB121" s="88"/>
      <c r="FC121" s="88"/>
      <c r="FD121" s="88"/>
      <c r="FE121" s="88"/>
      <c r="FF121" s="88"/>
      <c r="FG121" s="88"/>
      <c r="FH121" s="88"/>
      <c r="FI121" s="88"/>
      <c r="FJ121" s="88"/>
      <c r="FK121" s="88"/>
      <c r="FL121" s="88"/>
      <c r="FM121" s="88"/>
      <c r="FN121" s="88"/>
      <c r="FO121" s="88"/>
      <c r="FP121" s="88"/>
      <c r="FQ121" s="88"/>
      <c r="FR121" s="88"/>
      <c r="FS121" s="88"/>
      <c r="FT121" s="88"/>
      <c r="FU121" s="88"/>
      <c r="FV121" s="88"/>
      <c r="FW121" s="88"/>
      <c r="FX121" s="88"/>
      <c r="FY121" s="88"/>
      <c r="FZ121" s="88"/>
      <c r="GA121" s="88"/>
      <c r="GB121" s="88"/>
      <c r="GC121" s="88"/>
      <c r="GD121" s="88"/>
      <c r="GE121" s="88"/>
      <c r="GF121" s="88"/>
      <c r="GG121" s="88"/>
      <c r="GH121" s="88"/>
      <c r="GI121" s="88"/>
      <c r="GJ121" s="88"/>
      <c r="GK121" s="88"/>
      <c r="GL121" s="88"/>
      <c r="GM121" s="88"/>
      <c r="GN121" s="88"/>
      <c r="GO121" s="88"/>
      <c r="GP121" s="88"/>
      <c r="GQ121" s="88"/>
      <c r="GR121" s="88"/>
      <c r="GS121" s="88"/>
      <c r="GT121" s="88"/>
      <c r="GU121" s="88"/>
      <c r="GV121" s="88"/>
      <c r="GW121" s="88"/>
      <c r="GX121" s="88"/>
      <c r="GY121" s="88"/>
      <c r="GZ121" s="88"/>
      <c r="HA121" s="88"/>
      <c r="HB121" s="88"/>
      <c r="HC121" s="88"/>
      <c r="HD121" s="88"/>
      <c r="HE121" s="88"/>
      <c r="HF121" s="88"/>
      <c r="HG121" s="88"/>
      <c r="HH121" s="88"/>
      <c r="HI121" s="88"/>
      <c r="HJ121" s="88"/>
      <c r="HK121" s="88"/>
      <c r="HL121" s="88"/>
      <c r="HM121" s="88"/>
      <c r="HN121" s="88"/>
      <c r="HO121" s="88"/>
      <c r="HP121" s="88"/>
      <c r="HQ121" s="88"/>
      <c r="HR121" s="88"/>
      <c r="HS121" s="88"/>
      <c r="HT121" s="88"/>
      <c r="HU121" s="88"/>
      <c r="HV121" s="88"/>
      <c r="HW121" s="88"/>
      <c r="HX121" s="88"/>
      <c r="HY121" s="88"/>
      <c r="HZ121" s="88"/>
      <c r="IA121" s="88"/>
      <c r="IB121" s="88"/>
      <c r="IC121" s="88"/>
      <c r="ID121" s="88"/>
      <c r="IE121" s="88"/>
      <c r="IF121" s="88"/>
      <c r="IG121" s="88"/>
      <c r="IH121" s="88"/>
      <c r="II121" s="88"/>
      <c r="IJ121" s="88"/>
      <c r="IK121" s="88"/>
      <c r="IL121" s="88"/>
      <c r="IM121" s="88"/>
      <c r="IN121" s="88"/>
      <c r="IO121" s="88"/>
      <c r="IP121" s="88"/>
      <c r="IQ121" s="88"/>
      <c r="IR121" s="88"/>
      <c r="IS121" s="88"/>
      <c r="IT121" s="88"/>
      <c r="IU121" s="88"/>
      <c r="IV121" s="88"/>
    </row>
    <row r="122" spans="1:256" s="20" customFormat="1" ht="13.5" hidden="1" thickBot="1">
      <c r="A122" s="68" t="s">
        <v>83</v>
      </c>
      <c r="B122" s="51"/>
      <c r="C122" s="51"/>
      <c r="D122" s="51"/>
      <c r="E122" s="51"/>
      <c r="F122" s="51"/>
      <c r="G122" s="51"/>
      <c r="H122" s="51">
        <v>9</v>
      </c>
      <c r="I122" s="51"/>
      <c r="J122" s="51"/>
      <c r="K122" s="51">
        <v>11</v>
      </c>
      <c r="L122" s="51">
        <v>195</v>
      </c>
      <c r="M122" s="51">
        <v>8</v>
      </c>
      <c r="N122" s="51"/>
      <c r="O122" s="51"/>
      <c r="P122" s="51"/>
      <c r="Q122" s="51"/>
      <c r="R122" s="51"/>
      <c r="S122" s="51"/>
      <c r="T122" s="51"/>
      <c r="U122" s="51"/>
      <c r="V122" s="129">
        <f t="shared" si="13"/>
        <v>88</v>
      </c>
      <c r="W122" s="165" t="s">
        <v>53</v>
      </c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8"/>
      <c r="AP122" s="88"/>
      <c r="AQ122" s="88"/>
      <c r="AR122" s="88"/>
      <c r="AS122" s="88"/>
      <c r="AT122" s="88"/>
      <c r="AU122" s="88"/>
      <c r="AV122" s="88"/>
      <c r="AW122" s="88"/>
      <c r="AX122" s="88"/>
      <c r="AY122" s="88"/>
      <c r="AZ122" s="88"/>
      <c r="BA122" s="88"/>
      <c r="BB122" s="88"/>
      <c r="BC122" s="88"/>
      <c r="BD122" s="88"/>
      <c r="BE122" s="88"/>
      <c r="BF122" s="88"/>
      <c r="BG122" s="88"/>
      <c r="BH122" s="88"/>
      <c r="BI122" s="88"/>
      <c r="BJ122" s="88"/>
      <c r="BK122" s="88"/>
      <c r="BL122" s="88"/>
      <c r="BM122" s="88"/>
      <c r="BN122" s="88"/>
      <c r="BO122" s="88"/>
      <c r="BP122" s="88"/>
      <c r="BQ122" s="88"/>
      <c r="BR122" s="88"/>
      <c r="BS122" s="88"/>
      <c r="BT122" s="88"/>
      <c r="BU122" s="88"/>
      <c r="BV122" s="88"/>
      <c r="BW122" s="88"/>
      <c r="BX122" s="88"/>
      <c r="BY122" s="88"/>
      <c r="BZ122" s="88"/>
      <c r="CA122" s="88"/>
      <c r="CB122" s="88"/>
      <c r="CC122" s="88"/>
      <c r="CD122" s="88"/>
      <c r="CE122" s="88"/>
      <c r="CF122" s="88"/>
      <c r="CG122" s="88"/>
      <c r="CH122" s="88"/>
      <c r="CI122" s="88"/>
      <c r="CJ122" s="88"/>
      <c r="CK122" s="88"/>
      <c r="CL122" s="88"/>
      <c r="CM122" s="88"/>
      <c r="CN122" s="88"/>
      <c r="CO122" s="88"/>
      <c r="CP122" s="88"/>
      <c r="CQ122" s="88"/>
      <c r="CR122" s="88"/>
      <c r="CS122" s="88"/>
      <c r="CT122" s="88"/>
      <c r="CU122" s="88"/>
      <c r="CV122" s="88"/>
      <c r="CW122" s="88"/>
      <c r="CX122" s="88"/>
      <c r="CY122" s="88"/>
      <c r="CZ122" s="88"/>
      <c r="DA122" s="88"/>
      <c r="DB122" s="88"/>
      <c r="DC122" s="88"/>
      <c r="DD122" s="88"/>
      <c r="DE122" s="88"/>
      <c r="DF122" s="88"/>
      <c r="DG122" s="88"/>
      <c r="DH122" s="88"/>
      <c r="DI122" s="88"/>
      <c r="DJ122" s="88"/>
      <c r="DK122" s="88"/>
      <c r="DL122" s="88"/>
      <c r="DM122" s="88"/>
      <c r="DN122" s="88"/>
      <c r="DO122" s="88"/>
      <c r="DP122" s="88"/>
      <c r="DQ122" s="88"/>
      <c r="DR122" s="88"/>
      <c r="DS122" s="88"/>
      <c r="DT122" s="88"/>
      <c r="DU122" s="88"/>
      <c r="DV122" s="88"/>
      <c r="DW122" s="88"/>
      <c r="DX122" s="88"/>
      <c r="DY122" s="88"/>
      <c r="DZ122" s="88"/>
      <c r="EA122" s="88"/>
      <c r="EB122" s="88"/>
      <c r="EC122" s="88"/>
      <c r="ED122" s="88"/>
      <c r="EE122" s="88"/>
      <c r="EF122" s="88"/>
      <c r="EG122" s="88"/>
      <c r="EH122" s="88"/>
      <c r="EI122" s="88"/>
      <c r="EJ122" s="88"/>
      <c r="EK122" s="88"/>
      <c r="EL122" s="88"/>
      <c r="EM122" s="88"/>
      <c r="EN122" s="88"/>
      <c r="EO122" s="88"/>
      <c r="EP122" s="88"/>
      <c r="EQ122" s="88"/>
      <c r="ER122" s="88"/>
      <c r="ES122" s="88"/>
      <c r="ET122" s="88"/>
      <c r="EU122" s="88"/>
      <c r="EV122" s="88"/>
      <c r="EW122" s="88"/>
      <c r="EX122" s="88"/>
      <c r="EY122" s="88"/>
      <c r="EZ122" s="88"/>
      <c r="FA122" s="88"/>
      <c r="FB122" s="88"/>
      <c r="FC122" s="88"/>
      <c r="FD122" s="88"/>
      <c r="FE122" s="88"/>
      <c r="FF122" s="88"/>
      <c r="FG122" s="88"/>
      <c r="FH122" s="88"/>
      <c r="FI122" s="88"/>
      <c r="FJ122" s="88"/>
      <c r="FK122" s="88"/>
      <c r="FL122" s="88"/>
      <c r="FM122" s="88"/>
      <c r="FN122" s="88"/>
      <c r="FO122" s="88"/>
      <c r="FP122" s="88"/>
      <c r="FQ122" s="88"/>
      <c r="FR122" s="88"/>
      <c r="FS122" s="88"/>
      <c r="FT122" s="88"/>
      <c r="FU122" s="88"/>
      <c r="FV122" s="88"/>
      <c r="FW122" s="88"/>
      <c r="FX122" s="88"/>
      <c r="FY122" s="88"/>
      <c r="FZ122" s="88"/>
      <c r="GA122" s="88"/>
      <c r="GB122" s="88"/>
      <c r="GC122" s="88"/>
      <c r="GD122" s="88"/>
      <c r="GE122" s="88"/>
      <c r="GF122" s="88"/>
      <c r="GG122" s="88"/>
      <c r="GH122" s="88"/>
      <c r="GI122" s="88"/>
      <c r="GJ122" s="88"/>
      <c r="GK122" s="88"/>
      <c r="GL122" s="88"/>
      <c r="GM122" s="88"/>
      <c r="GN122" s="88"/>
      <c r="GO122" s="88"/>
      <c r="GP122" s="88"/>
      <c r="GQ122" s="88"/>
      <c r="GR122" s="88"/>
      <c r="GS122" s="88"/>
      <c r="GT122" s="88"/>
      <c r="GU122" s="88"/>
      <c r="GV122" s="88"/>
      <c r="GW122" s="88"/>
      <c r="GX122" s="88"/>
      <c r="GY122" s="88"/>
      <c r="GZ122" s="88"/>
      <c r="HA122" s="88"/>
      <c r="HB122" s="88"/>
      <c r="HC122" s="88"/>
      <c r="HD122" s="88"/>
      <c r="HE122" s="88"/>
      <c r="HF122" s="88"/>
      <c r="HG122" s="88"/>
      <c r="HH122" s="88"/>
      <c r="HI122" s="88"/>
      <c r="HJ122" s="88"/>
      <c r="HK122" s="88"/>
      <c r="HL122" s="88"/>
      <c r="HM122" s="88"/>
      <c r="HN122" s="88"/>
      <c r="HO122" s="88"/>
      <c r="HP122" s="88"/>
      <c r="HQ122" s="88"/>
      <c r="HR122" s="88"/>
      <c r="HS122" s="88"/>
      <c r="HT122" s="88"/>
      <c r="HU122" s="88"/>
      <c r="HV122" s="88"/>
      <c r="HW122" s="88"/>
      <c r="HX122" s="88"/>
      <c r="HY122" s="88"/>
      <c r="HZ122" s="88"/>
      <c r="IA122" s="88"/>
      <c r="IB122" s="88"/>
      <c r="IC122" s="88"/>
      <c r="ID122" s="88"/>
      <c r="IE122" s="88"/>
      <c r="IF122" s="88"/>
      <c r="IG122" s="88"/>
      <c r="IH122" s="88"/>
      <c r="II122" s="88"/>
      <c r="IJ122" s="88"/>
      <c r="IK122" s="88"/>
      <c r="IL122" s="88"/>
      <c r="IM122" s="88"/>
      <c r="IN122" s="88"/>
      <c r="IO122" s="88"/>
      <c r="IP122" s="88"/>
      <c r="IQ122" s="88"/>
      <c r="IR122" s="88"/>
      <c r="IS122" s="88"/>
      <c r="IT122" s="88"/>
      <c r="IU122" s="88"/>
      <c r="IV122" s="88"/>
    </row>
    <row r="123" spans="1:256" s="20" customFormat="1" ht="13.5" hidden="1" thickBot="1">
      <c r="A123" s="68" t="s">
        <v>83</v>
      </c>
      <c r="B123" s="51"/>
      <c r="C123" s="51"/>
      <c r="D123" s="51"/>
      <c r="E123" s="51"/>
      <c r="F123" s="51"/>
      <c r="G123" s="51"/>
      <c r="H123" s="51"/>
      <c r="I123" s="51">
        <v>9</v>
      </c>
      <c r="J123" s="51"/>
      <c r="K123" s="51">
        <v>2</v>
      </c>
      <c r="L123" s="51">
        <v>35</v>
      </c>
      <c r="M123" s="51">
        <v>8</v>
      </c>
      <c r="N123" s="51"/>
      <c r="O123" s="51"/>
      <c r="P123" s="51"/>
      <c r="Q123" s="51"/>
      <c r="R123" s="51"/>
      <c r="S123" s="51"/>
      <c r="T123" s="51"/>
      <c r="U123" s="51"/>
      <c r="V123" s="129">
        <f t="shared" si="13"/>
        <v>16</v>
      </c>
      <c r="W123" s="165" t="s">
        <v>59</v>
      </c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88"/>
      <c r="AP123" s="88"/>
      <c r="AQ123" s="88"/>
      <c r="AR123" s="88"/>
      <c r="AS123" s="88"/>
      <c r="AT123" s="88"/>
      <c r="AU123" s="88"/>
      <c r="AV123" s="88"/>
      <c r="AW123" s="88"/>
      <c r="AX123" s="88"/>
      <c r="AY123" s="88"/>
      <c r="AZ123" s="88"/>
      <c r="BA123" s="88"/>
      <c r="BB123" s="88"/>
      <c r="BC123" s="88"/>
      <c r="BD123" s="88"/>
      <c r="BE123" s="88"/>
      <c r="BF123" s="88"/>
      <c r="BG123" s="88"/>
      <c r="BH123" s="88"/>
      <c r="BI123" s="88"/>
      <c r="BJ123" s="88"/>
      <c r="BK123" s="88"/>
      <c r="BL123" s="88"/>
      <c r="BM123" s="88"/>
      <c r="BN123" s="88"/>
      <c r="BO123" s="88"/>
      <c r="BP123" s="88"/>
      <c r="BQ123" s="88"/>
      <c r="BR123" s="88"/>
      <c r="BS123" s="88"/>
      <c r="BT123" s="88"/>
      <c r="BU123" s="88"/>
      <c r="BV123" s="88"/>
      <c r="BW123" s="88"/>
      <c r="BX123" s="88"/>
      <c r="BY123" s="88"/>
      <c r="BZ123" s="88"/>
      <c r="CA123" s="88"/>
      <c r="CB123" s="88"/>
      <c r="CC123" s="88"/>
      <c r="CD123" s="88"/>
      <c r="CE123" s="88"/>
      <c r="CF123" s="88"/>
      <c r="CG123" s="88"/>
      <c r="CH123" s="88"/>
      <c r="CI123" s="88"/>
      <c r="CJ123" s="88"/>
      <c r="CK123" s="88"/>
      <c r="CL123" s="88"/>
      <c r="CM123" s="88"/>
      <c r="CN123" s="88"/>
      <c r="CO123" s="88"/>
      <c r="CP123" s="88"/>
      <c r="CQ123" s="88"/>
      <c r="CR123" s="88"/>
      <c r="CS123" s="88"/>
      <c r="CT123" s="88"/>
      <c r="CU123" s="88"/>
      <c r="CV123" s="88"/>
      <c r="CW123" s="88"/>
      <c r="CX123" s="88"/>
      <c r="CY123" s="88"/>
      <c r="CZ123" s="88"/>
      <c r="DA123" s="88"/>
      <c r="DB123" s="88"/>
      <c r="DC123" s="88"/>
      <c r="DD123" s="88"/>
      <c r="DE123" s="88"/>
      <c r="DF123" s="88"/>
      <c r="DG123" s="88"/>
      <c r="DH123" s="88"/>
      <c r="DI123" s="88"/>
      <c r="DJ123" s="88"/>
      <c r="DK123" s="88"/>
      <c r="DL123" s="88"/>
      <c r="DM123" s="88"/>
      <c r="DN123" s="88"/>
      <c r="DO123" s="88"/>
      <c r="DP123" s="88"/>
      <c r="DQ123" s="88"/>
      <c r="DR123" s="88"/>
      <c r="DS123" s="88"/>
      <c r="DT123" s="88"/>
      <c r="DU123" s="88"/>
      <c r="DV123" s="88"/>
      <c r="DW123" s="88"/>
      <c r="DX123" s="88"/>
      <c r="DY123" s="88"/>
      <c r="DZ123" s="88"/>
      <c r="EA123" s="88"/>
      <c r="EB123" s="88"/>
      <c r="EC123" s="88"/>
      <c r="ED123" s="88"/>
      <c r="EE123" s="88"/>
      <c r="EF123" s="88"/>
      <c r="EG123" s="88"/>
      <c r="EH123" s="88"/>
      <c r="EI123" s="88"/>
      <c r="EJ123" s="88"/>
      <c r="EK123" s="88"/>
      <c r="EL123" s="88"/>
      <c r="EM123" s="88"/>
      <c r="EN123" s="88"/>
      <c r="EO123" s="88"/>
      <c r="EP123" s="88"/>
      <c r="EQ123" s="88"/>
      <c r="ER123" s="88"/>
      <c r="ES123" s="88"/>
      <c r="ET123" s="88"/>
      <c r="EU123" s="88"/>
      <c r="EV123" s="88"/>
      <c r="EW123" s="88"/>
      <c r="EX123" s="88"/>
      <c r="EY123" s="88"/>
      <c r="EZ123" s="88"/>
      <c r="FA123" s="88"/>
      <c r="FB123" s="88"/>
      <c r="FC123" s="88"/>
      <c r="FD123" s="88"/>
      <c r="FE123" s="88"/>
      <c r="FF123" s="88"/>
      <c r="FG123" s="88"/>
      <c r="FH123" s="88"/>
      <c r="FI123" s="88"/>
      <c r="FJ123" s="88"/>
      <c r="FK123" s="88"/>
      <c r="FL123" s="88"/>
      <c r="FM123" s="88"/>
      <c r="FN123" s="88"/>
      <c r="FO123" s="88"/>
      <c r="FP123" s="88"/>
      <c r="FQ123" s="88"/>
      <c r="FR123" s="88"/>
      <c r="FS123" s="88"/>
      <c r="FT123" s="88"/>
      <c r="FU123" s="88"/>
      <c r="FV123" s="88"/>
      <c r="FW123" s="88"/>
      <c r="FX123" s="88"/>
      <c r="FY123" s="88"/>
      <c r="FZ123" s="88"/>
      <c r="GA123" s="88"/>
      <c r="GB123" s="88"/>
      <c r="GC123" s="88"/>
      <c r="GD123" s="88"/>
      <c r="GE123" s="88"/>
      <c r="GF123" s="88"/>
      <c r="GG123" s="88"/>
      <c r="GH123" s="88"/>
      <c r="GI123" s="88"/>
      <c r="GJ123" s="88"/>
      <c r="GK123" s="88"/>
      <c r="GL123" s="88"/>
      <c r="GM123" s="88"/>
      <c r="GN123" s="88"/>
      <c r="GO123" s="88"/>
      <c r="GP123" s="88"/>
      <c r="GQ123" s="88"/>
      <c r="GR123" s="88"/>
      <c r="GS123" s="88"/>
      <c r="GT123" s="88"/>
      <c r="GU123" s="88"/>
      <c r="GV123" s="88"/>
      <c r="GW123" s="88"/>
      <c r="GX123" s="88"/>
      <c r="GY123" s="88"/>
      <c r="GZ123" s="88"/>
      <c r="HA123" s="88"/>
      <c r="HB123" s="88"/>
      <c r="HC123" s="88"/>
      <c r="HD123" s="88"/>
      <c r="HE123" s="88"/>
      <c r="HF123" s="88"/>
      <c r="HG123" s="88"/>
      <c r="HH123" s="88"/>
      <c r="HI123" s="88"/>
      <c r="HJ123" s="88"/>
      <c r="HK123" s="88"/>
      <c r="HL123" s="88"/>
      <c r="HM123" s="88"/>
      <c r="HN123" s="88"/>
      <c r="HO123" s="88"/>
      <c r="HP123" s="88"/>
      <c r="HQ123" s="88"/>
      <c r="HR123" s="88"/>
      <c r="HS123" s="88"/>
      <c r="HT123" s="88"/>
      <c r="HU123" s="88"/>
      <c r="HV123" s="88"/>
      <c r="HW123" s="88"/>
      <c r="HX123" s="88"/>
      <c r="HY123" s="88"/>
      <c r="HZ123" s="88"/>
      <c r="IA123" s="88"/>
      <c r="IB123" s="88"/>
      <c r="IC123" s="88"/>
      <c r="ID123" s="88"/>
      <c r="IE123" s="88"/>
      <c r="IF123" s="88"/>
      <c r="IG123" s="88"/>
      <c r="IH123" s="88"/>
      <c r="II123" s="88"/>
      <c r="IJ123" s="88"/>
      <c r="IK123" s="88"/>
      <c r="IL123" s="88"/>
      <c r="IM123" s="88"/>
      <c r="IN123" s="88"/>
      <c r="IO123" s="88"/>
      <c r="IP123" s="88"/>
      <c r="IQ123" s="88"/>
      <c r="IR123" s="88"/>
      <c r="IS123" s="88"/>
      <c r="IT123" s="88"/>
      <c r="IU123" s="88"/>
      <c r="IV123" s="88"/>
    </row>
    <row r="124" spans="1:256" s="20" customFormat="1" ht="13.5" hidden="1" thickBot="1">
      <c r="A124" s="68" t="s">
        <v>83</v>
      </c>
      <c r="B124" s="51"/>
      <c r="C124" s="51"/>
      <c r="D124" s="51"/>
      <c r="E124" s="51"/>
      <c r="F124" s="51"/>
      <c r="G124" s="51"/>
      <c r="H124" s="51"/>
      <c r="I124" s="51"/>
      <c r="J124" s="51">
        <v>9</v>
      </c>
      <c r="K124" s="51">
        <v>8</v>
      </c>
      <c r="L124" s="51">
        <v>137</v>
      </c>
      <c r="M124" s="51">
        <v>8</v>
      </c>
      <c r="N124" s="51"/>
      <c r="O124" s="51"/>
      <c r="P124" s="51"/>
      <c r="Q124" s="51"/>
      <c r="R124" s="51"/>
      <c r="S124" s="51"/>
      <c r="T124" s="51"/>
      <c r="U124" s="51"/>
      <c r="V124" s="129">
        <f t="shared" si="13"/>
        <v>64</v>
      </c>
      <c r="W124" s="165" t="s">
        <v>59</v>
      </c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88"/>
      <c r="AO124" s="88"/>
      <c r="AP124" s="88"/>
      <c r="AQ124" s="88"/>
      <c r="AR124" s="88"/>
      <c r="AS124" s="88"/>
      <c r="AT124" s="88"/>
      <c r="AU124" s="88"/>
      <c r="AV124" s="88"/>
      <c r="AW124" s="88"/>
      <c r="AX124" s="88"/>
      <c r="AY124" s="88"/>
      <c r="AZ124" s="88"/>
      <c r="BA124" s="88"/>
      <c r="BB124" s="88"/>
      <c r="BC124" s="88"/>
      <c r="BD124" s="88"/>
      <c r="BE124" s="88"/>
      <c r="BF124" s="88"/>
      <c r="BG124" s="88"/>
      <c r="BH124" s="88"/>
      <c r="BI124" s="88"/>
      <c r="BJ124" s="88"/>
      <c r="BK124" s="88"/>
      <c r="BL124" s="88"/>
      <c r="BM124" s="88"/>
      <c r="BN124" s="88"/>
      <c r="BO124" s="88"/>
      <c r="BP124" s="88"/>
      <c r="BQ124" s="88"/>
      <c r="BR124" s="88"/>
      <c r="BS124" s="88"/>
      <c r="BT124" s="88"/>
      <c r="BU124" s="88"/>
      <c r="BV124" s="88"/>
      <c r="BW124" s="88"/>
      <c r="BX124" s="88"/>
      <c r="BY124" s="88"/>
      <c r="BZ124" s="88"/>
      <c r="CA124" s="88"/>
      <c r="CB124" s="88"/>
      <c r="CC124" s="88"/>
      <c r="CD124" s="88"/>
      <c r="CE124" s="88"/>
      <c r="CF124" s="88"/>
      <c r="CG124" s="88"/>
      <c r="CH124" s="88"/>
      <c r="CI124" s="88"/>
      <c r="CJ124" s="88"/>
      <c r="CK124" s="88"/>
      <c r="CL124" s="88"/>
      <c r="CM124" s="88"/>
      <c r="CN124" s="88"/>
      <c r="CO124" s="88"/>
      <c r="CP124" s="88"/>
      <c r="CQ124" s="88"/>
      <c r="CR124" s="88"/>
      <c r="CS124" s="88"/>
      <c r="CT124" s="88"/>
      <c r="CU124" s="88"/>
      <c r="CV124" s="88"/>
      <c r="CW124" s="88"/>
      <c r="CX124" s="88"/>
      <c r="CY124" s="88"/>
      <c r="CZ124" s="88"/>
      <c r="DA124" s="88"/>
      <c r="DB124" s="88"/>
      <c r="DC124" s="88"/>
      <c r="DD124" s="88"/>
      <c r="DE124" s="88"/>
      <c r="DF124" s="88"/>
      <c r="DG124" s="88"/>
      <c r="DH124" s="88"/>
      <c r="DI124" s="88"/>
      <c r="DJ124" s="88"/>
      <c r="DK124" s="88"/>
      <c r="DL124" s="88"/>
      <c r="DM124" s="88"/>
      <c r="DN124" s="88"/>
      <c r="DO124" s="88"/>
      <c r="DP124" s="88"/>
      <c r="DQ124" s="88"/>
      <c r="DR124" s="88"/>
      <c r="DS124" s="88"/>
      <c r="DT124" s="88"/>
      <c r="DU124" s="88"/>
      <c r="DV124" s="88"/>
      <c r="DW124" s="88"/>
      <c r="DX124" s="88"/>
      <c r="DY124" s="88"/>
      <c r="DZ124" s="88"/>
      <c r="EA124" s="88"/>
      <c r="EB124" s="88"/>
      <c r="EC124" s="88"/>
      <c r="ED124" s="88"/>
      <c r="EE124" s="88"/>
      <c r="EF124" s="88"/>
      <c r="EG124" s="88"/>
      <c r="EH124" s="88"/>
      <c r="EI124" s="88"/>
      <c r="EJ124" s="88"/>
      <c r="EK124" s="88"/>
      <c r="EL124" s="88"/>
      <c r="EM124" s="88"/>
      <c r="EN124" s="88"/>
      <c r="EO124" s="88"/>
      <c r="EP124" s="88"/>
      <c r="EQ124" s="88"/>
      <c r="ER124" s="88"/>
      <c r="ES124" s="88"/>
      <c r="ET124" s="88"/>
      <c r="EU124" s="88"/>
      <c r="EV124" s="88"/>
      <c r="EW124" s="88"/>
      <c r="EX124" s="88"/>
      <c r="EY124" s="88"/>
      <c r="EZ124" s="88"/>
      <c r="FA124" s="88"/>
      <c r="FB124" s="88"/>
      <c r="FC124" s="88"/>
      <c r="FD124" s="88"/>
      <c r="FE124" s="88"/>
      <c r="FF124" s="88"/>
      <c r="FG124" s="88"/>
      <c r="FH124" s="88"/>
      <c r="FI124" s="88"/>
      <c r="FJ124" s="88"/>
      <c r="FK124" s="88"/>
      <c r="FL124" s="88"/>
      <c r="FM124" s="88"/>
      <c r="FN124" s="88"/>
      <c r="FO124" s="88"/>
      <c r="FP124" s="88"/>
      <c r="FQ124" s="88"/>
      <c r="FR124" s="88"/>
      <c r="FS124" s="88"/>
      <c r="FT124" s="88"/>
      <c r="FU124" s="88"/>
      <c r="FV124" s="88"/>
      <c r="FW124" s="88"/>
      <c r="FX124" s="88"/>
      <c r="FY124" s="88"/>
      <c r="FZ124" s="88"/>
      <c r="GA124" s="88"/>
      <c r="GB124" s="88"/>
      <c r="GC124" s="88"/>
      <c r="GD124" s="88"/>
      <c r="GE124" s="88"/>
      <c r="GF124" s="88"/>
      <c r="GG124" s="88"/>
      <c r="GH124" s="88"/>
      <c r="GI124" s="88"/>
      <c r="GJ124" s="88"/>
      <c r="GK124" s="88"/>
      <c r="GL124" s="88"/>
      <c r="GM124" s="88"/>
      <c r="GN124" s="88"/>
      <c r="GO124" s="88"/>
      <c r="GP124" s="88"/>
      <c r="GQ124" s="88"/>
      <c r="GR124" s="88"/>
      <c r="GS124" s="88"/>
      <c r="GT124" s="88"/>
      <c r="GU124" s="88"/>
      <c r="GV124" s="88"/>
      <c r="GW124" s="88"/>
      <c r="GX124" s="88"/>
      <c r="GY124" s="88"/>
      <c r="GZ124" s="88"/>
      <c r="HA124" s="88"/>
      <c r="HB124" s="88"/>
      <c r="HC124" s="88"/>
      <c r="HD124" s="88"/>
      <c r="HE124" s="88"/>
      <c r="HF124" s="88"/>
      <c r="HG124" s="88"/>
      <c r="HH124" s="88"/>
      <c r="HI124" s="88"/>
      <c r="HJ124" s="88"/>
      <c r="HK124" s="88"/>
      <c r="HL124" s="88"/>
      <c r="HM124" s="88"/>
      <c r="HN124" s="88"/>
      <c r="HO124" s="88"/>
      <c r="HP124" s="88"/>
      <c r="HQ124" s="88"/>
      <c r="HR124" s="88"/>
      <c r="HS124" s="88"/>
      <c r="HT124" s="88"/>
      <c r="HU124" s="88"/>
      <c r="HV124" s="88"/>
      <c r="HW124" s="88"/>
      <c r="HX124" s="88"/>
      <c r="HY124" s="88"/>
      <c r="HZ124" s="88"/>
      <c r="IA124" s="88"/>
      <c r="IB124" s="88"/>
      <c r="IC124" s="88"/>
      <c r="ID124" s="88"/>
      <c r="IE124" s="88"/>
      <c r="IF124" s="88"/>
      <c r="IG124" s="88"/>
      <c r="IH124" s="88"/>
      <c r="II124" s="88"/>
      <c r="IJ124" s="88"/>
      <c r="IK124" s="88"/>
      <c r="IL124" s="88"/>
      <c r="IM124" s="88"/>
      <c r="IN124" s="88"/>
      <c r="IO124" s="88"/>
      <c r="IP124" s="88"/>
      <c r="IQ124" s="88"/>
      <c r="IR124" s="88"/>
      <c r="IS124" s="88"/>
      <c r="IT124" s="88"/>
      <c r="IU124" s="88"/>
      <c r="IV124" s="88"/>
    </row>
    <row r="125" spans="1:256" s="20" customFormat="1" ht="11.25" hidden="1" customHeight="1">
      <c r="A125" s="53" t="s">
        <v>29</v>
      </c>
      <c r="B125" s="13"/>
      <c r="C125" s="13"/>
      <c r="D125" s="121"/>
      <c r="E125" s="13"/>
      <c r="F125" s="13"/>
      <c r="G125" s="13"/>
      <c r="H125" s="121"/>
      <c r="I125" s="13"/>
      <c r="J125" s="13"/>
      <c r="K125" s="17"/>
      <c r="L125" s="17"/>
      <c r="M125" s="13"/>
      <c r="N125" s="128">
        <f>SUM(N14:N124)</f>
        <v>189.26250000000002</v>
      </c>
      <c r="O125" s="2"/>
      <c r="P125" s="129">
        <v>1</v>
      </c>
      <c r="Q125" s="13"/>
      <c r="R125" s="13"/>
      <c r="S125" s="13"/>
      <c r="T125" s="13"/>
      <c r="U125" s="13"/>
      <c r="V125" s="130">
        <f>SUM(V14:V124)</f>
        <v>48399.399999999994</v>
      </c>
      <c r="W125" s="22"/>
      <c r="X125" s="61"/>
    </row>
    <row r="126" spans="1:256" s="20" customFormat="1" ht="11.25" customHeight="1" thickBot="1">
      <c r="A126" s="56"/>
      <c r="B126" s="15"/>
      <c r="C126" s="15"/>
      <c r="D126" s="124"/>
      <c r="E126" s="15"/>
      <c r="F126" s="15"/>
      <c r="G126" s="15"/>
      <c r="H126" s="124"/>
      <c r="I126" s="15"/>
      <c r="J126" s="15"/>
      <c r="K126" s="21"/>
      <c r="L126" s="21"/>
      <c r="M126" s="15"/>
      <c r="N126" s="15"/>
      <c r="O126" s="15"/>
      <c r="P126" s="15"/>
      <c r="Q126" s="15"/>
      <c r="R126" s="15"/>
      <c r="S126" s="15"/>
      <c r="T126" s="15"/>
      <c r="U126" s="15"/>
      <c r="V126" s="21"/>
      <c r="W126" s="11"/>
      <c r="X126" s="61"/>
    </row>
    <row r="127" spans="1:256" s="20" customFormat="1" ht="26.25" thickBot="1">
      <c r="A127" s="165" t="s">
        <v>259</v>
      </c>
      <c r="B127" s="13"/>
      <c r="C127" s="13"/>
      <c r="D127" s="121"/>
      <c r="E127" s="13"/>
      <c r="F127" s="13"/>
      <c r="G127" s="13"/>
      <c r="H127" s="121"/>
      <c r="I127" s="13"/>
      <c r="J127" s="13"/>
      <c r="K127" s="17"/>
      <c r="L127" s="17"/>
      <c r="M127" s="13"/>
      <c r="N127" s="13"/>
      <c r="O127" s="13"/>
      <c r="P127" s="13"/>
      <c r="Q127" s="13"/>
      <c r="R127" s="13"/>
      <c r="S127" s="13"/>
      <c r="T127" s="13"/>
      <c r="U127" s="13"/>
      <c r="V127" s="13">
        <f>SUMIFS($V$14:$V$124,$W$14:$W$124,A127)</f>
        <v>6156.625</v>
      </c>
      <c r="W127" s="64"/>
      <c r="X127" s="61"/>
    </row>
    <row r="128" spans="1:256" s="20" customFormat="1" ht="13.5" thickBot="1">
      <c r="A128" s="165" t="s">
        <v>59</v>
      </c>
      <c r="B128" s="13"/>
      <c r="C128" s="13"/>
      <c r="D128" s="121"/>
      <c r="E128" s="13"/>
      <c r="F128" s="13"/>
      <c r="G128" s="13"/>
      <c r="H128" s="121"/>
      <c r="I128" s="13"/>
      <c r="J128" s="13"/>
      <c r="K128" s="17"/>
      <c r="L128" s="17"/>
      <c r="M128" s="13"/>
      <c r="N128" s="13"/>
      <c r="O128" s="13"/>
      <c r="P128" s="13"/>
      <c r="Q128" s="13"/>
      <c r="R128" s="13"/>
      <c r="S128" s="13"/>
      <c r="T128" s="13"/>
      <c r="U128" s="13"/>
      <c r="V128" s="13">
        <f>SUMIFS($V$14:$V$124,$W$14:$W$124,A128)</f>
        <v>19320.900000000001</v>
      </c>
      <c r="W128" s="64"/>
      <c r="X128" s="61"/>
    </row>
    <row r="129" spans="1:24" s="20" customFormat="1" ht="13.5" thickBot="1">
      <c r="A129" s="165" t="s">
        <v>258</v>
      </c>
      <c r="B129" s="13"/>
      <c r="C129" s="13"/>
      <c r="D129" s="121"/>
      <c r="E129" s="13"/>
      <c r="F129" s="13"/>
      <c r="G129" s="13"/>
      <c r="H129" s="121"/>
      <c r="I129" s="13"/>
      <c r="J129" s="13"/>
      <c r="K129" s="17"/>
      <c r="L129" s="17"/>
      <c r="M129" s="13"/>
      <c r="N129" s="13"/>
      <c r="O129" s="13"/>
      <c r="P129" s="13"/>
      <c r="Q129" s="13"/>
      <c r="R129" s="13"/>
      <c r="S129" s="13"/>
      <c r="T129" s="13"/>
      <c r="U129" s="13"/>
      <c r="V129" s="13">
        <f>SUMIFS($V$14:$V$124,$W$14:$W$124,A129)</f>
        <v>11998.1</v>
      </c>
      <c r="W129" s="64"/>
      <c r="X129" s="61"/>
    </row>
    <row r="130" spans="1:24" s="20" customFormat="1" ht="26.25" thickBot="1">
      <c r="A130" s="165" t="s">
        <v>53</v>
      </c>
      <c r="B130" s="13"/>
      <c r="C130" s="13"/>
      <c r="D130" s="121"/>
      <c r="E130" s="13"/>
      <c r="F130" s="13"/>
      <c r="G130" s="13"/>
      <c r="H130" s="121"/>
      <c r="I130" s="13"/>
      <c r="J130" s="13"/>
      <c r="K130" s="17"/>
      <c r="L130" s="17"/>
      <c r="M130" s="13"/>
      <c r="N130" s="13"/>
      <c r="O130" s="13"/>
      <c r="P130" s="13"/>
      <c r="Q130" s="13"/>
      <c r="R130" s="13"/>
      <c r="S130" s="13"/>
      <c r="T130" s="13"/>
      <c r="U130" s="13"/>
      <c r="V130" s="13">
        <f>SUMIFS($V$14:$V$124,$W$14:$W$124,A130)</f>
        <v>10923.775000000001</v>
      </c>
      <c r="W130" s="64"/>
      <c r="X130" s="61"/>
    </row>
    <row r="131" spans="1:24" s="7" customFormat="1" ht="13.5" customHeight="1">
      <c r="A131" s="42" t="s">
        <v>29</v>
      </c>
      <c r="B131" s="4"/>
      <c r="C131" s="13"/>
      <c r="D131" s="121"/>
      <c r="E131" s="13"/>
      <c r="F131" s="13"/>
      <c r="G131" s="13"/>
      <c r="H131" s="121"/>
      <c r="I131" s="13"/>
      <c r="J131" s="13"/>
      <c r="K131" s="17"/>
      <c r="L131" s="17"/>
      <c r="M131" s="13"/>
      <c r="N131" s="13"/>
      <c r="O131" s="13"/>
      <c r="P131" s="13"/>
      <c r="Q131" s="13"/>
      <c r="R131" s="4"/>
      <c r="S131" s="4"/>
      <c r="T131" s="4"/>
      <c r="U131" s="4"/>
      <c r="V131" s="130">
        <f>SUM(V127:V130)</f>
        <v>48399.4</v>
      </c>
      <c r="W131" s="64"/>
      <c r="X131" s="8"/>
    </row>
    <row r="132" spans="1:24" s="5" customFormat="1" ht="13.5" customHeight="1">
      <c r="A132" s="265" t="s">
        <v>135</v>
      </c>
      <c r="B132" s="265"/>
      <c r="C132" s="265"/>
      <c r="D132" s="265"/>
      <c r="E132" s="265"/>
      <c r="F132" s="265"/>
      <c r="G132" s="265"/>
      <c r="H132" s="265"/>
      <c r="I132" s="265"/>
      <c r="J132" s="265"/>
      <c r="K132" s="265"/>
      <c r="L132" s="265"/>
      <c r="M132" s="265"/>
      <c r="N132" s="265"/>
      <c r="O132" s="265"/>
      <c r="P132" s="265"/>
      <c r="Q132" s="265"/>
      <c r="R132" s="265"/>
      <c r="S132" s="265"/>
      <c r="T132" s="265"/>
      <c r="U132" s="9"/>
      <c r="V132" s="103"/>
      <c r="W132" s="11"/>
      <c r="X132" s="8"/>
    </row>
    <row r="133" spans="1:24">
      <c r="A133" s="266"/>
      <c r="B133" s="267"/>
      <c r="C133" s="267"/>
      <c r="D133" s="267"/>
      <c r="E133" s="267"/>
      <c r="F133" s="267"/>
      <c r="G133" s="267"/>
      <c r="H133" s="267"/>
      <c r="I133" s="267"/>
      <c r="J133" s="267"/>
      <c r="K133" s="267"/>
      <c r="L133" s="267"/>
      <c r="M133" s="267"/>
      <c r="N133" s="267"/>
      <c r="O133" s="267"/>
      <c r="P133" s="267"/>
      <c r="Q133" s="267"/>
      <c r="R133" s="267"/>
      <c r="S133" s="267"/>
      <c r="T133" s="267"/>
      <c r="U133" s="267"/>
      <c r="V133" s="267"/>
      <c r="W133" s="267"/>
    </row>
    <row r="134" spans="1:24">
      <c r="A134" s="266"/>
      <c r="B134" s="267"/>
      <c r="C134" s="267"/>
      <c r="D134" s="267"/>
      <c r="E134" s="267"/>
      <c r="F134" s="267"/>
      <c r="G134" s="267"/>
      <c r="H134" s="267"/>
      <c r="I134" s="267"/>
      <c r="J134" s="267"/>
      <c r="K134" s="267"/>
      <c r="L134" s="267"/>
      <c r="M134" s="267"/>
      <c r="N134" s="267"/>
      <c r="O134" s="267"/>
      <c r="P134" s="267"/>
      <c r="Q134" s="267"/>
      <c r="R134" s="267"/>
      <c r="S134" s="267"/>
      <c r="T134" s="267"/>
      <c r="U134" s="267"/>
      <c r="V134" s="267"/>
      <c r="W134" s="267"/>
    </row>
    <row r="135" spans="1:24">
      <c r="A135" s="266"/>
      <c r="B135" s="267"/>
      <c r="C135" s="267"/>
      <c r="D135" s="267"/>
      <c r="E135" s="267"/>
      <c r="F135" s="267"/>
      <c r="G135" s="267"/>
      <c r="H135" s="267"/>
      <c r="I135" s="267"/>
      <c r="J135" s="267"/>
      <c r="K135" s="267"/>
      <c r="L135" s="267"/>
      <c r="M135" s="267"/>
      <c r="N135" s="267"/>
      <c r="O135" s="267"/>
      <c r="P135" s="267"/>
      <c r="Q135" s="267"/>
      <c r="R135" s="267"/>
      <c r="S135" s="267"/>
      <c r="T135" s="267"/>
      <c r="U135" s="267"/>
      <c r="V135" s="267"/>
      <c r="W135" s="267"/>
    </row>
  </sheetData>
  <autoFilter ref="A12:W125">
    <filterColumn colId="22">
      <filters>
        <filter val="Department of Computer Engineering"/>
      </filters>
    </filterColumn>
  </autoFilter>
  <mergeCells count="26">
    <mergeCell ref="L8:L10"/>
    <mergeCell ref="M8:M10"/>
    <mergeCell ref="N8:Q8"/>
    <mergeCell ref="R8:U8"/>
    <mergeCell ref="A1:W1"/>
    <mergeCell ref="A2:W2"/>
    <mergeCell ref="A3:W3"/>
    <mergeCell ref="A4:W4"/>
    <mergeCell ref="B7:J7"/>
    <mergeCell ref="K7:W7"/>
    <mergeCell ref="A133:W135"/>
    <mergeCell ref="W8:W10"/>
    <mergeCell ref="N9:N10"/>
    <mergeCell ref="O9:O10"/>
    <mergeCell ref="P9:P10"/>
    <mergeCell ref="S9:S10"/>
    <mergeCell ref="T9:T10"/>
    <mergeCell ref="U9:U10"/>
    <mergeCell ref="R9:R10"/>
    <mergeCell ref="A8:A10"/>
    <mergeCell ref="Q9:Q10"/>
    <mergeCell ref="A132:T132"/>
    <mergeCell ref="B10:J10"/>
    <mergeCell ref="V8:V10"/>
    <mergeCell ref="A13:W13"/>
    <mergeCell ref="K8:K10"/>
  </mergeCells>
  <pageMargins left="0.47244094488188981" right="0.51181102362204722" top="0.51181102362204722" bottom="0.47244094488188981" header="0.51181102362204722" footer="0.51181102362204722"/>
  <pageSetup paperSize="9" scale="45" orientation="landscape" r:id="rId1"/>
  <headerFooter alignWithMargins="0"/>
  <rowBreaks count="2" manualBreakCount="2">
    <brk id="72" max="22" man="1"/>
    <brk id="131" max="2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49"/>
  <sheetViews>
    <sheetView view="pageBreakPreview" topLeftCell="A4" zoomScaleNormal="100" zoomScaleSheetLayoutView="100" workbookViewId="0">
      <pane ySplit="2340" activePane="bottomLeft"/>
      <selection activeCell="P7" sqref="P7:S7"/>
      <selection pane="bottomLeft" activeCell="D27" sqref="D27"/>
    </sheetView>
  </sheetViews>
  <sheetFormatPr defaultRowHeight="12.75"/>
  <cols>
    <col min="1" max="1" width="36" style="222" customWidth="1"/>
    <col min="2" max="2" width="8.42578125" style="35" customWidth="1"/>
    <col min="3" max="4" width="7.140625" style="35" customWidth="1"/>
    <col min="5" max="5" width="7" style="35" customWidth="1"/>
    <col min="6" max="6" width="6.42578125" style="35" customWidth="1"/>
    <col min="7" max="8" width="7" style="35" customWidth="1"/>
    <col min="9" max="11" width="6.5703125" style="35" customWidth="1"/>
    <col min="12" max="12" width="6.85546875" style="35" customWidth="1"/>
    <col min="13" max="13" width="6.5703125" style="36" customWidth="1"/>
    <col min="14" max="14" width="6.7109375" style="36" customWidth="1"/>
    <col min="15" max="15" width="7.7109375" style="35" customWidth="1"/>
    <col min="16" max="16" width="7.5703125" style="23" customWidth="1"/>
    <col min="17" max="17" width="6.42578125" style="23" customWidth="1"/>
    <col min="18" max="18" width="6.85546875" style="35" customWidth="1"/>
    <col min="19" max="19" width="4.5703125" style="23" customWidth="1"/>
    <col min="20" max="20" width="6.85546875" style="23" customWidth="1"/>
    <col min="21" max="21" width="7" style="23" customWidth="1"/>
    <col min="22" max="22" width="7.85546875" style="23" customWidth="1"/>
    <col min="23" max="23" width="4.7109375" style="23" customWidth="1"/>
    <col min="24" max="24" width="15.28515625" style="23" customWidth="1"/>
    <col min="25" max="25" width="35.85546875" style="37" customWidth="1"/>
  </cols>
  <sheetData>
    <row r="1" spans="1:25">
      <c r="A1" s="260" t="s">
        <v>0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</row>
    <row r="2" spans="1:25">
      <c r="A2" s="260" t="s">
        <v>14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</row>
    <row r="3" spans="1:25">
      <c r="A3" s="260" t="s">
        <v>71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</row>
    <row r="4" spans="1:25">
      <c r="A4" s="303" t="s">
        <v>46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</row>
    <row r="5" spans="1:25">
      <c r="A5" s="244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R5" s="23"/>
      <c r="Y5" s="23"/>
    </row>
    <row r="7" spans="1:25">
      <c r="A7" s="28"/>
      <c r="B7" s="253" t="s">
        <v>15</v>
      </c>
      <c r="C7" s="254"/>
      <c r="D7" s="254"/>
      <c r="E7" s="254"/>
      <c r="F7" s="254"/>
      <c r="G7" s="254"/>
      <c r="H7" s="254"/>
      <c r="I7" s="254"/>
      <c r="J7" s="254"/>
      <c r="K7" s="254"/>
      <c r="L7" s="255"/>
      <c r="M7" s="253"/>
      <c r="N7" s="254"/>
      <c r="O7" s="254"/>
      <c r="P7" s="254"/>
      <c r="Q7" s="254"/>
      <c r="R7" s="254"/>
      <c r="S7" s="254"/>
      <c r="T7" s="254"/>
      <c r="U7" s="254"/>
      <c r="V7" s="254"/>
      <c r="W7" s="254"/>
      <c r="X7" s="254"/>
      <c r="Y7" s="255"/>
    </row>
    <row r="8" spans="1:25" ht="25.5" customHeight="1">
      <c r="A8" s="297" t="s">
        <v>1</v>
      </c>
      <c r="B8" s="34" t="s">
        <v>214</v>
      </c>
      <c r="C8" s="17" t="s">
        <v>17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38</v>
      </c>
      <c r="I8" s="34" t="s">
        <v>215</v>
      </c>
      <c r="J8" s="34" t="s">
        <v>26</v>
      </c>
      <c r="K8" s="34" t="s">
        <v>39</v>
      </c>
      <c r="L8" s="17" t="s">
        <v>23</v>
      </c>
      <c r="M8" s="283" t="s">
        <v>2</v>
      </c>
      <c r="N8" s="283" t="s">
        <v>3</v>
      </c>
      <c r="O8" s="247" t="s">
        <v>12</v>
      </c>
      <c r="P8" s="250" t="s">
        <v>4</v>
      </c>
      <c r="Q8" s="251"/>
      <c r="R8" s="251"/>
      <c r="S8" s="252"/>
      <c r="T8" s="253" t="s">
        <v>11</v>
      </c>
      <c r="U8" s="254"/>
      <c r="V8" s="254"/>
      <c r="W8" s="255"/>
      <c r="X8" s="292" t="s">
        <v>28</v>
      </c>
      <c r="Y8" s="274" t="s">
        <v>30</v>
      </c>
    </row>
    <row r="9" spans="1:25" ht="15" customHeight="1">
      <c r="A9" s="298"/>
      <c r="B9" s="286" t="s">
        <v>60</v>
      </c>
      <c r="C9" s="287"/>
      <c r="D9" s="287"/>
      <c r="E9" s="287"/>
      <c r="F9" s="287"/>
      <c r="G9" s="287"/>
      <c r="H9" s="287"/>
      <c r="I9" s="287"/>
      <c r="J9" s="287"/>
      <c r="K9" s="287"/>
      <c r="L9" s="288"/>
      <c r="M9" s="284"/>
      <c r="N9" s="284"/>
      <c r="O9" s="248"/>
      <c r="P9" s="89"/>
      <c r="Q9" s="90"/>
      <c r="R9" s="90"/>
      <c r="S9" s="91"/>
      <c r="T9" s="92"/>
      <c r="U9" s="93"/>
      <c r="V9" s="93"/>
      <c r="W9" s="94"/>
      <c r="X9" s="293"/>
      <c r="Y9" s="296"/>
    </row>
    <row r="10" spans="1:25">
      <c r="A10" s="298"/>
      <c r="B10" s="17">
        <v>131</v>
      </c>
      <c r="C10" s="17">
        <v>355</v>
      </c>
      <c r="D10" s="17">
        <v>102</v>
      </c>
      <c r="E10" s="17">
        <v>11</v>
      </c>
      <c r="F10" s="17">
        <v>85</v>
      </c>
      <c r="G10" s="17">
        <v>24</v>
      </c>
      <c r="H10" s="17">
        <v>34</v>
      </c>
      <c r="I10" s="17">
        <v>534</v>
      </c>
      <c r="J10" s="17">
        <v>36</v>
      </c>
      <c r="K10" s="17">
        <v>15</v>
      </c>
      <c r="L10" s="17">
        <v>95</v>
      </c>
      <c r="M10" s="284"/>
      <c r="N10" s="284"/>
      <c r="O10" s="248"/>
      <c r="P10" s="274" t="s">
        <v>5</v>
      </c>
      <c r="Q10" s="274" t="s">
        <v>6</v>
      </c>
      <c r="R10" s="276" t="s">
        <v>7</v>
      </c>
      <c r="S10" s="278" t="s">
        <v>8</v>
      </c>
      <c r="T10" s="278" t="s">
        <v>9</v>
      </c>
      <c r="U10" s="278" t="s">
        <v>10</v>
      </c>
      <c r="V10" s="278" t="s">
        <v>7</v>
      </c>
      <c r="W10" s="278" t="s">
        <v>8</v>
      </c>
      <c r="X10" s="294"/>
      <c r="Y10" s="296"/>
    </row>
    <row r="11" spans="1:25">
      <c r="A11" s="299"/>
      <c r="B11" s="300" t="s">
        <v>61</v>
      </c>
      <c r="C11" s="301"/>
      <c r="D11" s="301"/>
      <c r="E11" s="301"/>
      <c r="F11" s="301"/>
      <c r="G11" s="301"/>
      <c r="H11" s="301"/>
      <c r="I11" s="301"/>
      <c r="J11" s="301"/>
      <c r="K11" s="301"/>
      <c r="L11" s="302"/>
      <c r="M11" s="285"/>
      <c r="N11" s="285"/>
      <c r="O11" s="249"/>
      <c r="P11" s="275"/>
      <c r="Q11" s="275"/>
      <c r="R11" s="277"/>
      <c r="S11" s="279"/>
      <c r="T11" s="279"/>
      <c r="U11" s="279"/>
      <c r="V11" s="279"/>
      <c r="W11" s="279"/>
      <c r="X11" s="295"/>
      <c r="Y11" s="275"/>
    </row>
    <row r="12" spans="1:25">
      <c r="A12" s="28"/>
      <c r="B12" s="17">
        <v>7</v>
      </c>
      <c r="C12" s="17">
        <v>19</v>
      </c>
      <c r="D12" s="17">
        <v>6</v>
      </c>
      <c r="E12" s="17">
        <v>1</v>
      </c>
      <c r="F12" s="17">
        <v>5</v>
      </c>
      <c r="G12" s="17">
        <v>2</v>
      </c>
      <c r="H12" s="17">
        <v>2</v>
      </c>
      <c r="I12" s="17">
        <v>30</v>
      </c>
      <c r="J12" s="17">
        <v>2</v>
      </c>
      <c r="K12" s="17">
        <v>1</v>
      </c>
      <c r="L12" s="17">
        <v>5</v>
      </c>
      <c r="M12" s="17"/>
      <c r="N12" s="17"/>
      <c r="O12" s="13"/>
      <c r="P12" s="1"/>
      <c r="Q12" s="1"/>
      <c r="R12" s="13"/>
      <c r="S12" s="1"/>
      <c r="T12" s="1"/>
      <c r="U12" s="1"/>
      <c r="V12" s="1"/>
      <c r="W12" s="1"/>
      <c r="X12" s="1"/>
      <c r="Y12" s="24"/>
    </row>
    <row r="13" spans="1:25" ht="13.5" thickBot="1">
      <c r="A13" s="19">
        <v>1</v>
      </c>
      <c r="B13" s="17">
        <v>2</v>
      </c>
      <c r="C13" s="17">
        <v>3</v>
      </c>
      <c r="D13" s="17">
        <v>4</v>
      </c>
      <c r="E13" s="17">
        <v>5</v>
      </c>
      <c r="F13" s="17">
        <v>6</v>
      </c>
      <c r="G13" s="17">
        <v>7</v>
      </c>
      <c r="H13" s="17"/>
      <c r="I13" s="17">
        <v>8</v>
      </c>
      <c r="J13" s="17">
        <v>9</v>
      </c>
      <c r="K13" s="17"/>
      <c r="L13" s="17">
        <v>10</v>
      </c>
      <c r="M13" s="17">
        <v>11</v>
      </c>
      <c r="N13" s="17">
        <v>12</v>
      </c>
      <c r="O13" s="17">
        <v>13</v>
      </c>
      <c r="P13" s="40">
        <v>14</v>
      </c>
      <c r="Q13" s="40">
        <v>15</v>
      </c>
      <c r="R13" s="17">
        <v>16</v>
      </c>
      <c r="S13" s="40">
        <v>17</v>
      </c>
      <c r="T13" s="40">
        <v>18</v>
      </c>
      <c r="U13" s="40">
        <v>19</v>
      </c>
      <c r="V13" s="40">
        <v>20</v>
      </c>
      <c r="W13" s="40">
        <v>21</v>
      </c>
      <c r="X13" s="40">
        <v>22</v>
      </c>
      <c r="Y13" s="41">
        <v>23</v>
      </c>
    </row>
    <row r="14" spans="1:25" ht="13.5" hidden="1" thickBot="1">
      <c r="A14" s="289" t="s">
        <v>13</v>
      </c>
      <c r="B14" s="290"/>
      <c r="C14" s="290"/>
      <c r="D14" s="290"/>
      <c r="E14" s="290"/>
      <c r="F14" s="290"/>
      <c r="G14" s="290"/>
      <c r="H14" s="290"/>
      <c r="I14" s="290"/>
      <c r="J14" s="290"/>
      <c r="K14" s="290"/>
      <c r="L14" s="290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1"/>
    </row>
    <row r="15" spans="1:25" ht="13.5" hidden="1" thickBot="1">
      <c r="A15" s="217" t="s">
        <v>36</v>
      </c>
      <c r="B15" s="228">
        <v>4</v>
      </c>
      <c r="C15" s="22"/>
      <c r="D15" s="22"/>
      <c r="E15" s="22"/>
      <c r="F15" s="22"/>
      <c r="G15" s="22"/>
      <c r="H15" s="22"/>
      <c r="I15" s="22"/>
      <c r="J15" s="22"/>
      <c r="K15" s="22"/>
      <c r="L15" s="22">
        <v>4</v>
      </c>
      <c r="M15" s="34">
        <f>+SUMIF(B15:L15,"4",$B$12:$L$12)</f>
        <v>12</v>
      </c>
      <c r="N15" s="34">
        <f>+SUMIF(B15:L15,"4",$B$10:$L$10)</f>
        <v>226</v>
      </c>
      <c r="O15" s="22">
        <v>2</v>
      </c>
      <c r="P15" s="129">
        <f>+N15/80</f>
        <v>2.8250000000000002</v>
      </c>
      <c r="Q15" s="22">
        <f>+M15</f>
        <v>12</v>
      </c>
      <c r="R15" s="129">
        <f>+N15/100</f>
        <v>2.2599999999999998</v>
      </c>
      <c r="S15" s="22"/>
      <c r="T15" s="22">
        <v>10</v>
      </c>
      <c r="U15" s="22">
        <v>10</v>
      </c>
      <c r="V15" s="22">
        <v>10</v>
      </c>
      <c r="W15" s="33"/>
      <c r="X15" s="140">
        <f>(P15*T15)+(Q15*U15)+(R15*V15)+(S15*W15)</f>
        <v>170.85</v>
      </c>
      <c r="Y15" s="164" t="s">
        <v>59</v>
      </c>
    </row>
    <row r="16" spans="1:25" ht="13.5" hidden="1" thickBot="1">
      <c r="A16" s="217" t="s">
        <v>137</v>
      </c>
      <c r="B16" s="228">
        <v>4</v>
      </c>
      <c r="C16" s="22"/>
      <c r="D16" s="22"/>
      <c r="E16" s="22">
        <v>4</v>
      </c>
      <c r="F16" s="22"/>
      <c r="G16" s="22"/>
      <c r="H16" s="22"/>
      <c r="I16" s="22"/>
      <c r="J16" s="22">
        <v>4</v>
      </c>
      <c r="K16" s="22">
        <v>4</v>
      </c>
      <c r="L16" s="22">
        <v>4</v>
      </c>
      <c r="M16" s="34">
        <f t="shared" ref="M16:M22" si="0">+SUMIF(B16:L16,"4",$B$12:$L$12)</f>
        <v>16</v>
      </c>
      <c r="N16" s="34">
        <f>+SUMIF(B16:L16,"4",$B$10:$L$10)</f>
        <v>288</v>
      </c>
      <c r="O16" s="22">
        <v>2</v>
      </c>
      <c r="P16" s="129">
        <f t="shared" ref="P16:P80" si="1">+N16/80</f>
        <v>3.6</v>
      </c>
      <c r="Q16" s="22">
        <f t="shared" ref="Q16:Q80" si="2">+M16</f>
        <v>16</v>
      </c>
      <c r="R16" s="129">
        <f t="shared" ref="R16:R21" si="3">+N16/100</f>
        <v>2.88</v>
      </c>
      <c r="S16" s="22"/>
      <c r="T16" s="22">
        <v>10</v>
      </c>
      <c r="U16" s="22">
        <v>10</v>
      </c>
      <c r="V16" s="22">
        <v>10</v>
      </c>
      <c r="W16" s="33"/>
      <c r="X16" s="140">
        <f t="shared" ref="X16:X80" si="4">(P16*T16)+(Q16*U16)+(R16*V16)+(S16*W16)</f>
        <v>224.8</v>
      </c>
      <c r="Y16" s="164" t="s">
        <v>59</v>
      </c>
    </row>
    <row r="17" spans="1:25" ht="26.25" hidden="1" thickBot="1">
      <c r="A17" s="217" t="s">
        <v>138</v>
      </c>
      <c r="B17" s="228">
        <v>4</v>
      </c>
      <c r="C17" s="22">
        <v>4</v>
      </c>
      <c r="D17" s="22">
        <v>4</v>
      </c>
      <c r="E17" s="22">
        <v>4</v>
      </c>
      <c r="F17" s="22"/>
      <c r="G17" s="22"/>
      <c r="H17" s="22"/>
      <c r="I17" s="22"/>
      <c r="J17" s="22"/>
      <c r="K17" s="22"/>
      <c r="L17" s="22"/>
      <c r="M17" s="34">
        <f t="shared" si="0"/>
        <v>33</v>
      </c>
      <c r="N17" s="34">
        <f>+SUMIF(B17:L17,"4",$B$10:$L$10)</f>
        <v>599</v>
      </c>
      <c r="O17" s="22">
        <v>5</v>
      </c>
      <c r="P17" s="129">
        <f>+N17/60</f>
        <v>9.9833333333333325</v>
      </c>
      <c r="Q17" s="22">
        <f t="shared" si="2"/>
        <v>33</v>
      </c>
      <c r="R17" s="129">
        <f t="shared" si="3"/>
        <v>5.99</v>
      </c>
      <c r="S17" s="22"/>
      <c r="T17" s="22">
        <v>30</v>
      </c>
      <c r="U17" s="22">
        <v>20</v>
      </c>
      <c r="V17" s="22">
        <v>10</v>
      </c>
      <c r="W17" s="33"/>
      <c r="X17" s="140">
        <f t="shared" si="4"/>
        <v>1019.4</v>
      </c>
      <c r="Y17" s="164" t="s">
        <v>259</v>
      </c>
    </row>
    <row r="18" spans="1:25" ht="13.5" thickBot="1">
      <c r="A18" s="217" t="s">
        <v>139</v>
      </c>
      <c r="B18" s="228">
        <v>5</v>
      </c>
      <c r="C18" s="22">
        <v>5</v>
      </c>
      <c r="D18" s="22"/>
      <c r="E18" s="22"/>
      <c r="F18" s="22"/>
      <c r="G18" s="22"/>
      <c r="H18" s="22"/>
      <c r="I18" s="22">
        <v>5</v>
      </c>
      <c r="J18" s="22"/>
      <c r="K18" s="22"/>
      <c r="L18" s="22"/>
      <c r="M18" s="34">
        <f>+SUMIF(B18:L18,"5",$B$12:$L$12)</f>
        <v>56</v>
      </c>
      <c r="N18" s="34">
        <f>+SUMIF(B18:L18,"5",$B$10:$L$10)</f>
        <v>1020</v>
      </c>
      <c r="O18" s="22">
        <v>5</v>
      </c>
      <c r="P18" s="129">
        <f t="shared" si="1"/>
        <v>12.75</v>
      </c>
      <c r="Q18" s="22">
        <f t="shared" si="2"/>
        <v>56</v>
      </c>
      <c r="R18" s="129">
        <f t="shared" si="3"/>
        <v>10.199999999999999</v>
      </c>
      <c r="S18" s="22"/>
      <c r="T18" s="22">
        <v>20</v>
      </c>
      <c r="U18" s="22">
        <v>30</v>
      </c>
      <c r="V18" s="22">
        <v>10</v>
      </c>
      <c r="W18" s="33"/>
      <c r="X18" s="140">
        <f t="shared" si="4"/>
        <v>2037</v>
      </c>
      <c r="Y18" s="164" t="s">
        <v>258</v>
      </c>
    </row>
    <row r="19" spans="1:25" ht="13.5" thickBot="1">
      <c r="A19" s="217" t="s">
        <v>140</v>
      </c>
      <c r="B19" s="228">
        <v>4</v>
      </c>
      <c r="C19" s="22">
        <v>4</v>
      </c>
      <c r="D19" s="22">
        <v>4</v>
      </c>
      <c r="E19" s="22"/>
      <c r="F19" s="22"/>
      <c r="G19" s="22"/>
      <c r="H19" s="22"/>
      <c r="I19" s="22">
        <v>4</v>
      </c>
      <c r="J19" s="22"/>
      <c r="K19" s="22"/>
      <c r="L19" s="22"/>
      <c r="M19" s="34">
        <f t="shared" si="0"/>
        <v>62</v>
      </c>
      <c r="N19" s="34">
        <f>+SUMIF(B19:L19,"4",$B$10:$L$10)</f>
        <v>1122</v>
      </c>
      <c r="O19" s="22">
        <v>5</v>
      </c>
      <c r="P19" s="129">
        <f t="shared" si="1"/>
        <v>14.025</v>
      </c>
      <c r="Q19" s="22">
        <f t="shared" si="2"/>
        <v>62</v>
      </c>
      <c r="R19" s="129">
        <f t="shared" si="3"/>
        <v>11.22</v>
      </c>
      <c r="S19" s="22"/>
      <c r="T19" s="22">
        <v>20</v>
      </c>
      <c r="U19" s="22">
        <v>30</v>
      </c>
      <c r="V19" s="22">
        <v>10</v>
      </c>
      <c r="W19" s="33"/>
      <c r="X19" s="140">
        <f t="shared" si="4"/>
        <v>2252.6999999999998</v>
      </c>
      <c r="Y19" s="164" t="s">
        <v>258</v>
      </c>
    </row>
    <row r="20" spans="1:25" s="81" customFormat="1" ht="26.25" hidden="1" thickBot="1">
      <c r="A20" s="217" t="s">
        <v>142</v>
      </c>
      <c r="B20" s="229">
        <v>4</v>
      </c>
      <c r="C20" s="117">
        <v>4</v>
      </c>
      <c r="D20" s="117">
        <v>4</v>
      </c>
      <c r="E20" s="22"/>
      <c r="F20" s="22"/>
      <c r="G20" s="22"/>
      <c r="H20" s="22"/>
      <c r="I20" s="22"/>
      <c r="J20" s="22"/>
      <c r="K20" s="22"/>
      <c r="L20" s="22"/>
      <c r="M20" s="34">
        <v>13</v>
      </c>
      <c r="N20" s="34">
        <f>155+27+59</f>
        <v>241</v>
      </c>
      <c r="O20" s="22">
        <v>5</v>
      </c>
      <c r="P20" s="129">
        <f t="shared" si="1"/>
        <v>3.0125000000000002</v>
      </c>
      <c r="Q20" s="22">
        <f t="shared" si="2"/>
        <v>13</v>
      </c>
      <c r="R20" s="129">
        <f t="shared" si="3"/>
        <v>2.41</v>
      </c>
      <c r="S20" s="22"/>
      <c r="T20" s="22">
        <v>20</v>
      </c>
      <c r="U20" s="22">
        <v>30</v>
      </c>
      <c r="V20" s="22">
        <v>10</v>
      </c>
      <c r="W20" s="34"/>
      <c r="X20" s="140">
        <f t="shared" si="4"/>
        <v>474.35</v>
      </c>
      <c r="Y20" s="164" t="s">
        <v>259</v>
      </c>
    </row>
    <row r="21" spans="1:25" s="81" customFormat="1" ht="13.5" thickBot="1">
      <c r="A21" s="217" t="s">
        <v>143</v>
      </c>
      <c r="B21" s="229">
        <v>4</v>
      </c>
      <c r="C21" s="115">
        <v>4</v>
      </c>
      <c r="D21" s="115">
        <v>4</v>
      </c>
      <c r="E21" s="22"/>
      <c r="F21" s="22"/>
      <c r="G21" s="22"/>
      <c r="H21" s="22"/>
      <c r="I21" s="22"/>
      <c r="J21" s="22"/>
      <c r="K21" s="22"/>
      <c r="L21" s="22"/>
      <c r="M21" s="34">
        <v>20</v>
      </c>
      <c r="N21" s="34">
        <v>356</v>
      </c>
      <c r="O21" s="22">
        <v>5</v>
      </c>
      <c r="P21" s="129">
        <f t="shared" si="1"/>
        <v>4.45</v>
      </c>
      <c r="Q21" s="22">
        <f t="shared" si="2"/>
        <v>20</v>
      </c>
      <c r="R21" s="129">
        <f t="shared" si="3"/>
        <v>3.56</v>
      </c>
      <c r="S21" s="22"/>
      <c r="T21" s="22">
        <v>20</v>
      </c>
      <c r="U21" s="22">
        <v>30</v>
      </c>
      <c r="V21" s="22">
        <v>10</v>
      </c>
      <c r="W21" s="34"/>
      <c r="X21" s="140">
        <f t="shared" si="4"/>
        <v>724.6</v>
      </c>
      <c r="Y21" s="164" t="s">
        <v>258</v>
      </c>
    </row>
    <row r="22" spans="1:25" ht="13.5" hidden="1" thickBot="1">
      <c r="A22" s="217" t="s">
        <v>141</v>
      </c>
      <c r="B22" s="228">
        <v>4</v>
      </c>
      <c r="C22" s="22">
        <v>4</v>
      </c>
      <c r="D22" s="22">
        <v>4</v>
      </c>
      <c r="E22" s="22">
        <v>4</v>
      </c>
      <c r="F22" s="22">
        <v>4</v>
      </c>
      <c r="G22" s="22">
        <v>4</v>
      </c>
      <c r="H22" s="22">
        <v>4</v>
      </c>
      <c r="I22" s="22">
        <v>4</v>
      </c>
      <c r="J22" s="22">
        <v>4</v>
      </c>
      <c r="K22" s="22">
        <v>4</v>
      </c>
      <c r="L22" s="22">
        <v>4</v>
      </c>
      <c r="M22" s="34">
        <f t="shared" si="0"/>
        <v>80</v>
      </c>
      <c r="N22" s="34">
        <f>+SUMIF(B22:L22,"4",$B$10:$L$10)</f>
        <v>1422</v>
      </c>
      <c r="O22" s="22">
        <v>2</v>
      </c>
      <c r="P22" s="129"/>
      <c r="Q22" s="22">
        <v>40</v>
      </c>
      <c r="R22" s="129"/>
      <c r="S22" s="22"/>
      <c r="T22" s="22"/>
      <c r="U22" s="22">
        <v>20</v>
      </c>
      <c r="V22" s="22"/>
      <c r="W22" s="33"/>
      <c r="X22" s="140">
        <f t="shared" si="4"/>
        <v>800</v>
      </c>
      <c r="Y22" s="164" t="s">
        <v>59</v>
      </c>
    </row>
    <row r="23" spans="1:25" ht="13.5" hidden="1" thickBot="1">
      <c r="A23" s="217" t="s">
        <v>392</v>
      </c>
      <c r="B23" s="227">
        <v>4</v>
      </c>
      <c r="C23" s="13">
        <v>4</v>
      </c>
      <c r="D23" s="13">
        <v>4</v>
      </c>
      <c r="E23" s="13">
        <v>4</v>
      </c>
      <c r="F23" s="13">
        <v>4</v>
      </c>
      <c r="G23" s="13">
        <v>4</v>
      </c>
      <c r="H23" s="13">
        <v>4</v>
      </c>
      <c r="I23" s="13">
        <v>4</v>
      </c>
      <c r="J23" s="13">
        <v>4</v>
      </c>
      <c r="K23" s="13">
        <v>4</v>
      </c>
      <c r="L23" s="13">
        <v>4</v>
      </c>
      <c r="M23" s="34">
        <v>20</v>
      </c>
      <c r="N23" s="34">
        <v>361</v>
      </c>
      <c r="O23" s="22">
        <v>5</v>
      </c>
      <c r="P23" s="129"/>
      <c r="Q23" s="22">
        <v>20</v>
      </c>
      <c r="R23" s="129">
        <v>4</v>
      </c>
      <c r="S23" s="22"/>
      <c r="T23" s="22"/>
      <c r="U23" s="13">
        <v>50</v>
      </c>
      <c r="V23" s="13">
        <v>10</v>
      </c>
      <c r="W23" s="33"/>
      <c r="X23" s="140">
        <f t="shared" si="4"/>
        <v>1040</v>
      </c>
      <c r="Y23" s="164" t="s">
        <v>59</v>
      </c>
    </row>
    <row r="24" spans="1:25" ht="13.5" hidden="1" thickBot="1">
      <c r="A24" s="217" t="s">
        <v>393</v>
      </c>
      <c r="B24" s="226">
        <v>4</v>
      </c>
      <c r="C24" s="13">
        <v>4</v>
      </c>
      <c r="D24" s="13">
        <v>4</v>
      </c>
      <c r="E24" s="13">
        <v>4</v>
      </c>
      <c r="F24" s="13">
        <v>4</v>
      </c>
      <c r="G24" s="13">
        <v>4</v>
      </c>
      <c r="H24" s="13">
        <v>4</v>
      </c>
      <c r="I24" s="13">
        <v>4</v>
      </c>
      <c r="J24" s="13">
        <v>4</v>
      </c>
      <c r="K24" s="13">
        <v>4</v>
      </c>
      <c r="L24" s="13">
        <v>4</v>
      </c>
      <c r="M24" s="34">
        <v>38</v>
      </c>
      <c r="N24" s="34">
        <v>672</v>
      </c>
      <c r="O24" s="13">
        <v>5</v>
      </c>
      <c r="P24" s="129"/>
      <c r="Q24" s="22">
        <f t="shared" si="2"/>
        <v>38</v>
      </c>
      <c r="R24" s="129">
        <f t="shared" ref="R24:R88" si="5">+N24/100</f>
        <v>6.72</v>
      </c>
      <c r="S24" s="13"/>
      <c r="T24" s="13"/>
      <c r="U24" s="13">
        <v>50</v>
      </c>
      <c r="V24" s="13">
        <v>10</v>
      </c>
      <c r="W24" s="1"/>
      <c r="X24" s="140">
        <f t="shared" si="4"/>
        <v>1967.2</v>
      </c>
      <c r="Y24" s="164" t="s">
        <v>59</v>
      </c>
    </row>
    <row r="25" spans="1:25" ht="23.25" hidden="1" customHeight="1" thickBot="1">
      <c r="A25" s="217" t="s">
        <v>145</v>
      </c>
      <c r="B25" s="226">
        <v>5</v>
      </c>
      <c r="C25" s="13">
        <v>5</v>
      </c>
      <c r="D25" s="13">
        <v>5</v>
      </c>
      <c r="E25" s="13">
        <v>5</v>
      </c>
      <c r="F25" s="13"/>
      <c r="G25" s="13"/>
      <c r="H25" s="13"/>
      <c r="I25" s="13"/>
      <c r="J25" s="13"/>
      <c r="K25" s="13"/>
      <c r="L25" s="13"/>
      <c r="M25" s="34">
        <f>+SUMIF(B25:L25,"5",$B$12:$L$12)</f>
        <v>33</v>
      </c>
      <c r="N25" s="34">
        <f>+SUMIF(B25:L25,"5",$B$10:$L$10)</f>
        <v>599</v>
      </c>
      <c r="O25" s="13">
        <v>5</v>
      </c>
      <c r="P25" s="129">
        <f t="shared" si="1"/>
        <v>7.4874999999999998</v>
      </c>
      <c r="Q25" s="22">
        <f t="shared" si="2"/>
        <v>33</v>
      </c>
      <c r="R25" s="129">
        <f t="shared" si="5"/>
        <v>5.99</v>
      </c>
      <c r="S25" s="13"/>
      <c r="T25" s="22">
        <v>20</v>
      </c>
      <c r="U25" s="22">
        <v>30</v>
      </c>
      <c r="V25" s="22">
        <v>10</v>
      </c>
      <c r="W25" s="1"/>
      <c r="X25" s="140">
        <f t="shared" si="4"/>
        <v>1199.6500000000001</v>
      </c>
      <c r="Y25" s="164" t="s">
        <v>259</v>
      </c>
    </row>
    <row r="26" spans="1:25" ht="27" customHeight="1" thickBot="1">
      <c r="A26" s="217" t="s">
        <v>146</v>
      </c>
      <c r="B26" s="226">
        <v>5</v>
      </c>
      <c r="C26" s="13"/>
      <c r="D26" s="13"/>
      <c r="E26" s="13"/>
      <c r="F26" s="13"/>
      <c r="G26" s="13">
        <v>5</v>
      </c>
      <c r="H26" s="13">
        <v>5</v>
      </c>
      <c r="I26" s="13">
        <v>5</v>
      </c>
      <c r="J26" s="13"/>
      <c r="K26" s="13"/>
      <c r="L26" s="13"/>
      <c r="M26" s="34">
        <f>+SUMIF(B26:L26,"5",$B$12:$L$12)</f>
        <v>41</v>
      </c>
      <c r="N26" s="34">
        <f>+SUMIF(B26:L26,"5",$B$10:$L$10)</f>
        <v>723</v>
      </c>
      <c r="O26" s="13">
        <v>5</v>
      </c>
      <c r="P26" s="129">
        <f t="shared" si="1"/>
        <v>9.0374999999999996</v>
      </c>
      <c r="Q26" s="22">
        <f t="shared" si="2"/>
        <v>41</v>
      </c>
      <c r="R26" s="129">
        <f t="shared" si="5"/>
        <v>7.23</v>
      </c>
      <c r="S26" s="13"/>
      <c r="T26" s="22">
        <v>20</v>
      </c>
      <c r="U26" s="22">
        <v>30</v>
      </c>
      <c r="V26" s="22">
        <v>10</v>
      </c>
      <c r="W26" s="1"/>
      <c r="X26" s="140">
        <f t="shared" si="4"/>
        <v>1483.05</v>
      </c>
      <c r="Y26" s="164" t="s">
        <v>258</v>
      </c>
    </row>
    <row r="27" spans="1:25" s="3" customFormat="1" ht="21.75" customHeight="1" thickBot="1">
      <c r="A27" s="217" t="s">
        <v>147</v>
      </c>
      <c r="B27" s="226">
        <v>5</v>
      </c>
      <c r="C27" s="109"/>
      <c r="D27" s="135">
        <v>5</v>
      </c>
      <c r="E27" s="17"/>
      <c r="F27" s="17"/>
      <c r="G27" s="17"/>
      <c r="H27" s="17"/>
      <c r="I27" s="17"/>
      <c r="J27" s="17"/>
      <c r="K27" s="17"/>
      <c r="L27" s="17"/>
      <c r="M27" s="34">
        <v>10</v>
      </c>
      <c r="N27" s="34">
        <f>131+59</f>
        <v>190</v>
      </c>
      <c r="O27" s="13">
        <v>5</v>
      </c>
      <c r="P27" s="129">
        <f t="shared" si="1"/>
        <v>2.375</v>
      </c>
      <c r="Q27" s="22">
        <f t="shared" si="2"/>
        <v>10</v>
      </c>
      <c r="R27" s="129">
        <f t="shared" si="5"/>
        <v>1.9</v>
      </c>
      <c r="S27" s="17"/>
      <c r="T27" s="22">
        <v>20</v>
      </c>
      <c r="U27" s="22">
        <v>30</v>
      </c>
      <c r="V27" s="22">
        <v>10</v>
      </c>
      <c r="W27" s="40"/>
      <c r="X27" s="140">
        <f t="shared" si="4"/>
        <v>366.5</v>
      </c>
      <c r="Y27" s="164" t="s">
        <v>258</v>
      </c>
    </row>
    <row r="28" spans="1:25" ht="24.75" customHeight="1" thickBot="1">
      <c r="A28" s="217" t="s">
        <v>149</v>
      </c>
      <c r="B28" s="229">
        <v>5</v>
      </c>
      <c r="C28" s="115">
        <v>5</v>
      </c>
      <c r="D28" s="55"/>
      <c r="E28" s="55"/>
      <c r="F28" s="55"/>
      <c r="G28" s="55"/>
      <c r="H28" s="55"/>
      <c r="I28" s="55"/>
      <c r="J28" s="55"/>
      <c r="K28" s="55"/>
      <c r="L28" s="55"/>
      <c r="M28" s="34">
        <f>18</f>
        <v>18</v>
      </c>
      <c r="N28" s="34">
        <f>229+92</f>
        <v>321</v>
      </c>
      <c r="O28" s="22">
        <v>5</v>
      </c>
      <c r="P28" s="129">
        <f t="shared" si="1"/>
        <v>4.0125000000000002</v>
      </c>
      <c r="Q28" s="22">
        <f t="shared" si="2"/>
        <v>18</v>
      </c>
      <c r="R28" s="129">
        <f t="shared" si="5"/>
        <v>3.21</v>
      </c>
      <c r="S28" s="110"/>
      <c r="T28" s="22">
        <v>20</v>
      </c>
      <c r="U28" s="22">
        <v>30</v>
      </c>
      <c r="V28" s="22">
        <v>10</v>
      </c>
      <c r="W28" s="98"/>
      <c r="X28" s="140">
        <f t="shared" si="4"/>
        <v>652.35</v>
      </c>
      <c r="Y28" s="164" t="s">
        <v>258</v>
      </c>
    </row>
    <row r="29" spans="1:25" s="16" customFormat="1" ht="13.5" thickBot="1">
      <c r="A29" s="217" t="s">
        <v>148</v>
      </c>
      <c r="B29" s="230">
        <v>5</v>
      </c>
      <c r="C29" s="117">
        <v>5</v>
      </c>
      <c r="D29" s="13"/>
      <c r="E29" s="13"/>
      <c r="F29" s="13"/>
      <c r="G29" s="13"/>
      <c r="H29" s="13"/>
      <c r="I29" s="13"/>
      <c r="J29" s="13"/>
      <c r="K29" s="13"/>
      <c r="L29" s="13"/>
      <c r="M29" s="34">
        <v>9</v>
      </c>
      <c r="N29" s="34">
        <f>127+45</f>
        <v>172</v>
      </c>
      <c r="O29" s="13">
        <v>5</v>
      </c>
      <c r="P29" s="129">
        <f t="shared" si="1"/>
        <v>2.15</v>
      </c>
      <c r="Q29" s="22">
        <f t="shared" si="2"/>
        <v>9</v>
      </c>
      <c r="R29" s="129">
        <f t="shared" si="5"/>
        <v>1.72</v>
      </c>
      <c r="S29" s="13"/>
      <c r="T29" s="22">
        <v>20</v>
      </c>
      <c r="U29" s="22">
        <v>30</v>
      </c>
      <c r="V29" s="22">
        <v>10</v>
      </c>
      <c r="W29" s="13"/>
      <c r="X29" s="140">
        <f t="shared" si="4"/>
        <v>330.2</v>
      </c>
      <c r="Y29" s="164" t="s">
        <v>258</v>
      </c>
    </row>
    <row r="30" spans="1:25" s="16" customFormat="1" ht="13.5" hidden="1" thickBot="1">
      <c r="A30" s="217" t="s">
        <v>394</v>
      </c>
      <c r="B30" s="231">
        <v>5</v>
      </c>
      <c r="C30" s="69">
        <v>5</v>
      </c>
      <c r="D30" s="69">
        <v>5</v>
      </c>
      <c r="E30" s="69">
        <v>5</v>
      </c>
      <c r="F30" s="69">
        <v>5</v>
      </c>
      <c r="G30" s="69">
        <v>5</v>
      </c>
      <c r="H30" s="69">
        <v>5</v>
      </c>
      <c r="I30" s="69">
        <v>5</v>
      </c>
      <c r="J30" s="69">
        <v>5</v>
      </c>
      <c r="K30" s="69">
        <v>5</v>
      </c>
      <c r="L30" s="69">
        <v>5</v>
      </c>
      <c r="M30" s="34">
        <v>20</v>
      </c>
      <c r="N30" s="34">
        <v>361</v>
      </c>
      <c r="O30" s="13">
        <v>5</v>
      </c>
      <c r="P30" s="129"/>
      <c r="Q30" s="22">
        <v>20</v>
      </c>
      <c r="R30" s="129">
        <v>4</v>
      </c>
      <c r="S30" s="13"/>
      <c r="T30" s="22"/>
      <c r="U30" s="13">
        <v>50</v>
      </c>
      <c r="V30" s="13">
        <v>10</v>
      </c>
      <c r="W30" s="13"/>
      <c r="X30" s="140">
        <f t="shared" si="4"/>
        <v>1040</v>
      </c>
      <c r="Y30" s="164" t="s">
        <v>59</v>
      </c>
    </row>
    <row r="31" spans="1:25" s="16" customFormat="1" ht="13.5" hidden="1" thickBot="1">
      <c r="A31" s="217" t="s">
        <v>395</v>
      </c>
      <c r="B31" s="231">
        <v>5</v>
      </c>
      <c r="C31" s="69">
        <v>5</v>
      </c>
      <c r="D31" s="69">
        <v>5</v>
      </c>
      <c r="E31" s="69">
        <v>5</v>
      </c>
      <c r="F31" s="69">
        <v>5</v>
      </c>
      <c r="G31" s="69">
        <v>5</v>
      </c>
      <c r="H31" s="69">
        <v>5</v>
      </c>
      <c r="I31" s="69">
        <v>5</v>
      </c>
      <c r="J31" s="69">
        <v>5</v>
      </c>
      <c r="K31" s="69">
        <v>5</v>
      </c>
      <c r="L31" s="69">
        <v>5</v>
      </c>
      <c r="M31" s="34">
        <v>38</v>
      </c>
      <c r="N31" s="34">
        <v>672</v>
      </c>
      <c r="O31" s="13">
        <v>5</v>
      </c>
      <c r="P31" s="129"/>
      <c r="Q31" s="22">
        <f t="shared" si="2"/>
        <v>38</v>
      </c>
      <c r="R31" s="129">
        <f t="shared" si="5"/>
        <v>6.72</v>
      </c>
      <c r="S31" s="13"/>
      <c r="T31" s="13"/>
      <c r="U31" s="13">
        <v>50</v>
      </c>
      <c r="V31" s="13">
        <v>10</v>
      </c>
      <c r="W31" s="13"/>
      <c r="X31" s="140">
        <f t="shared" si="4"/>
        <v>1967.2</v>
      </c>
      <c r="Y31" s="164" t="s">
        <v>59</v>
      </c>
    </row>
    <row r="32" spans="1:25" s="82" customFormat="1" ht="17.25" hidden="1" customHeight="1" thickBot="1">
      <c r="A32" s="217" t="s">
        <v>151</v>
      </c>
      <c r="B32" s="231">
        <v>6</v>
      </c>
      <c r="C32" s="13">
        <v>6</v>
      </c>
      <c r="D32" s="13">
        <v>6</v>
      </c>
      <c r="E32" s="13">
        <v>6</v>
      </c>
      <c r="F32" s="13"/>
      <c r="G32" s="13"/>
      <c r="H32" s="13"/>
      <c r="I32" s="13"/>
      <c r="J32" s="13"/>
      <c r="K32" s="13">
        <v>6</v>
      </c>
      <c r="L32" s="13">
        <v>6</v>
      </c>
      <c r="M32" s="34">
        <f>+SUMIF(B32:L32,"6",$B$12:$L$12)</f>
        <v>39</v>
      </c>
      <c r="N32" s="34">
        <f>+SUMIF(B32:L32,"6",$B$10:$L$10)</f>
        <v>709</v>
      </c>
      <c r="O32" s="13">
        <v>5</v>
      </c>
      <c r="P32" s="129">
        <f t="shared" si="1"/>
        <v>8.8625000000000007</v>
      </c>
      <c r="Q32" s="22">
        <f t="shared" si="2"/>
        <v>39</v>
      </c>
      <c r="R32" s="129">
        <f t="shared" si="5"/>
        <v>7.09</v>
      </c>
      <c r="S32" s="13"/>
      <c r="T32" s="22">
        <v>30</v>
      </c>
      <c r="U32" s="22">
        <v>20</v>
      </c>
      <c r="V32" s="22">
        <v>10</v>
      </c>
      <c r="W32" s="13"/>
      <c r="X32" s="140">
        <f t="shared" si="4"/>
        <v>1116.7750000000001</v>
      </c>
      <c r="Y32" s="164" t="s">
        <v>259</v>
      </c>
    </row>
    <row r="33" spans="1:25" s="82" customFormat="1" ht="17.25" hidden="1" customHeight="1" thickBot="1">
      <c r="A33" s="217" t="s">
        <v>152</v>
      </c>
      <c r="B33" s="231">
        <v>6</v>
      </c>
      <c r="C33" s="13">
        <v>6</v>
      </c>
      <c r="D33" s="13"/>
      <c r="E33" s="13">
        <v>6</v>
      </c>
      <c r="F33" s="13"/>
      <c r="G33" s="13">
        <v>6</v>
      </c>
      <c r="H33" s="13">
        <v>6</v>
      </c>
      <c r="I33" s="13"/>
      <c r="J33" s="13"/>
      <c r="K33" s="13"/>
      <c r="L33" s="13"/>
      <c r="M33" s="34">
        <f>+SUMIF(B33:L33,"6",$B$12:$L$12)</f>
        <v>31</v>
      </c>
      <c r="N33" s="34">
        <f>+SUMIF(B33:L33,"6",$B$10:$L$10)</f>
        <v>555</v>
      </c>
      <c r="O33" s="13">
        <v>5</v>
      </c>
      <c r="P33" s="129">
        <f t="shared" si="1"/>
        <v>6.9375</v>
      </c>
      <c r="Q33" s="22">
        <f t="shared" si="2"/>
        <v>31</v>
      </c>
      <c r="R33" s="129">
        <f t="shared" si="5"/>
        <v>5.55</v>
      </c>
      <c r="S33" s="13"/>
      <c r="T33" s="22">
        <v>20</v>
      </c>
      <c r="U33" s="22">
        <v>30</v>
      </c>
      <c r="V33" s="22">
        <v>10</v>
      </c>
      <c r="W33" s="13"/>
      <c r="X33" s="140">
        <f t="shared" si="4"/>
        <v>1124.25</v>
      </c>
      <c r="Y33" s="164" t="s">
        <v>53</v>
      </c>
    </row>
    <row r="34" spans="1:25" s="82" customFormat="1" ht="16.5" hidden="1" customHeight="1" thickBot="1">
      <c r="A34" s="217" t="s">
        <v>153</v>
      </c>
      <c r="B34" s="232">
        <v>6</v>
      </c>
      <c r="C34" s="13"/>
      <c r="D34" s="117">
        <v>6</v>
      </c>
      <c r="E34" s="13"/>
      <c r="F34" s="13"/>
      <c r="G34" s="13"/>
      <c r="H34" s="13"/>
      <c r="I34" s="13"/>
      <c r="J34" s="13"/>
      <c r="K34" s="13"/>
      <c r="L34" s="13"/>
      <c r="M34" s="34">
        <v>6</v>
      </c>
      <c r="N34" s="34">
        <v>112</v>
      </c>
      <c r="O34" s="13">
        <v>5</v>
      </c>
      <c r="P34" s="129">
        <f t="shared" si="1"/>
        <v>1.4</v>
      </c>
      <c r="Q34" s="22">
        <f t="shared" si="2"/>
        <v>6</v>
      </c>
      <c r="R34" s="129">
        <f t="shared" si="5"/>
        <v>1.1200000000000001</v>
      </c>
      <c r="S34" s="13"/>
      <c r="T34" s="22">
        <v>20</v>
      </c>
      <c r="U34" s="22">
        <v>30</v>
      </c>
      <c r="V34" s="22">
        <v>10</v>
      </c>
      <c r="W34" s="13"/>
      <c r="X34" s="140">
        <f t="shared" si="4"/>
        <v>219.2</v>
      </c>
      <c r="Y34" s="164" t="s">
        <v>259</v>
      </c>
    </row>
    <row r="35" spans="1:25" s="16" customFormat="1" ht="13.5" thickBot="1">
      <c r="A35" s="217" t="s">
        <v>154</v>
      </c>
      <c r="B35" s="232">
        <v>6</v>
      </c>
      <c r="C35" s="13"/>
      <c r="D35" s="117">
        <v>6</v>
      </c>
      <c r="E35" s="13"/>
      <c r="F35" s="13"/>
      <c r="G35" s="13"/>
      <c r="H35" s="13"/>
      <c r="I35" s="13"/>
      <c r="J35" s="13"/>
      <c r="K35" s="13"/>
      <c r="L35" s="13"/>
      <c r="M35" s="139">
        <f>+N35/18</f>
        <v>7.166666666666667</v>
      </c>
      <c r="N35" s="34">
        <f>66+63</f>
        <v>129</v>
      </c>
      <c r="O35" s="22">
        <v>5</v>
      </c>
      <c r="P35" s="129">
        <f t="shared" si="1"/>
        <v>1.6125</v>
      </c>
      <c r="Q35" s="22">
        <f t="shared" si="2"/>
        <v>7.166666666666667</v>
      </c>
      <c r="R35" s="129">
        <f t="shared" si="5"/>
        <v>1.29</v>
      </c>
      <c r="S35" s="13"/>
      <c r="T35" s="22">
        <v>20</v>
      </c>
      <c r="U35" s="22">
        <v>30</v>
      </c>
      <c r="V35" s="22">
        <v>10</v>
      </c>
      <c r="W35" s="13"/>
      <c r="X35" s="140">
        <f t="shared" si="4"/>
        <v>260.14999999999998</v>
      </c>
      <c r="Y35" s="164" t="s">
        <v>258</v>
      </c>
    </row>
    <row r="36" spans="1:25" s="16" customFormat="1" ht="13.5" thickBot="1">
      <c r="A36" s="217" t="s">
        <v>156</v>
      </c>
      <c r="B36" s="232">
        <v>6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34">
        <v>2</v>
      </c>
      <c r="N36" s="34">
        <v>40</v>
      </c>
      <c r="O36" s="22">
        <v>5</v>
      </c>
      <c r="P36" s="129">
        <f t="shared" si="1"/>
        <v>0.5</v>
      </c>
      <c r="Q36" s="22">
        <f t="shared" si="2"/>
        <v>2</v>
      </c>
      <c r="R36" s="129">
        <v>1</v>
      </c>
      <c r="S36" s="13"/>
      <c r="T36" s="22">
        <v>20</v>
      </c>
      <c r="U36" s="22">
        <v>30</v>
      </c>
      <c r="V36" s="22">
        <v>10</v>
      </c>
      <c r="W36" s="13"/>
      <c r="X36" s="140">
        <f t="shared" si="4"/>
        <v>80</v>
      </c>
      <c r="Y36" s="164" t="s">
        <v>258</v>
      </c>
    </row>
    <row r="37" spans="1:25" s="16" customFormat="1" ht="13.5" thickBot="1">
      <c r="A37" s="217" t="s">
        <v>155</v>
      </c>
      <c r="B37" s="232">
        <v>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34">
        <v>5</v>
      </c>
      <c r="N37" s="34">
        <v>97</v>
      </c>
      <c r="O37" s="22">
        <v>5</v>
      </c>
      <c r="P37" s="129">
        <f t="shared" si="1"/>
        <v>1.2124999999999999</v>
      </c>
      <c r="Q37" s="22">
        <f t="shared" si="2"/>
        <v>5</v>
      </c>
      <c r="R37" s="129">
        <f t="shared" si="5"/>
        <v>0.97</v>
      </c>
      <c r="S37" s="13"/>
      <c r="T37" s="22">
        <v>20</v>
      </c>
      <c r="U37" s="22">
        <v>30</v>
      </c>
      <c r="V37" s="22">
        <v>10</v>
      </c>
      <c r="W37" s="13"/>
      <c r="X37" s="140">
        <f>(P37*T37)+(Q37*U37)+(R37*V37)+(S37*W37)</f>
        <v>183.95</v>
      </c>
      <c r="Y37" s="164" t="s">
        <v>258</v>
      </c>
    </row>
    <row r="38" spans="1:25" s="16" customFormat="1" ht="13.5" thickBot="1">
      <c r="A38" s="217" t="s">
        <v>157</v>
      </c>
      <c r="B38" s="226"/>
      <c r="C38" s="13">
        <v>4</v>
      </c>
      <c r="D38" s="13"/>
      <c r="E38" s="13"/>
      <c r="F38" s="13"/>
      <c r="G38" s="13"/>
      <c r="H38" s="13"/>
      <c r="I38" s="13"/>
      <c r="J38" s="13"/>
      <c r="K38" s="13"/>
      <c r="L38" s="13"/>
      <c r="M38" s="34">
        <f>+SUMIF(B38:L38,"4",$B$12:$L$12)</f>
        <v>19</v>
      </c>
      <c r="N38" s="34">
        <f>+SUMIF(B38:L38,"4",$B$10:$L$10)</f>
        <v>355</v>
      </c>
      <c r="O38" s="22">
        <v>5</v>
      </c>
      <c r="P38" s="129">
        <f t="shared" si="1"/>
        <v>4.4375</v>
      </c>
      <c r="Q38" s="22">
        <f t="shared" si="2"/>
        <v>19</v>
      </c>
      <c r="R38" s="129">
        <f t="shared" si="5"/>
        <v>3.55</v>
      </c>
      <c r="S38" s="13"/>
      <c r="T38" s="22">
        <v>20</v>
      </c>
      <c r="U38" s="22">
        <v>30</v>
      </c>
      <c r="V38" s="22">
        <v>10</v>
      </c>
      <c r="W38" s="13"/>
      <c r="X38" s="140">
        <f t="shared" si="4"/>
        <v>694.25</v>
      </c>
      <c r="Y38" s="164" t="s">
        <v>258</v>
      </c>
    </row>
    <row r="39" spans="1:25" s="16" customFormat="1" ht="13.5" hidden="1" thickBot="1">
      <c r="A39" s="217" t="s">
        <v>137</v>
      </c>
      <c r="B39" s="226"/>
      <c r="C39" s="13">
        <v>5</v>
      </c>
      <c r="D39" s="13">
        <v>5</v>
      </c>
      <c r="E39" s="13"/>
      <c r="F39" s="13">
        <v>5</v>
      </c>
      <c r="G39" s="13">
        <v>5</v>
      </c>
      <c r="H39" s="13">
        <v>5</v>
      </c>
      <c r="I39" s="13"/>
      <c r="J39" s="13"/>
      <c r="K39" s="13"/>
      <c r="L39" s="13"/>
      <c r="M39" s="34">
        <f>+SUMIF(B39:L39,"5",$B$12:$L$12)</f>
        <v>34</v>
      </c>
      <c r="N39" s="34">
        <f>+SUMIF(B39:L39,"5",$B$10:$L$10)</f>
        <v>600</v>
      </c>
      <c r="O39" s="22">
        <v>2</v>
      </c>
      <c r="P39" s="129">
        <f t="shared" si="1"/>
        <v>7.5</v>
      </c>
      <c r="Q39" s="22">
        <f t="shared" si="2"/>
        <v>34</v>
      </c>
      <c r="R39" s="129">
        <f t="shared" si="5"/>
        <v>6</v>
      </c>
      <c r="S39" s="13"/>
      <c r="T39" s="22">
        <v>10</v>
      </c>
      <c r="U39" s="22">
        <v>10</v>
      </c>
      <c r="V39" s="22">
        <v>10</v>
      </c>
      <c r="W39" s="13"/>
      <c r="X39" s="140">
        <f t="shared" si="4"/>
        <v>475</v>
      </c>
      <c r="Y39" s="164" t="s">
        <v>59</v>
      </c>
    </row>
    <row r="40" spans="1:25" s="5" customFormat="1" ht="13.5" thickBot="1">
      <c r="A40" s="217" t="s">
        <v>158</v>
      </c>
      <c r="B40" s="226"/>
      <c r="C40" s="117">
        <v>5</v>
      </c>
      <c r="D40" s="13"/>
      <c r="E40" s="13"/>
      <c r="F40" s="13"/>
      <c r="G40" s="13"/>
      <c r="H40" s="13"/>
      <c r="I40" s="13"/>
      <c r="J40" s="13"/>
      <c r="K40" s="13"/>
      <c r="L40" s="13"/>
      <c r="M40" s="34">
        <v>9</v>
      </c>
      <c r="N40" s="34">
        <v>174</v>
      </c>
      <c r="O40" s="22">
        <v>5</v>
      </c>
      <c r="P40" s="129">
        <f t="shared" si="1"/>
        <v>2.1749999999999998</v>
      </c>
      <c r="Q40" s="22">
        <f t="shared" si="2"/>
        <v>9</v>
      </c>
      <c r="R40" s="129">
        <f t="shared" si="5"/>
        <v>1.74</v>
      </c>
      <c r="S40" s="13"/>
      <c r="T40" s="22">
        <v>20</v>
      </c>
      <c r="U40" s="22">
        <v>30</v>
      </c>
      <c r="V40" s="22">
        <v>10</v>
      </c>
      <c r="W40" s="4"/>
      <c r="X40" s="140">
        <f t="shared" si="4"/>
        <v>330.9</v>
      </c>
      <c r="Y40" s="164" t="s">
        <v>258</v>
      </c>
    </row>
    <row r="41" spans="1:25" s="5" customFormat="1" ht="13.5" thickBot="1">
      <c r="A41" s="217" t="s">
        <v>162</v>
      </c>
      <c r="B41" s="226"/>
      <c r="C41" s="117">
        <v>5</v>
      </c>
      <c r="D41" s="117">
        <v>5</v>
      </c>
      <c r="E41" s="13"/>
      <c r="F41" s="13"/>
      <c r="G41" s="13"/>
      <c r="H41" s="13"/>
      <c r="I41" s="13"/>
      <c r="J41" s="13"/>
      <c r="K41" s="13"/>
      <c r="L41" s="13">
        <v>5</v>
      </c>
      <c r="M41" s="34">
        <v>18</v>
      </c>
      <c r="N41" s="34">
        <f>151+31+45+95</f>
        <v>322</v>
      </c>
      <c r="O41" s="22">
        <v>5</v>
      </c>
      <c r="P41" s="129">
        <f t="shared" si="1"/>
        <v>4.0250000000000004</v>
      </c>
      <c r="Q41" s="22">
        <f t="shared" si="2"/>
        <v>18</v>
      </c>
      <c r="R41" s="129">
        <f t="shared" si="5"/>
        <v>3.22</v>
      </c>
      <c r="S41" s="13"/>
      <c r="T41" s="22">
        <v>20</v>
      </c>
      <c r="U41" s="22">
        <v>30</v>
      </c>
      <c r="V41" s="22">
        <v>10</v>
      </c>
      <c r="W41" s="4"/>
      <c r="X41" s="140">
        <f t="shared" si="4"/>
        <v>652.70000000000005</v>
      </c>
      <c r="Y41" s="164" t="s">
        <v>258</v>
      </c>
    </row>
    <row r="42" spans="1:25" s="5" customFormat="1" ht="13.5" hidden="1" thickBot="1">
      <c r="A42" s="217" t="s">
        <v>33</v>
      </c>
      <c r="B42" s="226"/>
      <c r="C42" s="13">
        <v>6</v>
      </c>
      <c r="D42" s="13"/>
      <c r="E42" s="13"/>
      <c r="F42" s="13"/>
      <c r="G42" s="13"/>
      <c r="H42" s="13"/>
      <c r="I42" s="13"/>
      <c r="J42" s="13"/>
      <c r="K42" s="13"/>
      <c r="L42" s="13"/>
      <c r="M42" s="34">
        <f>+SUMIF(B42:L42,"6",$B$12:$L$12)</f>
        <v>19</v>
      </c>
      <c r="N42" s="34">
        <f>+SUMIF(B42:L42,"6",$B$10:$L$10)</f>
        <v>355</v>
      </c>
      <c r="O42" s="22">
        <v>2</v>
      </c>
      <c r="P42" s="129">
        <f t="shared" si="1"/>
        <v>4.4375</v>
      </c>
      <c r="Q42" s="22">
        <f t="shared" si="2"/>
        <v>19</v>
      </c>
      <c r="R42" s="129">
        <f t="shared" si="5"/>
        <v>3.55</v>
      </c>
      <c r="S42" s="13"/>
      <c r="T42" s="22">
        <v>10</v>
      </c>
      <c r="U42" s="22">
        <v>10</v>
      </c>
      <c r="V42" s="22">
        <v>10</v>
      </c>
      <c r="W42" s="4"/>
      <c r="X42" s="140">
        <f t="shared" si="4"/>
        <v>269.875</v>
      </c>
      <c r="Y42" s="164" t="s">
        <v>59</v>
      </c>
    </row>
    <row r="43" spans="1:25" s="6" customFormat="1" ht="15" hidden="1" customHeight="1" thickBot="1">
      <c r="A43" s="217" t="s">
        <v>159</v>
      </c>
      <c r="B43" s="226"/>
      <c r="C43" s="13">
        <v>6</v>
      </c>
      <c r="D43" s="13"/>
      <c r="E43" s="13">
        <v>6</v>
      </c>
      <c r="F43" s="13"/>
      <c r="G43" s="13"/>
      <c r="H43" s="13"/>
      <c r="I43" s="13"/>
      <c r="J43" s="13"/>
      <c r="K43" s="13"/>
      <c r="L43" s="13"/>
      <c r="M43" s="34">
        <f>+SUMIF(B43:L43,"6",$B$12:$L$12)</f>
        <v>20</v>
      </c>
      <c r="N43" s="34">
        <f>+SUMIF(B43:L43,"6",$B$10:$L$10)</f>
        <v>366</v>
      </c>
      <c r="O43" s="22">
        <v>5</v>
      </c>
      <c r="P43" s="129">
        <f t="shared" si="1"/>
        <v>4.5750000000000002</v>
      </c>
      <c r="Q43" s="22">
        <f t="shared" si="2"/>
        <v>20</v>
      </c>
      <c r="R43" s="129">
        <f t="shared" si="5"/>
        <v>3.66</v>
      </c>
      <c r="S43" s="13"/>
      <c r="T43" s="22">
        <v>20</v>
      </c>
      <c r="U43" s="22">
        <v>30</v>
      </c>
      <c r="V43" s="22">
        <v>10</v>
      </c>
      <c r="W43" s="4"/>
      <c r="X43" s="140">
        <f t="shared" si="4"/>
        <v>728.1</v>
      </c>
      <c r="Y43" s="164" t="s">
        <v>53</v>
      </c>
    </row>
    <row r="44" spans="1:25" s="6" customFormat="1" ht="13.5" thickBot="1">
      <c r="A44" s="217" t="s">
        <v>160</v>
      </c>
      <c r="B44" s="226"/>
      <c r="C44" s="117">
        <v>6</v>
      </c>
      <c r="D44" s="13"/>
      <c r="E44" s="13"/>
      <c r="F44" s="13"/>
      <c r="G44" s="13"/>
      <c r="H44" s="13"/>
      <c r="I44" s="13"/>
      <c r="J44" s="13"/>
      <c r="K44" s="13"/>
      <c r="L44" s="13"/>
      <c r="M44" s="34">
        <v>9</v>
      </c>
      <c r="N44" s="34">
        <v>172</v>
      </c>
      <c r="O44" s="22">
        <v>5</v>
      </c>
      <c r="P44" s="129">
        <f t="shared" si="1"/>
        <v>2.15</v>
      </c>
      <c r="Q44" s="22">
        <f t="shared" si="2"/>
        <v>9</v>
      </c>
      <c r="R44" s="129">
        <f t="shared" si="5"/>
        <v>1.72</v>
      </c>
      <c r="S44" s="13"/>
      <c r="T44" s="22">
        <v>20</v>
      </c>
      <c r="U44" s="22">
        <v>30</v>
      </c>
      <c r="V44" s="22">
        <v>10</v>
      </c>
      <c r="W44" s="4"/>
      <c r="X44" s="140">
        <f t="shared" si="4"/>
        <v>330.2</v>
      </c>
      <c r="Y44" s="164" t="s">
        <v>258</v>
      </c>
    </row>
    <row r="45" spans="1:25" s="83" customFormat="1" ht="13.5" thickBot="1">
      <c r="A45" s="217" t="s">
        <v>161</v>
      </c>
      <c r="B45" s="226"/>
      <c r="C45" s="117">
        <v>6</v>
      </c>
      <c r="D45" s="13"/>
      <c r="E45" s="13"/>
      <c r="F45" s="13"/>
      <c r="G45" s="13"/>
      <c r="H45" s="13"/>
      <c r="I45" s="13"/>
      <c r="J45" s="13"/>
      <c r="K45" s="13"/>
      <c r="L45" s="13"/>
      <c r="M45" s="34">
        <v>10</v>
      </c>
      <c r="N45" s="34">
        <v>184</v>
      </c>
      <c r="O45" s="22">
        <v>5</v>
      </c>
      <c r="P45" s="129">
        <f t="shared" si="1"/>
        <v>2.2999999999999998</v>
      </c>
      <c r="Q45" s="22">
        <f t="shared" si="2"/>
        <v>10</v>
      </c>
      <c r="R45" s="129">
        <f t="shared" si="5"/>
        <v>1.84</v>
      </c>
      <c r="S45" s="13"/>
      <c r="T45" s="22">
        <v>20</v>
      </c>
      <c r="U45" s="22">
        <v>30</v>
      </c>
      <c r="V45" s="22">
        <v>10</v>
      </c>
      <c r="W45" s="13"/>
      <c r="X45" s="140">
        <f t="shared" si="4"/>
        <v>364.4</v>
      </c>
      <c r="Y45" s="164" t="s">
        <v>258</v>
      </c>
    </row>
    <row r="46" spans="1:25" s="6" customFormat="1" ht="13.5" thickBot="1">
      <c r="A46" s="217" t="s">
        <v>139</v>
      </c>
      <c r="B46" s="233"/>
      <c r="C46" s="55"/>
      <c r="D46" s="34">
        <v>4</v>
      </c>
      <c r="E46" s="55">
        <v>4</v>
      </c>
      <c r="F46" s="55">
        <v>4</v>
      </c>
      <c r="G46" s="55">
        <v>4</v>
      </c>
      <c r="H46" s="55">
        <v>4</v>
      </c>
      <c r="I46" s="55"/>
      <c r="J46" s="55"/>
      <c r="K46" s="55">
        <v>4</v>
      </c>
      <c r="L46" s="55">
        <v>4</v>
      </c>
      <c r="M46" s="34">
        <f>+SUMIF(B46:L46,"4",$B$12:$L$12)</f>
        <v>22</v>
      </c>
      <c r="N46" s="34">
        <f>+SUMIF(B46:L46,"4",$B$10:$L$10)</f>
        <v>366</v>
      </c>
      <c r="O46" s="22">
        <v>5</v>
      </c>
      <c r="P46" s="129">
        <f t="shared" si="1"/>
        <v>4.5750000000000002</v>
      </c>
      <c r="Q46" s="22">
        <f t="shared" si="2"/>
        <v>22</v>
      </c>
      <c r="R46" s="129">
        <f t="shared" si="5"/>
        <v>3.66</v>
      </c>
      <c r="S46" s="55"/>
      <c r="T46" s="22">
        <v>20</v>
      </c>
      <c r="U46" s="22">
        <v>30</v>
      </c>
      <c r="V46" s="22">
        <v>10</v>
      </c>
      <c r="W46" s="55"/>
      <c r="X46" s="140">
        <f t="shared" si="4"/>
        <v>788.1</v>
      </c>
      <c r="Y46" s="164" t="s">
        <v>258</v>
      </c>
    </row>
    <row r="47" spans="1:25" s="20" customFormat="1" ht="15.75" hidden="1" customHeight="1" thickBot="1">
      <c r="A47" s="217" t="s">
        <v>163</v>
      </c>
      <c r="B47" s="234"/>
      <c r="C47" s="39"/>
      <c r="D47" s="39">
        <v>5</v>
      </c>
      <c r="E47" s="39"/>
      <c r="F47" s="39">
        <v>5</v>
      </c>
      <c r="G47" s="39"/>
      <c r="H47" s="39"/>
      <c r="I47" s="39"/>
      <c r="J47" s="39"/>
      <c r="K47" s="39">
        <v>5</v>
      </c>
      <c r="L47" s="39">
        <v>5</v>
      </c>
      <c r="M47" s="34">
        <f>+SUMIF(B47:L47,"5",$B$12:$L$12)</f>
        <v>17</v>
      </c>
      <c r="N47" s="34">
        <f>+SUMIF(B47:L47,"5",$B$10:$L$10)</f>
        <v>297</v>
      </c>
      <c r="O47" s="22">
        <v>5</v>
      </c>
      <c r="P47" s="129">
        <f t="shared" si="1"/>
        <v>3.7124999999999999</v>
      </c>
      <c r="Q47" s="22">
        <f t="shared" si="2"/>
        <v>17</v>
      </c>
      <c r="R47" s="129">
        <f t="shared" si="5"/>
        <v>2.97</v>
      </c>
      <c r="S47" s="39"/>
      <c r="T47" s="22">
        <v>20</v>
      </c>
      <c r="U47" s="22">
        <v>30</v>
      </c>
      <c r="V47" s="22">
        <v>10</v>
      </c>
      <c r="W47" s="39"/>
      <c r="X47" s="140">
        <f t="shared" si="4"/>
        <v>613.95000000000005</v>
      </c>
      <c r="Y47" s="164" t="s">
        <v>53</v>
      </c>
    </row>
    <row r="48" spans="1:25" s="20" customFormat="1" ht="17.25" hidden="1" customHeight="1" thickBot="1">
      <c r="A48" s="217" t="s">
        <v>164</v>
      </c>
      <c r="B48" s="234"/>
      <c r="C48" s="39"/>
      <c r="D48" s="39">
        <v>5</v>
      </c>
      <c r="E48" s="39"/>
      <c r="F48" s="39"/>
      <c r="G48" s="39"/>
      <c r="H48" s="39"/>
      <c r="I48" s="39"/>
      <c r="J48" s="39"/>
      <c r="K48" s="39"/>
      <c r="L48" s="39"/>
      <c r="M48" s="34">
        <f>+SUMIF(B48:L48,"5",$B$12:$L$12)</f>
        <v>6</v>
      </c>
      <c r="N48" s="34">
        <f>+SUMIF(B48:L48,"5",$B$10:$L$10)</f>
        <v>102</v>
      </c>
      <c r="O48" s="22">
        <v>5</v>
      </c>
      <c r="P48" s="129">
        <f t="shared" si="1"/>
        <v>1.2749999999999999</v>
      </c>
      <c r="Q48" s="22">
        <f t="shared" si="2"/>
        <v>6</v>
      </c>
      <c r="R48" s="129">
        <f t="shared" si="5"/>
        <v>1.02</v>
      </c>
      <c r="S48" s="39"/>
      <c r="T48" s="22">
        <v>20</v>
      </c>
      <c r="U48" s="22">
        <v>30</v>
      </c>
      <c r="V48" s="22">
        <v>10</v>
      </c>
      <c r="W48" s="39"/>
      <c r="X48" s="140">
        <f t="shared" si="4"/>
        <v>215.7</v>
      </c>
      <c r="Y48" s="164" t="s">
        <v>259</v>
      </c>
    </row>
    <row r="49" spans="1:25" s="20" customFormat="1" ht="13.5" hidden="1" thickBot="1">
      <c r="A49" s="217" t="s">
        <v>36</v>
      </c>
      <c r="B49" s="234"/>
      <c r="C49" s="39"/>
      <c r="D49" s="39">
        <v>6</v>
      </c>
      <c r="E49" s="39"/>
      <c r="F49" s="39"/>
      <c r="G49" s="39">
        <v>6</v>
      </c>
      <c r="H49" s="39">
        <v>6</v>
      </c>
      <c r="I49" s="39">
        <v>6</v>
      </c>
      <c r="J49" s="39"/>
      <c r="K49" s="39"/>
      <c r="L49" s="39"/>
      <c r="M49" s="34">
        <f>+SUMIF(B49:L49,"6",$B$12:$L$12)</f>
        <v>40</v>
      </c>
      <c r="N49" s="34">
        <f>+SUMIF(B49:L49,"6",$B$10:$L$10)</f>
        <v>694</v>
      </c>
      <c r="O49" s="22">
        <v>2</v>
      </c>
      <c r="P49" s="129">
        <f t="shared" si="1"/>
        <v>8.6750000000000007</v>
      </c>
      <c r="Q49" s="22">
        <f t="shared" si="2"/>
        <v>40</v>
      </c>
      <c r="R49" s="129">
        <f t="shared" si="5"/>
        <v>6.94</v>
      </c>
      <c r="S49" s="39"/>
      <c r="T49" s="22">
        <v>10</v>
      </c>
      <c r="U49" s="22">
        <v>10</v>
      </c>
      <c r="V49" s="22">
        <v>10</v>
      </c>
      <c r="W49" s="39"/>
      <c r="X49" s="140">
        <f t="shared" si="4"/>
        <v>556.15</v>
      </c>
      <c r="Y49" s="164" t="s">
        <v>59</v>
      </c>
    </row>
    <row r="50" spans="1:25" s="60" customFormat="1" ht="13.5" thickBot="1">
      <c r="A50" s="217" t="s">
        <v>148</v>
      </c>
      <c r="B50" s="226"/>
      <c r="C50" s="13"/>
      <c r="D50" s="117">
        <v>6</v>
      </c>
      <c r="E50" s="13"/>
      <c r="F50" s="13"/>
      <c r="G50" s="13"/>
      <c r="H50" s="13"/>
      <c r="I50" s="13"/>
      <c r="J50" s="13"/>
      <c r="K50" s="13"/>
      <c r="L50" s="13"/>
      <c r="M50" s="34">
        <v>2</v>
      </c>
      <c r="N50" s="34">
        <v>29</v>
      </c>
      <c r="O50" s="22">
        <v>5</v>
      </c>
      <c r="P50" s="129">
        <f t="shared" si="1"/>
        <v>0.36249999999999999</v>
      </c>
      <c r="Q50" s="22">
        <f t="shared" si="2"/>
        <v>2</v>
      </c>
      <c r="R50" s="129">
        <v>1</v>
      </c>
      <c r="S50" s="13"/>
      <c r="T50" s="22">
        <v>20</v>
      </c>
      <c r="U50" s="22">
        <v>30</v>
      </c>
      <c r="V50" s="22">
        <v>10</v>
      </c>
      <c r="W50" s="13"/>
      <c r="X50" s="140">
        <f t="shared" si="4"/>
        <v>77.25</v>
      </c>
      <c r="Y50" s="164" t="s">
        <v>258</v>
      </c>
    </row>
    <row r="51" spans="1:25" s="20" customFormat="1" ht="13.5" thickBot="1">
      <c r="A51" s="217" t="s">
        <v>149</v>
      </c>
      <c r="B51" s="138"/>
      <c r="C51" s="136"/>
      <c r="D51" s="137">
        <v>6</v>
      </c>
      <c r="E51" s="138"/>
      <c r="F51" s="108"/>
      <c r="G51" s="137">
        <v>6</v>
      </c>
      <c r="H51" s="137">
        <v>6</v>
      </c>
      <c r="I51" s="108"/>
      <c r="J51" s="108"/>
      <c r="K51" s="108"/>
      <c r="L51" s="108"/>
      <c r="M51" s="34">
        <v>7</v>
      </c>
      <c r="N51" s="34">
        <v>134</v>
      </c>
      <c r="O51" s="22">
        <v>5</v>
      </c>
      <c r="P51" s="129">
        <f t="shared" si="1"/>
        <v>1.675</v>
      </c>
      <c r="Q51" s="22">
        <f t="shared" si="2"/>
        <v>7</v>
      </c>
      <c r="R51" s="129">
        <f t="shared" si="5"/>
        <v>1.34</v>
      </c>
      <c r="S51" s="108"/>
      <c r="T51" s="22">
        <v>20</v>
      </c>
      <c r="U51" s="22">
        <v>30</v>
      </c>
      <c r="V51" s="22">
        <v>10</v>
      </c>
      <c r="W51" s="108"/>
      <c r="X51" s="140">
        <f t="shared" si="4"/>
        <v>256.89999999999998</v>
      </c>
      <c r="Y51" s="164" t="s">
        <v>258</v>
      </c>
    </row>
    <row r="52" spans="1:25" s="20" customFormat="1" ht="17.25" hidden="1" customHeight="1" thickBot="1">
      <c r="A52" s="217" t="s">
        <v>165</v>
      </c>
      <c r="B52" s="226"/>
      <c r="C52" s="13"/>
      <c r="D52" s="13">
        <v>6</v>
      </c>
      <c r="E52" s="13"/>
      <c r="F52" s="13"/>
      <c r="G52" s="13"/>
      <c r="H52" s="13"/>
      <c r="I52" s="13"/>
      <c r="J52" s="13"/>
      <c r="K52" s="13"/>
      <c r="L52" s="13"/>
      <c r="M52" s="34">
        <f>+SUMIF(B52:L52,"6",$B$12:$L$12)</f>
        <v>6</v>
      </c>
      <c r="N52" s="34">
        <f>+SUMIF(B52:L52,"6",$B$10:$L$10)</f>
        <v>102</v>
      </c>
      <c r="O52" s="22">
        <v>5</v>
      </c>
      <c r="P52" s="129">
        <f t="shared" si="1"/>
        <v>1.2749999999999999</v>
      </c>
      <c r="Q52" s="22">
        <f t="shared" si="2"/>
        <v>6</v>
      </c>
      <c r="R52" s="129">
        <f t="shared" si="5"/>
        <v>1.02</v>
      </c>
      <c r="S52" s="13"/>
      <c r="T52" s="22">
        <v>20</v>
      </c>
      <c r="U52" s="22">
        <v>30</v>
      </c>
      <c r="V52" s="22">
        <v>10</v>
      </c>
      <c r="W52" s="13"/>
      <c r="X52" s="140">
        <f t="shared" si="4"/>
        <v>215.7</v>
      </c>
      <c r="Y52" s="164" t="s">
        <v>259</v>
      </c>
    </row>
    <row r="53" spans="1:25" s="20" customFormat="1" ht="13.5" hidden="1" thickBot="1">
      <c r="A53" s="217" t="s">
        <v>33</v>
      </c>
      <c r="B53" s="226"/>
      <c r="C53" s="13"/>
      <c r="D53" s="13"/>
      <c r="E53" s="13">
        <v>5</v>
      </c>
      <c r="F53" s="13"/>
      <c r="G53" s="13"/>
      <c r="H53" s="13"/>
      <c r="I53" s="13"/>
      <c r="J53" s="13"/>
      <c r="K53" s="13"/>
      <c r="L53" s="13"/>
      <c r="M53" s="34">
        <f>+SUMIF(B53:L53,"5",$B$12:$L$12)</f>
        <v>1</v>
      </c>
      <c r="N53" s="34">
        <f>+SUMIF(B53:L53,"5",$B$10:$L$10)</f>
        <v>11</v>
      </c>
      <c r="O53" s="22">
        <v>2</v>
      </c>
      <c r="P53" s="129">
        <v>1</v>
      </c>
      <c r="Q53" s="22">
        <f t="shared" si="2"/>
        <v>1</v>
      </c>
      <c r="R53" s="129">
        <v>1</v>
      </c>
      <c r="S53" s="13"/>
      <c r="T53" s="22">
        <v>10</v>
      </c>
      <c r="U53" s="22">
        <v>10</v>
      </c>
      <c r="V53" s="22">
        <v>10</v>
      </c>
      <c r="W53" s="13"/>
      <c r="X53" s="140">
        <f t="shared" si="4"/>
        <v>30</v>
      </c>
      <c r="Y53" s="164" t="s">
        <v>59</v>
      </c>
    </row>
    <row r="54" spans="1:25" s="20" customFormat="1" ht="14.25" hidden="1" customHeight="1" thickBot="1">
      <c r="A54" s="217" t="s">
        <v>94</v>
      </c>
      <c r="B54" s="226"/>
      <c r="C54" s="13"/>
      <c r="D54" s="13"/>
      <c r="E54" s="188">
        <v>5</v>
      </c>
      <c r="F54" s="13"/>
      <c r="G54" s="13"/>
      <c r="H54" s="13"/>
      <c r="I54" s="13"/>
      <c r="J54" s="13"/>
      <c r="K54" s="13"/>
      <c r="L54" s="13"/>
      <c r="M54" s="34">
        <f>+SUMIF(B54:L54,"5",$B$12:$L$12)</f>
        <v>1</v>
      </c>
      <c r="N54" s="34">
        <f>+SUMIF(B54:L54,"5",$B$10:$L$10)</f>
        <v>11</v>
      </c>
      <c r="O54" s="22">
        <v>5</v>
      </c>
      <c r="P54" s="129">
        <f t="shared" si="1"/>
        <v>0.13750000000000001</v>
      </c>
      <c r="Q54" s="22">
        <f t="shared" si="2"/>
        <v>1</v>
      </c>
      <c r="R54" s="129">
        <v>1</v>
      </c>
      <c r="S54" s="13"/>
      <c r="T54" s="22">
        <v>20</v>
      </c>
      <c r="U54" s="22">
        <v>30</v>
      </c>
      <c r="V54" s="22">
        <v>10</v>
      </c>
      <c r="W54" s="13"/>
      <c r="X54" s="140">
        <f t="shared" si="4"/>
        <v>42.75</v>
      </c>
      <c r="Y54" s="164" t="s">
        <v>53</v>
      </c>
    </row>
    <row r="55" spans="1:25" s="20" customFormat="1" ht="16.5" hidden="1" customHeight="1" thickBot="1">
      <c r="A55" s="217" t="s">
        <v>24</v>
      </c>
      <c r="B55" s="226"/>
      <c r="C55" s="13"/>
      <c r="D55" s="13"/>
      <c r="E55" s="13">
        <v>5</v>
      </c>
      <c r="F55" s="13"/>
      <c r="G55" s="13"/>
      <c r="H55" s="13"/>
      <c r="I55" s="13"/>
      <c r="J55" s="13"/>
      <c r="K55" s="13"/>
      <c r="L55" s="13"/>
      <c r="M55" s="34">
        <f>+SUMIF(B55:L55,"5",$B$12:$L$12)</f>
        <v>1</v>
      </c>
      <c r="N55" s="34">
        <f>+SUMIF(B55:L55,"5",$B$10:$L$10)</f>
        <v>11</v>
      </c>
      <c r="O55" s="22">
        <v>5</v>
      </c>
      <c r="P55" s="129">
        <f t="shared" si="1"/>
        <v>0.13750000000000001</v>
      </c>
      <c r="Q55" s="22">
        <f t="shared" si="2"/>
        <v>1</v>
      </c>
      <c r="R55" s="129">
        <v>1</v>
      </c>
      <c r="S55" s="13"/>
      <c r="T55" s="22">
        <v>20</v>
      </c>
      <c r="U55" s="22">
        <v>30</v>
      </c>
      <c r="V55" s="22">
        <v>10</v>
      </c>
      <c r="W55" s="13"/>
      <c r="X55" s="140">
        <f t="shared" si="4"/>
        <v>42.75</v>
      </c>
      <c r="Y55" s="164" t="s">
        <v>53</v>
      </c>
    </row>
    <row r="56" spans="1:25" s="20" customFormat="1" ht="17.25" hidden="1" customHeight="1" thickBot="1">
      <c r="A56" s="217" t="s">
        <v>102</v>
      </c>
      <c r="B56" s="226"/>
      <c r="C56" s="13"/>
      <c r="D56" s="13"/>
      <c r="E56" s="13">
        <v>5</v>
      </c>
      <c r="F56" s="13"/>
      <c r="G56" s="13"/>
      <c r="H56" s="13"/>
      <c r="I56" s="13"/>
      <c r="J56" s="13"/>
      <c r="K56" s="13"/>
      <c r="L56" s="13"/>
      <c r="M56" s="34">
        <f>+SUMIF(B56:L56,"5",$B$12:$L$12)</f>
        <v>1</v>
      </c>
      <c r="N56" s="34">
        <f>+SUMIF(B56:L56,"5",$B$10:$L$10)</f>
        <v>11</v>
      </c>
      <c r="O56" s="22">
        <v>5</v>
      </c>
      <c r="P56" s="129">
        <f t="shared" si="1"/>
        <v>0.13750000000000001</v>
      </c>
      <c r="Q56" s="22">
        <f t="shared" si="2"/>
        <v>1</v>
      </c>
      <c r="R56" s="129">
        <v>1</v>
      </c>
      <c r="S56" s="13"/>
      <c r="T56" s="22">
        <v>20</v>
      </c>
      <c r="U56" s="22">
        <v>30</v>
      </c>
      <c r="V56" s="22">
        <v>10</v>
      </c>
      <c r="W56" s="13"/>
      <c r="X56" s="140">
        <f t="shared" si="4"/>
        <v>42.75</v>
      </c>
      <c r="Y56" s="164" t="s">
        <v>53</v>
      </c>
    </row>
    <row r="57" spans="1:25" s="20" customFormat="1" ht="19.5" hidden="1" customHeight="1" thickBot="1">
      <c r="A57" s="217" t="s">
        <v>168</v>
      </c>
      <c r="B57" s="226"/>
      <c r="C57" s="13"/>
      <c r="D57" s="13"/>
      <c r="E57" s="13">
        <v>6</v>
      </c>
      <c r="F57" s="13"/>
      <c r="G57" s="13"/>
      <c r="H57" s="13"/>
      <c r="I57" s="13"/>
      <c r="J57" s="13"/>
      <c r="K57" s="13"/>
      <c r="L57" s="13"/>
      <c r="M57" s="34">
        <f>+SUMIF(B57:L57,"6",$B$12:$L$12)</f>
        <v>1</v>
      </c>
      <c r="N57" s="34">
        <f>+SUMIF(B57:L57,"6",$B$10:$L$10)</f>
        <v>11</v>
      </c>
      <c r="O57" s="22">
        <v>5</v>
      </c>
      <c r="P57" s="129">
        <f t="shared" si="1"/>
        <v>0.13750000000000001</v>
      </c>
      <c r="Q57" s="22">
        <f t="shared" si="2"/>
        <v>1</v>
      </c>
      <c r="R57" s="129">
        <v>1</v>
      </c>
      <c r="S57" s="13"/>
      <c r="T57" s="22">
        <v>20</v>
      </c>
      <c r="U57" s="22">
        <v>30</v>
      </c>
      <c r="V57" s="22">
        <v>10</v>
      </c>
      <c r="W57" s="13"/>
      <c r="X57" s="140">
        <f t="shared" si="4"/>
        <v>42.75</v>
      </c>
      <c r="Y57" s="164" t="s">
        <v>53</v>
      </c>
    </row>
    <row r="58" spans="1:25" s="20" customFormat="1" ht="13.5" hidden="1" customHeight="1" thickBot="1">
      <c r="A58" s="217" t="s">
        <v>169</v>
      </c>
      <c r="B58" s="226"/>
      <c r="C58" s="13"/>
      <c r="D58" s="13"/>
      <c r="E58" s="117">
        <v>6</v>
      </c>
      <c r="F58" s="13"/>
      <c r="G58" s="13"/>
      <c r="H58" s="13"/>
      <c r="I58" s="13"/>
      <c r="J58" s="13"/>
      <c r="K58" s="13"/>
      <c r="L58" s="13"/>
      <c r="M58" s="34">
        <f>+SUMIF(B58:L58,"6",$B$12:$L$12)</f>
        <v>1</v>
      </c>
      <c r="N58" s="34">
        <f>+SUMIF(B58:L58,"6",$B$10:$L$10)</f>
        <v>11</v>
      </c>
      <c r="O58" s="22">
        <v>5</v>
      </c>
      <c r="P58" s="129">
        <f t="shared" si="1"/>
        <v>0.13750000000000001</v>
      </c>
      <c r="Q58" s="22">
        <f t="shared" si="2"/>
        <v>1</v>
      </c>
      <c r="R58" s="129">
        <v>1</v>
      </c>
      <c r="S58" s="13"/>
      <c r="T58" s="22">
        <v>20</v>
      </c>
      <c r="U58" s="22">
        <v>30</v>
      </c>
      <c r="V58" s="22">
        <v>10</v>
      </c>
      <c r="W58" s="13"/>
      <c r="X58" s="140">
        <f t="shared" si="4"/>
        <v>42.75</v>
      </c>
      <c r="Y58" s="164" t="s">
        <v>53</v>
      </c>
    </row>
    <row r="59" spans="1:25" s="20" customFormat="1" ht="13.5" hidden="1" thickBot="1">
      <c r="A59" s="217" t="s">
        <v>172</v>
      </c>
      <c r="B59" s="226"/>
      <c r="C59" s="13"/>
      <c r="D59" s="13"/>
      <c r="E59" s="13"/>
      <c r="F59" s="13">
        <v>4</v>
      </c>
      <c r="G59" s="13"/>
      <c r="H59" s="13"/>
      <c r="I59" s="13"/>
      <c r="J59" s="13"/>
      <c r="K59" s="13"/>
      <c r="L59" s="13"/>
      <c r="M59" s="34">
        <f>+SUMIF(B59:L59,"4",$B$12:$L$12)</f>
        <v>5</v>
      </c>
      <c r="N59" s="34">
        <f>+SUMIF(B59:L59,"4",$B$10:$L$10)</f>
        <v>85</v>
      </c>
      <c r="O59" s="22">
        <v>5</v>
      </c>
      <c r="P59" s="129">
        <f t="shared" si="1"/>
        <v>1.0625</v>
      </c>
      <c r="Q59" s="22">
        <f t="shared" si="2"/>
        <v>5</v>
      </c>
      <c r="R59" s="129">
        <f t="shared" si="5"/>
        <v>0.85</v>
      </c>
      <c r="S59" s="13"/>
      <c r="T59" s="22">
        <v>20</v>
      </c>
      <c r="U59" s="22">
        <v>30</v>
      </c>
      <c r="V59" s="22">
        <v>10</v>
      </c>
      <c r="W59" s="13"/>
      <c r="X59" s="140">
        <f t="shared" si="4"/>
        <v>179.75</v>
      </c>
      <c r="Y59" s="164" t="s">
        <v>59</v>
      </c>
    </row>
    <row r="60" spans="1:25" s="20" customFormat="1" ht="13.5" hidden="1" thickBot="1">
      <c r="A60" s="217" t="s">
        <v>171</v>
      </c>
      <c r="B60" s="226"/>
      <c r="C60" s="13"/>
      <c r="D60" s="13"/>
      <c r="E60" s="13"/>
      <c r="F60" s="13">
        <v>4</v>
      </c>
      <c r="G60" s="13"/>
      <c r="H60" s="13"/>
      <c r="I60" s="13"/>
      <c r="J60" s="13"/>
      <c r="K60" s="13"/>
      <c r="L60" s="13"/>
      <c r="M60" s="34">
        <f>+SUMIF(B60:L60,"4",$B$12:$L$12)</f>
        <v>5</v>
      </c>
      <c r="N60" s="34">
        <f>+SUMIF(B60:L60,"4",$B$10:$L$10)</f>
        <v>85</v>
      </c>
      <c r="O60" s="22">
        <v>5</v>
      </c>
      <c r="P60" s="129">
        <f t="shared" si="1"/>
        <v>1.0625</v>
      </c>
      <c r="Q60" s="22">
        <f t="shared" si="2"/>
        <v>5</v>
      </c>
      <c r="R60" s="129">
        <f t="shared" si="5"/>
        <v>0.85</v>
      </c>
      <c r="S60" s="13"/>
      <c r="T60" s="22">
        <v>20</v>
      </c>
      <c r="U60" s="22">
        <v>30</v>
      </c>
      <c r="V60" s="22">
        <v>10</v>
      </c>
      <c r="W60" s="13"/>
      <c r="X60" s="140">
        <f t="shared" si="4"/>
        <v>179.75</v>
      </c>
      <c r="Y60" s="164" t="s">
        <v>59</v>
      </c>
    </row>
    <row r="61" spans="1:25" s="20" customFormat="1" ht="13.5" thickBot="1">
      <c r="A61" s="217" t="s">
        <v>162</v>
      </c>
      <c r="B61" s="226"/>
      <c r="C61" s="13"/>
      <c r="D61" s="13"/>
      <c r="E61" s="13"/>
      <c r="F61" s="117">
        <v>4</v>
      </c>
      <c r="G61" s="13"/>
      <c r="H61" s="13"/>
      <c r="I61" s="13"/>
      <c r="J61" s="13"/>
      <c r="K61" s="13"/>
      <c r="L61" s="13"/>
      <c r="M61" s="34">
        <v>3</v>
      </c>
      <c r="N61" s="34">
        <v>47</v>
      </c>
      <c r="O61" s="22">
        <v>5</v>
      </c>
      <c r="P61" s="129">
        <f t="shared" si="1"/>
        <v>0.58750000000000002</v>
      </c>
      <c r="Q61" s="22">
        <f t="shared" si="2"/>
        <v>3</v>
      </c>
      <c r="R61" s="129">
        <v>1</v>
      </c>
      <c r="S61" s="13"/>
      <c r="T61" s="22">
        <v>20</v>
      </c>
      <c r="U61" s="22">
        <v>30</v>
      </c>
      <c r="V61" s="22">
        <v>10</v>
      </c>
      <c r="W61" s="13"/>
      <c r="X61" s="140">
        <f t="shared" si="4"/>
        <v>111.75</v>
      </c>
      <c r="Y61" s="164" t="s">
        <v>258</v>
      </c>
    </row>
    <row r="62" spans="1:25" s="20" customFormat="1" ht="16.5" customHeight="1" thickBot="1">
      <c r="A62" s="217" t="s">
        <v>170</v>
      </c>
      <c r="B62" s="226"/>
      <c r="C62" s="13"/>
      <c r="D62" s="13"/>
      <c r="E62" s="13"/>
      <c r="F62" s="117">
        <v>4</v>
      </c>
      <c r="G62" s="13"/>
      <c r="H62" s="13"/>
      <c r="I62" s="13"/>
      <c r="J62" s="13">
        <v>4</v>
      </c>
      <c r="K62" s="13"/>
      <c r="L62" s="13"/>
      <c r="M62" s="34">
        <v>4</v>
      </c>
      <c r="N62" s="34">
        <f>39+36</f>
        <v>75</v>
      </c>
      <c r="O62" s="22">
        <v>5</v>
      </c>
      <c r="P62" s="129">
        <f t="shared" si="1"/>
        <v>0.9375</v>
      </c>
      <c r="Q62" s="22">
        <f t="shared" si="2"/>
        <v>4</v>
      </c>
      <c r="R62" s="129">
        <f t="shared" si="5"/>
        <v>0.75</v>
      </c>
      <c r="S62" s="13"/>
      <c r="T62" s="22">
        <v>20</v>
      </c>
      <c r="U62" s="22">
        <v>30</v>
      </c>
      <c r="V62" s="22">
        <v>10</v>
      </c>
      <c r="W62" s="13"/>
      <c r="X62" s="140">
        <f t="shared" si="4"/>
        <v>146.25</v>
      </c>
      <c r="Y62" s="164" t="s">
        <v>258</v>
      </c>
    </row>
    <row r="63" spans="1:25" s="20" customFormat="1" ht="16.5" hidden="1" customHeight="1" thickBot="1">
      <c r="A63" s="217" t="s">
        <v>176</v>
      </c>
      <c r="B63" s="226"/>
      <c r="C63" s="13"/>
      <c r="D63" s="13"/>
      <c r="E63" s="13"/>
      <c r="F63" s="13">
        <v>5</v>
      </c>
      <c r="G63" s="13"/>
      <c r="H63" s="13"/>
      <c r="I63" s="13"/>
      <c r="J63" s="13">
        <v>5</v>
      </c>
      <c r="K63" s="13"/>
      <c r="L63" s="13"/>
      <c r="M63" s="34">
        <f>+SUMIF(B63:L63,"5",$B$12:$L$12)</f>
        <v>7</v>
      </c>
      <c r="N63" s="34">
        <f>+SUMIF(B63:L63,"5",$B$10:$L$10)</f>
        <v>121</v>
      </c>
      <c r="O63" s="13">
        <v>2</v>
      </c>
      <c r="P63" s="129">
        <f t="shared" si="1"/>
        <v>1.5125</v>
      </c>
      <c r="Q63" s="22">
        <f t="shared" si="2"/>
        <v>7</v>
      </c>
      <c r="R63" s="129">
        <f t="shared" si="5"/>
        <v>1.21</v>
      </c>
      <c r="S63" s="13"/>
      <c r="T63" s="22">
        <v>10</v>
      </c>
      <c r="U63" s="22">
        <v>10</v>
      </c>
      <c r="V63" s="22">
        <v>10</v>
      </c>
      <c r="W63" s="13"/>
      <c r="X63" s="140">
        <f t="shared" si="4"/>
        <v>97.224999999999994</v>
      </c>
      <c r="Y63" s="164" t="s">
        <v>59</v>
      </c>
    </row>
    <row r="64" spans="1:25" s="20" customFormat="1" ht="16.5" customHeight="1" thickBot="1">
      <c r="A64" s="217" t="s">
        <v>175</v>
      </c>
      <c r="B64" s="226"/>
      <c r="C64" s="13"/>
      <c r="D64" s="13"/>
      <c r="E64" s="13"/>
      <c r="F64" s="13">
        <v>5</v>
      </c>
      <c r="G64" s="13"/>
      <c r="H64" s="13"/>
      <c r="I64" s="13"/>
      <c r="J64" s="13"/>
      <c r="K64" s="13"/>
      <c r="L64" s="13"/>
      <c r="M64" s="34">
        <f>+SUMIF(B64:L64,"5",$B$12:$L$12)</f>
        <v>5</v>
      </c>
      <c r="N64" s="34">
        <f>+SUMIF(B64:L64,"5",$B$10:$L$10)</f>
        <v>85</v>
      </c>
      <c r="O64" s="22">
        <v>5</v>
      </c>
      <c r="P64" s="129">
        <f t="shared" si="1"/>
        <v>1.0625</v>
      </c>
      <c r="Q64" s="22">
        <f t="shared" si="2"/>
        <v>5</v>
      </c>
      <c r="R64" s="129">
        <f t="shared" si="5"/>
        <v>0.85</v>
      </c>
      <c r="S64" s="13"/>
      <c r="T64" s="22">
        <v>20</v>
      </c>
      <c r="U64" s="22">
        <v>30</v>
      </c>
      <c r="V64" s="22">
        <v>10</v>
      </c>
      <c r="W64" s="13"/>
      <c r="X64" s="140">
        <f t="shared" si="4"/>
        <v>179.75</v>
      </c>
      <c r="Y64" s="164" t="s">
        <v>258</v>
      </c>
    </row>
    <row r="65" spans="1:25" s="20" customFormat="1" ht="13.5" hidden="1" thickBot="1">
      <c r="A65" s="217" t="s">
        <v>173</v>
      </c>
      <c r="B65" s="226"/>
      <c r="C65" s="13"/>
      <c r="D65" s="13"/>
      <c r="E65" s="13"/>
      <c r="F65" s="117">
        <v>5</v>
      </c>
      <c r="G65" s="13"/>
      <c r="H65" s="13"/>
      <c r="I65" s="13"/>
      <c r="J65" s="13"/>
      <c r="K65" s="13"/>
      <c r="L65" s="13"/>
      <c r="M65" s="34">
        <v>3</v>
      </c>
      <c r="N65" s="34">
        <v>51</v>
      </c>
      <c r="O65" s="22">
        <v>5</v>
      </c>
      <c r="P65" s="129">
        <f t="shared" si="1"/>
        <v>0.63749999999999996</v>
      </c>
      <c r="Q65" s="22">
        <f t="shared" si="2"/>
        <v>3</v>
      </c>
      <c r="R65" s="129">
        <f t="shared" si="5"/>
        <v>0.51</v>
      </c>
      <c r="S65" s="13"/>
      <c r="T65" s="22">
        <v>20</v>
      </c>
      <c r="U65" s="22">
        <v>30</v>
      </c>
      <c r="V65" s="22">
        <v>10</v>
      </c>
      <c r="W65" s="13"/>
      <c r="X65" s="140">
        <f t="shared" si="4"/>
        <v>107.85</v>
      </c>
      <c r="Y65" s="164" t="s">
        <v>59</v>
      </c>
    </row>
    <row r="66" spans="1:25" s="20" customFormat="1" ht="16.5" hidden="1" customHeight="1" thickBot="1">
      <c r="A66" s="217" t="s">
        <v>174</v>
      </c>
      <c r="B66" s="226"/>
      <c r="C66" s="13"/>
      <c r="D66" s="13"/>
      <c r="E66" s="13"/>
      <c r="F66" s="117">
        <v>5</v>
      </c>
      <c r="G66" s="13"/>
      <c r="H66" s="13"/>
      <c r="I66" s="13"/>
      <c r="J66" s="13"/>
      <c r="K66" s="13"/>
      <c r="L66" s="13"/>
      <c r="M66" s="34">
        <v>2</v>
      </c>
      <c r="N66" s="34">
        <v>35</v>
      </c>
      <c r="O66" s="22">
        <v>5</v>
      </c>
      <c r="P66" s="129">
        <f t="shared" si="1"/>
        <v>0.4375</v>
      </c>
      <c r="Q66" s="22">
        <f t="shared" si="2"/>
        <v>2</v>
      </c>
      <c r="R66" s="129">
        <v>1</v>
      </c>
      <c r="S66" s="13"/>
      <c r="T66" s="22">
        <v>20</v>
      </c>
      <c r="U66" s="22">
        <v>30</v>
      </c>
      <c r="V66" s="22">
        <v>10</v>
      </c>
      <c r="W66" s="13"/>
      <c r="X66" s="140">
        <f t="shared" si="4"/>
        <v>78.75</v>
      </c>
      <c r="Y66" s="164" t="s">
        <v>59</v>
      </c>
    </row>
    <row r="67" spans="1:25" s="20" customFormat="1" ht="13.5" hidden="1" thickBot="1">
      <c r="A67" s="217" t="s">
        <v>177</v>
      </c>
      <c r="B67" s="226"/>
      <c r="C67" s="13"/>
      <c r="D67" s="13"/>
      <c r="E67" s="13"/>
      <c r="F67" s="13">
        <v>6</v>
      </c>
      <c r="G67" s="13"/>
      <c r="H67" s="13"/>
      <c r="I67" s="13"/>
      <c r="J67" s="13"/>
      <c r="K67" s="13"/>
      <c r="L67" s="13"/>
      <c r="M67" s="34">
        <f>+SUMIF(B67:L67,"6",$B$12:$L$12)</f>
        <v>5</v>
      </c>
      <c r="N67" s="34">
        <f>+SUMIF(B67:L67,"6",$B$10:$L$10)</f>
        <v>85</v>
      </c>
      <c r="O67" s="22">
        <v>5</v>
      </c>
      <c r="P67" s="129">
        <f t="shared" si="1"/>
        <v>1.0625</v>
      </c>
      <c r="Q67" s="22">
        <f t="shared" si="2"/>
        <v>5</v>
      </c>
      <c r="R67" s="129">
        <f t="shared" si="5"/>
        <v>0.85</v>
      </c>
      <c r="S67" s="13"/>
      <c r="T67" s="22">
        <v>20</v>
      </c>
      <c r="U67" s="22">
        <v>30</v>
      </c>
      <c r="V67" s="22">
        <v>10</v>
      </c>
      <c r="W67" s="13"/>
      <c r="X67" s="140">
        <f t="shared" si="4"/>
        <v>179.75</v>
      </c>
      <c r="Y67" s="164" t="s">
        <v>59</v>
      </c>
    </row>
    <row r="68" spans="1:25" s="20" customFormat="1" ht="16.5" hidden="1" customHeight="1" thickBot="1">
      <c r="A68" s="217" t="s">
        <v>178</v>
      </c>
      <c r="B68" s="226"/>
      <c r="C68" s="13"/>
      <c r="D68" s="13"/>
      <c r="E68" s="13"/>
      <c r="F68" s="13">
        <v>6</v>
      </c>
      <c r="G68" s="13"/>
      <c r="H68" s="13"/>
      <c r="I68" s="13"/>
      <c r="J68" s="13">
        <v>6</v>
      </c>
      <c r="K68" s="13"/>
      <c r="L68" s="13"/>
      <c r="M68" s="34">
        <f>+SUMIF(B68:L68,"6",$B$12:$L$12)</f>
        <v>7</v>
      </c>
      <c r="N68" s="34">
        <f>+SUMIF(B68:L68,"6",$B$10:$L$10)</f>
        <v>121</v>
      </c>
      <c r="O68" s="22">
        <v>5</v>
      </c>
      <c r="P68" s="129">
        <f t="shared" si="1"/>
        <v>1.5125</v>
      </c>
      <c r="Q68" s="22">
        <f t="shared" si="2"/>
        <v>7</v>
      </c>
      <c r="R68" s="129">
        <f t="shared" si="5"/>
        <v>1.21</v>
      </c>
      <c r="S68" s="13"/>
      <c r="T68" s="22">
        <v>30</v>
      </c>
      <c r="U68" s="22">
        <v>20</v>
      </c>
      <c r="V68" s="22">
        <v>10</v>
      </c>
      <c r="W68" s="13"/>
      <c r="X68" s="140">
        <f t="shared" si="4"/>
        <v>197.47499999999999</v>
      </c>
      <c r="Y68" s="164" t="s">
        <v>259</v>
      </c>
    </row>
    <row r="69" spans="1:25" s="20" customFormat="1" ht="13.5" thickBot="1">
      <c r="A69" s="217" t="s">
        <v>181</v>
      </c>
      <c r="B69" s="226"/>
      <c r="C69" s="13"/>
      <c r="D69" s="13"/>
      <c r="E69" s="13"/>
      <c r="F69" s="117">
        <v>6</v>
      </c>
      <c r="G69" s="13"/>
      <c r="H69" s="13"/>
      <c r="I69" s="13"/>
      <c r="J69" s="13"/>
      <c r="K69" s="13"/>
      <c r="L69" s="13"/>
      <c r="M69" s="34">
        <v>5</v>
      </c>
      <c r="N69" s="34">
        <v>86</v>
      </c>
      <c r="O69" s="22">
        <v>5</v>
      </c>
      <c r="P69" s="129">
        <f t="shared" si="1"/>
        <v>1.075</v>
      </c>
      <c r="Q69" s="22">
        <f t="shared" si="2"/>
        <v>5</v>
      </c>
      <c r="R69" s="129">
        <f t="shared" si="5"/>
        <v>0.86</v>
      </c>
      <c r="S69" s="13"/>
      <c r="T69" s="22">
        <v>20</v>
      </c>
      <c r="U69" s="22">
        <v>30</v>
      </c>
      <c r="V69" s="22">
        <v>10</v>
      </c>
      <c r="W69" s="13"/>
      <c r="X69" s="140">
        <f t="shared" si="4"/>
        <v>180.1</v>
      </c>
      <c r="Y69" s="164" t="s">
        <v>258</v>
      </c>
    </row>
    <row r="70" spans="1:25" s="20" customFormat="1" ht="13.5" hidden="1" thickBot="1">
      <c r="A70" s="217" t="s">
        <v>179</v>
      </c>
      <c r="B70" s="226"/>
      <c r="C70" s="13"/>
      <c r="D70" s="13"/>
      <c r="E70" s="13"/>
      <c r="F70" s="13">
        <v>6</v>
      </c>
      <c r="G70" s="13"/>
      <c r="H70" s="13"/>
      <c r="I70" s="13"/>
      <c r="J70" s="13"/>
      <c r="K70" s="13"/>
      <c r="L70" s="13"/>
      <c r="M70" s="34">
        <f>+SUMIF(B70:L70,"6",$B$12:$L$12)</f>
        <v>5</v>
      </c>
      <c r="N70" s="34">
        <f>+SUMIF(B70:L70,"6",$B$10:$L$10)</f>
        <v>85</v>
      </c>
      <c r="O70" s="22">
        <v>5</v>
      </c>
      <c r="P70" s="129">
        <f t="shared" si="1"/>
        <v>1.0625</v>
      </c>
      <c r="Q70" s="22">
        <f t="shared" si="2"/>
        <v>5</v>
      </c>
      <c r="R70" s="129">
        <f t="shared" si="5"/>
        <v>0.85</v>
      </c>
      <c r="S70" s="13"/>
      <c r="T70" s="22">
        <v>20</v>
      </c>
      <c r="U70" s="22">
        <v>30</v>
      </c>
      <c r="V70" s="22">
        <v>10</v>
      </c>
      <c r="W70" s="13"/>
      <c r="X70" s="140">
        <f t="shared" si="4"/>
        <v>179.75</v>
      </c>
      <c r="Y70" s="164" t="s">
        <v>59</v>
      </c>
    </row>
    <row r="71" spans="1:25" s="20" customFormat="1" ht="16.5" hidden="1" customHeight="1" thickBot="1">
      <c r="A71" s="217" t="s">
        <v>180</v>
      </c>
      <c r="B71" s="226"/>
      <c r="C71" s="13"/>
      <c r="D71" s="13"/>
      <c r="E71" s="13"/>
      <c r="F71" s="13">
        <v>6</v>
      </c>
      <c r="G71" s="13"/>
      <c r="H71" s="13"/>
      <c r="I71" s="13"/>
      <c r="J71" s="13"/>
      <c r="K71" s="13"/>
      <c r="L71" s="13"/>
      <c r="M71" s="34">
        <f>+SUMIF(B71:L71,"6",$B$12:$L$12)</f>
        <v>5</v>
      </c>
      <c r="N71" s="34">
        <f>+SUMIF(B71:L71,"6",$B$10:$L$10)</f>
        <v>85</v>
      </c>
      <c r="O71" s="22">
        <v>5</v>
      </c>
      <c r="P71" s="129">
        <f t="shared" si="1"/>
        <v>1.0625</v>
      </c>
      <c r="Q71" s="22">
        <f t="shared" si="2"/>
        <v>5</v>
      </c>
      <c r="R71" s="129">
        <f t="shared" si="5"/>
        <v>0.85</v>
      </c>
      <c r="S71" s="13"/>
      <c r="T71" s="22">
        <v>20</v>
      </c>
      <c r="U71" s="22">
        <v>30</v>
      </c>
      <c r="V71" s="22">
        <v>10</v>
      </c>
      <c r="W71" s="13"/>
      <c r="X71" s="140">
        <f t="shared" si="4"/>
        <v>179.75</v>
      </c>
      <c r="Y71" s="164" t="s">
        <v>59</v>
      </c>
    </row>
    <row r="72" spans="1:25" s="20" customFormat="1" ht="16.5" customHeight="1" thickBot="1">
      <c r="A72" s="217" t="s">
        <v>182</v>
      </c>
      <c r="B72" s="226"/>
      <c r="C72" s="13"/>
      <c r="D72" s="13"/>
      <c r="E72" s="13"/>
      <c r="F72" s="117"/>
      <c r="G72" s="13">
        <v>4</v>
      </c>
      <c r="H72" s="13">
        <v>4</v>
      </c>
      <c r="I72" s="13"/>
      <c r="J72" s="13"/>
      <c r="K72" s="13"/>
      <c r="L72" s="13"/>
      <c r="M72" s="34">
        <f>+SUMIF(B72:L72,"4",$B$12:$L$12)</f>
        <v>4</v>
      </c>
      <c r="N72" s="34">
        <f>+SUMIF(B72:L72,"4",$B$10:$L$10)</f>
        <v>58</v>
      </c>
      <c r="O72" s="22">
        <v>5</v>
      </c>
      <c r="P72" s="129">
        <f t="shared" si="1"/>
        <v>0.72499999999999998</v>
      </c>
      <c r="Q72" s="22">
        <f t="shared" si="2"/>
        <v>4</v>
      </c>
      <c r="R72" s="129">
        <f t="shared" si="5"/>
        <v>0.57999999999999996</v>
      </c>
      <c r="S72" s="13"/>
      <c r="T72" s="22">
        <v>20</v>
      </c>
      <c r="U72" s="22">
        <v>30</v>
      </c>
      <c r="V72" s="22">
        <v>10</v>
      </c>
      <c r="W72" s="13"/>
      <c r="X72" s="140">
        <f t="shared" si="4"/>
        <v>140.30000000000001</v>
      </c>
      <c r="Y72" s="164" t="s">
        <v>258</v>
      </c>
    </row>
    <row r="73" spans="1:25" s="20" customFormat="1" ht="16.5" hidden="1" customHeight="1" thickBot="1">
      <c r="A73" s="217" t="s">
        <v>167</v>
      </c>
      <c r="B73" s="226"/>
      <c r="C73" s="13"/>
      <c r="D73" s="13"/>
      <c r="E73" s="13">
        <v>4</v>
      </c>
      <c r="F73" s="117"/>
      <c r="G73" s="13">
        <v>4</v>
      </c>
      <c r="H73" s="13">
        <v>4</v>
      </c>
      <c r="I73" s="13"/>
      <c r="J73" s="13"/>
      <c r="K73" s="13"/>
      <c r="L73" s="13"/>
      <c r="M73" s="34">
        <f>+SUMIF(B73:L73,"4",$B$12:$L$12)</f>
        <v>5</v>
      </c>
      <c r="N73" s="34">
        <f>+SUMIF(B73:L73,"4",$B$10:$L$10)</f>
        <v>69</v>
      </c>
      <c r="O73" s="22">
        <v>5</v>
      </c>
      <c r="P73" s="129">
        <f t="shared" si="1"/>
        <v>0.86250000000000004</v>
      </c>
      <c r="Q73" s="22">
        <f t="shared" si="2"/>
        <v>5</v>
      </c>
      <c r="R73" s="129">
        <f t="shared" si="5"/>
        <v>0.69</v>
      </c>
      <c r="S73" s="13"/>
      <c r="T73" s="22">
        <v>20</v>
      </c>
      <c r="U73" s="22">
        <v>30</v>
      </c>
      <c r="V73" s="22">
        <v>10</v>
      </c>
      <c r="W73" s="13"/>
      <c r="X73" s="140">
        <f t="shared" si="4"/>
        <v>174.15</v>
      </c>
      <c r="Y73" s="164" t="s">
        <v>53</v>
      </c>
    </row>
    <row r="74" spans="1:25" s="20" customFormat="1" ht="16.5" hidden="1" customHeight="1" thickBot="1">
      <c r="A74" s="217" t="s">
        <v>166</v>
      </c>
      <c r="B74" s="226"/>
      <c r="C74" s="13"/>
      <c r="D74" s="13"/>
      <c r="E74" s="13">
        <v>4</v>
      </c>
      <c r="F74" s="117"/>
      <c r="G74" s="13">
        <v>4</v>
      </c>
      <c r="H74" s="13">
        <v>4</v>
      </c>
      <c r="I74" s="13"/>
      <c r="J74" s="13"/>
      <c r="K74" s="13"/>
      <c r="L74" s="13"/>
      <c r="M74" s="34">
        <f>+SUMIF(B74:L74,"4",$B$12:$L$12)</f>
        <v>5</v>
      </c>
      <c r="N74" s="34">
        <f>+SUMIF(B74:L74,"4",$B$10:$L$10)</f>
        <v>69</v>
      </c>
      <c r="O74" s="22">
        <v>5</v>
      </c>
      <c r="P74" s="129">
        <f t="shared" si="1"/>
        <v>0.86250000000000004</v>
      </c>
      <c r="Q74" s="22">
        <f t="shared" si="2"/>
        <v>5</v>
      </c>
      <c r="R74" s="129">
        <f t="shared" si="5"/>
        <v>0.69</v>
      </c>
      <c r="S74" s="13"/>
      <c r="T74" s="22">
        <v>20</v>
      </c>
      <c r="U74" s="22">
        <v>30</v>
      </c>
      <c r="V74" s="22">
        <v>10</v>
      </c>
      <c r="W74" s="13"/>
      <c r="X74" s="140">
        <f t="shared" si="4"/>
        <v>174.15</v>
      </c>
      <c r="Y74" s="164" t="s">
        <v>53</v>
      </c>
    </row>
    <row r="75" spans="1:25" s="20" customFormat="1" ht="16.5" hidden="1" customHeight="1" thickBot="1">
      <c r="A75" s="217" t="s">
        <v>151</v>
      </c>
      <c r="B75" s="226"/>
      <c r="C75" s="13"/>
      <c r="D75" s="13"/>
      <c r="E75" s="13"/>
      <c r="F75" s="13"/>
      <c r="G75" s="13">
        <v>5</v>
      </c>
      <c r="H75" s="13">
        <v>5</v>
      </c>
      <c r="I75" s="13"/>
      <c r="J75" s="13"/>
      <c r="K75" s="13"/>
      <c r="L75" s="13"/>
      <c r="M75" s="34">
        <f>+SUMIF(B75:L75,"5",$B$12:$L$12)</f>
        <v>4</v>
      </c>
      <c r="N75" s="34">
        <f>+SUMIF(B75:L75,"5",$B$10:$L$10)</f>
        <v>58</v>
      </c>
      <c r="O75" s="22">
        <v>5</v>
      </c>
      <c r="P75" s="129">
        <f t="shared" si="1"/>
        <v>0.72499999999999998</v>
      </c>
      <c r="Q75" s="22">
        <f t="shared" si="2"/>
        <v>4</v>
      </c>
      <c r="R75" s="129">
        <f t="shared" si="5"/>
        <v>0.57999999999999996</v>
      </c>
      <c r="S75" s="13"/>
      <c r="T75" s="22">
        <v>30</v>
      </c>
      <c r="U75" s="22">
        <v>20</v>
      </c>
      <c r="V75" s="22">
        <v>10</v>
      </c>
      <c r="W75" s="13"/>
      <c r="X75" s="140">
        <f t="shared" si="4"/>
        <v>107.55</v>
      </c>
      <c r="Y75" s="164" t="s">
        <v>259</v>
      </c>
    </row>
    <row r="76" spans="1:25" s="20" customFormat="1" ht="16.5" hidden="1" customHeight="1" thickBot="1">
      <c r="A76" s="217" t="s">
        <v>183</v>
      </c>
      <c r="B76" s="226"/>
      <c r="C76" s="13"/>
      <c r="D76" s="13"/>
      <c r="E76" s="13"/>
      <c r="F76" s="13"/>
      <c r="G76" s="13">
        <v>5</v>
      </c>
      <c r="H76" s="13">
        <v>5</v>
      </c>
      <c r="I76" s="13"/>
      <c r="J76" s="13"/>
      <c r="K76" s="13"/>
      <c r="L76" s="13"/>
      <c r="M76" s="34">
        <f>+SUMIF(B76:L76,"5",$B$12:$L$12)</f>
        <v>4</v>
      </c>
      <c r="N76" s="34">
        <f>+SUMIF(B76:L76,"5",$B$10:$L$10)</f>
        <v>58</v>
      </c>
      <c r="O76" s="22">
        <v>5</v>
      </c>
      <c r="P76" s="129">
        <f t="shared" si="1"/>
        <v>0.72499999999999998</v>
      </c>
      <c r="Q76" s="22">
        <f t="shared" si="2"/>
        <v>4</v>
      </c>
      <c r="R76" s="129">
        <f t="shared" si="5"/>
        <v>0.57999999999999996</v>
      </c>
      <c r="S76" s="13"/>
      <c r="T76" s="22">
        <v>20</v>
      </c>
      <c r="U76" s="22">
        <v>30</v>
      </c>
      <c r="V76" s="22">
        <v>10</v>
      </c>
      <c r="W76" s="13"/>
      <c r="X76" s="140">
        <f t="shared" si="4"/>
        <v>140.30000000000001</v>
      </c>
      <c r="Y76" s="164" t="s">
        <v>53</v>
      </c>
    </row>
    <row r="77" spans="1:25" s="20" customFormat="1" ht="16.5" hidden="1" customHeight="1" thickBot="1">
      <c r="A77" s="217" t="s">
        <v>82</v>
      </c>
      <c r="B77" s="226"/>
      <c r="C77" s="13"/>
      <c r="D77" s="13"/>
      <c r="E77" s="13"/>
      <c r="F77" s="13"/>
      <c r="G77" s="13">
        <v>5</v>
      </c>
      <c r="H77" s="13">
        <v>5</v>
      </c>
      <c r="I77" s="13"/>
      <c r="J77" s="13"/>
      <c r="K77" s="13">
        <v>5</v>
      </c>
      <c r="L77" s="13"/>
      <c r="M77" s="34">
        <f>+SUMIF(B77:L77,"5",$B$12:$L$12)</f>
        <v>5</v>
      </c>
      <c r="N77" s="34">
        <f>+SUMIF(B77:L77,"5",$B$10:$L$10)</f>
        <v>73</v>
      </c>
      <c r="O77" s="22">
        <v>5</v>
      </c>
      <c r="P77" s="129">
        <f t="shared" si="1"/>
        <v>0.91249999999999998</v>
      </c>
      <c r="Q77" s="22">
        <f t="shared" si="2"/>
        <v>5</v>
      </c>
      <c r="R77" s="129">
        <f t="shared" si="5"/>
        <v>0.73</v>
      </c>
      <c r="S77" s="13"/>
      <c r="T77" s="22">
        <v>20</v>
      </c>
      <c r="U77" s="22">
        <v>30</v>
      </c>
      <c r="V77" s="22">
        <v>10</v>
      </c>
      <c r="W77" s="13"/>
      <c r="X77" s="140">
        <f t="shared" si="4"/>
        <v>175.55</v>
      </c>
      <c r="Y77" s="164" t="s">
        <v>53</v>
      </c>
    </row>
    <row r="78" spans="1:25" s="20" customFormat="1" ht="20.25" hidden="1" customHeight="1" thickBot="1">
      <c r="A78" s="217" t="s">
        <v>184</v>
      </c>
      <c r="B78" s="226"/>
      <c r="C78" s="13"/>
      <c r="D78" s="13"/>
      <c r="E78" s="13"/>
      <c r="F78" s="13"/>
      <c r="G78" s="13">
        <v>6</v>
      </c>
      <c r="H78" s="13">
        <v>6</v>
      </c>
      <c r="I78" s="13"/>
      <c r="J78" s="13"/>
      <c r="K78" s="13"/>
      <c r="L78" s="13"/>
      <c r="M78" s="34">
        <f>+SUMIF(B78:L78,"6",$B$12:$L$12)</f>
        <v>4</v>
      </c>
      <c r="N78" s="34">
        <f>+SUMIF(B78:L78,"6",$B$10:$L$10)</f>
        <v>58</v>
      </c>
      <c r="O78" s="22">
        <v>5</v>
      </c>
      <c r="P78" s="129">
        <f t="shared" si="1"/>
        <v>0.72499999999999998</v>
      </c>
      <c r="Q78" s="22">
        <f t="shared" si="2"/>
        <v>4</v>
      </c>
      <c r="R78" s="129">
        <f t="shared" si="5"/>
        <v>0.57999999999999996</v>
      </c>
      <c r="S78" s="13"/>
      <c r="T78" s="22">
        <v>20</v>
      </c>
      <c r="U78" s="22">
        <v>30</v>
      </c>
      <c r="V78" s="22">
        <v>10</v>
      </c>
      <c r="W78" s="13"/>
      <c r="X78" s="140">
        <f t="shared" si="4"/>
        <v>140.30000000000001</v>
      </c>
      <c r="Y78" s="164" t="s">
        <v>53</v>
      </c>
    </row>
    <row r="79" spans="1:25" s="20" customFormat="1" ht="16.5" hidden="1" customHeight="1" thickBot="1">
      <c r="A79" s="217" t="s">
        <v>77</v>
      </c>
      <c r="B79" s="226"/>
      <c r="C79" s="13"/>
      <c r="D79" s="13"/>
      <c r="E79" s="13"/>
      <c r="F79" s="13"/>
      <c r="G79" s="13">
        <v>6</v>
      </c>
      <c r="H79" s="13">
        <v>6</v>
      </c>
      <c r="I79" s="13">
        <v>6</v>
      </c>
      <c r="J79" s="13"/>
      <c r="K79" s="13"/>
      <c r="L79" s="13"/>
      <c r="M79" s="34">
        <f>+SUMIF(B79:L79,"6",$B$12:$L$12)</f>
        <v>34</v>
      </c>
      <c r="N79" s="34">
        <f>+SUMIF(B79:L79,"6",$B$10:$L$10)</f>
        <v>592</v>
      </c>
      <c r="O79" s="13">
        <v>5</v>
      </c>
      <c r="P79" s="129">
        <f t="shared" si="1"/>
        <v>7.4</v>
      </c>
      <c r="Q79" s="22">
        <f t="shared" si="2"/>
        <v>34</v>
      </c>
      <c r="R79" s="129">
        <f t="shared" si="5"/>
        <v>5.92</v>
      </c>
      <c r="S79" s="13"/>
      <c r="T79" s="13">
        <v>30</v>
      </c>
      <c r="U79" s="13">
        <v>20</v>
      </c>
      <c r="V79" s="13">
        <v>10</v>
      </c>
      <c r="W79" s="13"/>
      <c r="X79" s="140">
        <f t="shared" si="4"/>
        <v>961.2</v>
      </c>
      <c r="Y79" s="164" t="s">
        <v>59</v>
      </c>
    </row>
    <row r="80" spans="1:25" s="20" customFormat="1" ht="16.5" hidden="1" customHeight="1" thickBot="1">
      <c r="A80" s="217" t="s">
        <v>151</v>
      </c>
      <c r="B80" s="226"/>
      <c r="C80" s="13"/>
      <c r="D80" s="13"/>
      <c r="E80" s="13"/>
      <c r="F80" s="13"/>
      <c r="G80" s="13"/>
      <c r="H80" s="13"/>
      <c r="I80" s="13">
        <v>4</v>
      </c>
      <c r="J80" s="13"/>
      <c r="K80" s="13"/>
      <c r="L80" s="13"/>
      <c r="M80" s="34">
        <f>+SUMIF(B80:L80,"4",$B$12:$L$12)</f>
        <v>30</v>
      </c>
      <c r="N80" s="34">
        <f>+SUMIF(B80:L80,"4",$B$10:$L$10)</f>
        <v>534</v>
      </c>
      <c r="O80" s="22">
        <v>5</v>
      </c>
      <c r="P80" s="129">
        <f t="shared" si="1"/>
        <v>6.6749999999999998</v>
      </c>
      <c r="Q80" s="22">
        <f t="shared" si="2"/>
        <v>30</v>
      </c>
      <c r="R80" s="129">
        <f t="shared" si="5"/>
        <v>5.34</v>
      </c>
      <c r="S80" s="13"/>
      <c r="T80" s="22">
        <v>30</v>
      </c>
      <c r="U80" s="22">
        <v>20</v>
      </c>
      <c r="V80" s="22">
        <v>10</v>
      </c>
      <c r="W80" s="13"/>
      <c r="X80" s="140">
        <f t="shared" si="4"/>
        <v>853.65</v>
      </c>
      <c r="Y80" s="164" t="s">
        <v>259</v>
      </c>
    </row>
    <row r="81" spans="1:25" s="20" customFormat="1" ht="16.5" hidden="1" customHeight="1" thickBot="1">
      <c r="A81" s="217" t="s">
        <v>185</v>
      </c>
      <c r="B81" s="226"/>
      <c r="C81" s="13"/>
      <c r="D81" s="13"/>
      <c r="E81" s="13"/>
      <c r="F81" s="13"/>
      <c r="G81" s="13"/>
      <c r="H81" s="13"/>
      <c r="I81" s="13">
        <v>4</v>
      </c>
      <c r="J81" s="13"/>
      <c r="K81" s="13"/>
      <c r="L81" s="13"/>
      <c r="M81" s="34">
        <f>+SUMIF(B81:L81,"4",$B$12:$L$12)</f>
        <v>30</v>
      </c>
      <c r="N81" s="34">
        <f>+SUMIF(B81:L81,"4",$B$10:$L$10)</f>
        <v>534</v>
      </c>
      <c r="O81" s="22">
        <v>5</v>
      </c>
      <c r="P81" s="129">
        <f t="shared" ref="P81:P114" si="6">+N81/80</f>
        <v>6.6749999999999998</v>
      </c>
      <c r="Q81" s="22">
        <f t="shared" ref="Q81:Q114" si="7">+M81</f>
        <v>30</v>
      </c>
      <c r="R81" s="129">
        <f t="shared" si="5"/>
        <v>5.34</v>
      </c>
      <c r="S81" s="13"/>
      <c r="T81" s="22">
        <v>20</v>
      </c>
      <c r="U81" s="22">
        <v>30</v>
      </c>
      <c r="V81" s="22">
        <v>10</v>
      </c>
      <c r="W81" s="13"/>
      <c r="X81" s="140">
        <f t="shared" ref="X81:X114" si="8">(P81*T81)+(Q81*U81)+(R81*V81)+(S81*W81)</f>
        <v>1086.9000000000001</v>
      </c>
      <c r="Y81" s="164" t="s">
        <v>53</v>
      </c>
    </row>
    <row r="82" spans="1:25" s="20" customFormat="1" ht="13.5" thickBot="1">
      <c r="A82" s="217" t="s">
        <v>186</v>
      </c>
      <c r="B82" s="226"/>
      <c r="C82" s="13"/>
      <c r="D82" s="13"/>
      <c r="E82" s="13"/>
      <c r="F82" s="13"/>
      <c r="G82" s="13"/>
      <c r="H82" s="13"/>
      <c r="I82" s="13">
        <v>4</v>
      </c>
      <c r="J82" s="13"/>
      <c r="K82" s="13"/>
      <c r="L82" s="13"/>
      <c r="M82" s="34">
        <f>+SUMIF(B82:L82,"4",$B$12:$L$12)</f>
        <v>30</v>
      </c>
      <c r="N82" s="34">
        <f>+SUMIF(B82:L82,"4",$B$10:$L$10)</f>
        <v>534</v>
      </c>
      <c r="O82" s="22">
        <v>5</v>
      </c>
      <c r="P82" s="129">
        <f t="shared" si="6"/>
        <v>6.6749999999999998</v>
      </c>
      <c r="Q82" s="22">
        <f t="shared" si="7"/>
        <v>30</v>
      </c>
      <c r="R82" s="129">
        <f t="shared" si="5"/>
        <v>5.34</v>
      </c>
      <c r="S82" s="13"/>
      <c r="T82" s="22">
        <v>20</v>
      </c>
      <c r="U82" s="22">
        <v>30</v>
      </c>
      <c r="V82" s="22">
        <v>10</v>
      </c>
      <c r="W82" s="13"/>
      <c r="X82" s="140">
        <f t="shared" si="8"/>
        <v>1086.9000000000001</v>
      </c>
      <c r="Y82" s="164" t="s">
        <v>258</v>
      </c>
    </row>
    <row r="83" spans="1:25" s="20" customFormat="1" ht="16.5" customHeight="1" thickBot="1">
      <c r="A83" s="217" t="s">
        <v>187</v>
      </c>
      <c r="B83" s="226"/>
      <c r="C83" s="13"/>
      <c r="D83" s="13"/>
      <c r="E83" s="13"/>
      <c r="F83" s="13"/>
      <c r="G83" s="13"/>
      <c r="H83" s="13"/>
      <c r="I83" s="13">
        <v>4</v>
      </c>
      <c r="J83" s="13"/>
      <c r="K83" s="13"/>
      <c r="L83" s="13"/>
      <c r="M83" s="34">
        <f>+SUMIF(B83:L83,"4",$B$12:$L$12)</f>
        <v>30</v>
      </c>
      <c r="N83" s="34">
        <f>+SUMIF(B83:L83,"4",$B$10:$L$10)</f>
        <v>534</v>
      </c>
      <c r="O83" s="22">
        <v>5</v>
      </c>
      <c r="P83" s="129">
        <f t="shared" si="6"/>
        <v>6.6749999999999998</v>
      </c>
      <c r="Q83" s="22">
        <f t="shared" si="7"/>
        <v>30</v>
      </c>
      <c r="R83" s="129">
        <f t="shared" si="5"/>
        <v>5.34</v>
      </c>
      <c r="S83" s="13"/>
      <c r="T83" s="22">
        <v>20</v>
      </c>
      <c r="U83" s="22">
        <v>30</v>
      </c>
      <c r="V83" s="22">
        <v>10</v>
      </c>
      <c r="W83" s="13"/>
      <c r="X83" s="140">
        <f t="shared" si="8"/>
        <v>1086.9000000000001</v>
      </c>
      <c r="Y83" s="164" t="s">
        <v>258</v>
      </c>
    </row>
    <row r="84" spans="1:25" s="20" customFormat="1" ht="16.5" hidden="1" customHeight="1" thickBot="1">
      <c r="A84" s="217" t="s">
        <v>152</v>
      </c>
      <c r="B84" s="226"/>
      <c r="C84" s="13"/>
      <c r="D84" s="13"/>
      <c r="E84" s="13"/>
      <c r="F84" s="13"/>
      <c r="G84" s="13"/>
      <c r="H84" s="13"/>
      <c r="I84" s="13">
        <v>5</v>
      </c>
      <c r="J84" s="13"/>
      <c r="K84" s="13"/>
      <c r="L84" s="13"/>
      <c r="M84" s="34">
        <f>+SUMIF(B84:L84,"5",$B$12:$L$12)</f>
        <v>30</v>
      </c>
      <c r="N84" s="34">
        <f>+SUMIF(B84:L84,"5",$B$10:$L$10)</f>
        <v>534</v>
      </c>
      <c r="O84" s="22">
        <v>5</v>
      </c>
      <c r="P84" s="129">
        <f t="shared" si="6"/>
        <v>6.6749999999999998</v>
      </c>
      <c r="Q84" s="22">
        <f t="shared" si="7"/>
        <v>30</v>
      </c>
      <c r="R84" s="129">
        <f t="shared" si="5"/>
        <v>5.34</v>
      </c>
      <c r="S84" s="13"/>
      <c r="T84" s="22">
        <v>20</v>
      </c>
      <c r="U84" s="22">
        <v>30</v>
      </c>
      <c r="V84" s="22">
        <v>10</v>
      </c>
      <c r="W84" s="13"/>
      <c r="X84" s="140">
        <f t="shared" si="8"/>
        <v>1086.9000000000001</v>
      </c>
      <c r="Y84" s="164" t="s">
        <v>53</v>
      </c>
    </row>
    <row r="85" spans="1:25" s="20" customFormat="1" ht="16.5" hidden="1" customHeight="1" thickBot="1">
      <c r="A85" s="217" t="s">
        <v>188</v>
      </c>
      <c r="B85" s="226"/>
      <c r="C85" s="13"/>
      <c r="D85" s="13"/>
      <c r="E85" s="13"/>
      <c r="F85" s="13"/>
      <c r="G85" s="13"/>
      <c r="H85" s="13"/>
      <c r="I85" s="13">
        <v>5</v>
      </c>
      <c r="J85" s="13"/>
      <c r="K85" s="13"/>
      <c r="L85" s="13"/>
      <c r="M85" s="34">
        <f>+SUMIF(B85:L85,"5",$B$12:$L$12)</f>
        <v>30</v>
      </c>
      <c r="N85" s="34">
        <f>+SUMIF(B85:L85,"5",$B$10:$L$10)</f>
        <v>534</v>
      </c>
      <c r="O85" s="22">
        <v>5</v>
      </c>
      <c r="P85" s="129">
        <f t="shared" si="6"/>
        <v>6.6749999999999998</v>
      </c>
      <c r="Q85" s="22">
        <f t="shared" si="7"/>
        <v>30</v>
      </c>
      <c r="R85" s="129">
        <f t="shared" si="5"/>
        <v>5.34</v>
      </c>
      <c r="S85" s="13"/>
      <c r="T85" s="22">
        <v>20</v>
      </c>
      <c r="U85" s="22">
        <v>30</v>
      </c>
      <c r="V85" s="22">
        <v>10</v>
      </c>
      <c r="W85" s="13"/>
      <c r="X85" s="140">
        <f t="shared" si="8"/>
        <v>1086.9000000000001</v>
      </c>
      <c r="Y85" s="164" t="s">
        <v>53</v>
      </c>
    </row>
    <row r="86" spans="1:25" s="20" customFormat="1" ht="16.5" hidden="1" customHeight="1" thickBot="1">
      <c r="A86" s="217" t="s">
        <v>101</v>
      </c>
      <c r="B86" s="226"/>
      <c r="C86" s="13"/>
      <c r="D86" s="13"/>
      <c r="E86" s="13"/>
      <c r="F86" s="13"/>
      <c r="G86" s="13"/>
      <c r="H86" s="13"/>
      <c r="I86" s="13">
        <v>6</v>
      </c>
      <c r="J86" s="13"/>
      <c r="K86" s="13"/>
      <c r="L86" s="13"/>
      <c r="M86" s="34">
        <f>+SUMIF(B86:L86,"6",$B$12:$L$12)</f>
        <v>30</v>
      </c>
      <c r="N86" s="34">
        <f>+SUMIF(B86:L86,"6",$B$10:$L$10)</f>
        <v>534</v>
      </c>
      <c r="O86" s="13">
        <v>2</v>
      </c>
      <c r="P86" s="129">
        <f t="shared" si="6"/>
        <v>6.6749999999999998</v>
      </c>
      <c r="Q86" s="22">
        <f t="shared" si="7"/>
        <v>30</v>
      </c>
      <c r="R86" s="129">
        <f t="shared" si="5"/>
        <v>5.34</v>
      </c>
      <c r="S86" s="13"/>
      <c r="T86" s="22">
        <v>10</v>
      </c>
      <c r="U86" s="22">
        <v>10</v>
      </c>
      <c r="V86" s="22">
        <v>10</v>
      </c>
      <c r="W86" s="13"/>
      <c r="X86" s="140">
        <f t="shared" si="8"/>
        <v>420.15</v>
      </c>
      <c r="Y86" s="164" t="s">
        <v>59</v>
      </c>
    </row>
    <row r="87" spans="1:25" s="20" customFormat="1" ht="16.5" hidden="1" customHeight="1" thickBot="1">
      <c r="A87" s="217" t="s">
        <v>108</v>
      </c>
      <c r="B87" s="226"/>
      <c r="C87" s="13"/>
      <c r="D87" s="13"/>
      <c r="E87" s="13"/>
      <c r="F87" s="13"/>
      <c r="G87" s="13"/>
      <c r="H87" s="13"/>
      <c r="I87" s="13">
        <v>6</v>
      </c>
      <c r="J87" s="13"/>
      <c r="K87" s="13"/>
      <c r="L87" s="13"/>
      <c r="M87" s="34">
        <f>+SUMIF(B87:L87,"6",$B$12:$L$12)</f>
        <v>30</v>
      </c>
      <c r="N87" s="34">
        <f>+SUMIF(B87:L87,"6",$B$10:$L$10)</f>
        <v>534</v>
      </c>
      <c r="O87" s="22">
        <v>5</v>
      </c>
      <c r="P87" s="129">
        <f t="shared" si="6"/>
        <v>6.6749999999999998</v>
      </c>
      <c r="Q87" s="22">
        <f t="shared" si="7"/>
        <v>30</v>
      </c>
      <c r="R87" s="129">
        <f t="shared" si="5"/>
        <v>5.34</v>
      </c>
      <c r="S87" s="13"/>
      <c r="T87" s="22">
        <v>20</v>
      </c>
      <c r="U87" s="22">
        <v>30</v>
      </c>
      <c r="V87" s="22">
        <v>10</v>
      </c>
      <c r="W87" s="13"/>
      <c r="X87" s="140">
        <f t="shared" si="8"/>
        <v>1086.9000000000001</v>
      </c>
      <c r="Y87" s="164" t="s">
        <v>53</v>
      </c>
    </row>
    <row r="88" spans="1:25" s="20" customFormat="1" ht="16.5" hidden="1" customHeight="1" thickBot="1">
      <c r="A88" s="217" t="s">
        <v>189</v>
      </c>
      <c r="B88" s="226"/>
      <c r="C88" s="13"/>
      <c r="D88" s="13"/>
      <c r="E88" s="13"/>
      <c r="F88" s="13"/>
      <c r="G88" s="13"/>
      <c r="H88" s="13"/>
      <c r="I88" s="13">
        <v>6</v>
      </c>
      <c r="J88" s="13"/>
      <c r="K88" s="13"/>
      <c r="L88" s="13"/>
      <c r="M88" s="34">
        <f>+SUMIF(B88:L88,"6",$B$12:$L$12)</f>
        <v>30</v>
      </c>
      <c r="N88" s="34">
        <f>+SUMIF(B88:L88,"6",$B$10:$L$10)</f>
        <v>534</v>
      </c>
      <c r="O88" s="22">
        <v>5</v>
      </c>
      <c r="P88" s="129">
        <f t="shared" si="6"/>
        <v>6.6749999999999998</v>
      </c>
      <c r="Q88" s="22">
        <f t="shared" si="7"/>
        <v>30</v>
      </c>
      <c r="R88" s="129">
        <f t="shared" si="5"/>
        <v>5.34</v>
      </c>
      <c r="S88" s="13"/>
      <c r="T88" s="22">
        <v>20</v>
      </c>
      <c r="U88" s="22">
        <v>30</v>
      </c>
      <c r="V88" s="22">
        <v>10</v>
      </c>
      <c r="W88" s="13"/>
      <c r="X88" s="140">
        <f t="shared" si="8"/>
        <v>1086.9000000000001</v>
      </c>
      <c r="Y88" s="164" t="s">
        <v>53</v>
      </c>
    </row>
    <row r="89" spans="1:25" s="20" customFormat="1" ht="16.5" hidden="1" customHeight="1" thickBot="1">
      <c r="A89" s="217" t="s">
        <v>34</v>
      </c>
      <c r="B89" s="226"/>
      <c r="C89" s="13"/>
      <c r="D89" s="13"/>
      <c r="E89" s="13"/>
      <c r="F89" s="13"/>
      <c r="G89" s="13"/>
      <c r="H89" s="13"/>
      <c r="I89" s="13">
        <v>6</v>
      </c>
      <c r="J89" s="13"/>
      <c r="K89" s="13"/>
      <c r="L89" s="13"/>
      <c r="M89" s="34">
        <f>+SUMIF(B89:L89,"6",$B$12:$L$12)</f>
        <v>30</v>
      </c>
      <c r="N89" s="34">
        <f>+SUMIF(B89:L89,"6",$B$10:$L$10)</f>
        <v>534</v>
      </c>
      <c r="O89" s="22">
        <v>5</v>
      </c>
      <c r="P89" s="129">
        <f t="shared" si="6"/>
        <v>6.6749999999999998</v>
      </c>
      <c r="Q89" s="22">
        <f t="shared" si="7"/>
        <v>30</v>
      </c>
      <c r="R89" s="129">
        <f t="shared" ref="R89:R108" si="9">+N89/100</f>
        <v>5.34</v>
      </c>
      <c r="S89" s="13"/>
      <c r="T89" s="22">
        <v>20</v>
      </c>
      <c r="U89" s="22">
        <v>30</v>
      </c>
      <c r="V89" s="22">
        <v>10</v>
      </c>
      <c r="W89" s="13"/>
      <c r="X89" s="140">
        <f t="shared" si="8"/>
        <v>1086.9000000000001</v>
      </c>
      <c r="Y89" s="164" t="s">
        <v>53</v>
      </c>
    </row>
    <row r="90" spans="1:25" s="20" customFormat="1" ht="16.5" hidden="1" customHeight="1" thickBot="1">
      <c r="A90" s="217" t="s">
        <v>191</v>
      </c>
      <c r="B90" s="226"/>
      <c r="C90" s="13"/>
      <c r="D90" s="13"/>
      <c r="E90" s="13"/>
      <c r="F90" s="13"/>
      <c r="G90" s="13"/>
      <c r="H90" s="13"/>
      <c r="I90" s="13"/>
      <c r="J90" s="13">
        <v>4</v>
      </c>
      <c r="K90" s="13">
        <v>4</v>
      </c>
      <c r="L90" s="13">
        <v>4</v>
      </c>
      <c r="M90" s="34">
        <f>+SUMIF(B90:L90,"4",$B$12:$L$12)</f>
        <v>8</v>
      </c>
      <c r="N90" s="34">
        <f>+SUMIF(B90:L90,"4",$B$10:$L$10)</f>
        <v>146</v>
      </c>
      <c r="O90" s="22">
        <v>2</v>
      </c>
      <c r="P90" s="129">
        <f t="shared" si="6"/>
        <v>1.825</v>
      </c>
      <c r="Q90" s="22">
        <f t="shared" si="7"/>
        <v>8</v>
      </c>
      <c r="R90" s="129">
        <f t="shared" si="9"/>
        <v>1.46</v>
      </c>
      <c r="S90" s="13"/>
      <c r="T90" s="22">
        <v>10</v>
      </c>
      <c r="U90" s="22">
        <v>10</v>
      </c>
      <c r="V90" s="22">
        <v>10</v>
      </c>
      <c r="W90" s="13"/>
      <c r="X90" s="140">
        <f t="shared" si="8"/>
        <v>112.85</v>
      </c>
      <c r="Y90" s="164" t="s">
        <v>59</v>
      </c>
    </row>
    <row r="91" spans="1:25" s="20" customFormat="1" ht="16.5" hidden="1" customHeight="1" thickBot="1">
      <c r="A91" s="217" t="s">
        <v>192</v>
      </c>
      <c r="B91" s="226"/>
      <c r="C91" s="13"/>
      <c r="D91" s="13"/>
      <c r="E91" s="13"/>
      <c r="F91" s="13"/>
      <c r="G91" s="13"/>
      <c r="H91" s="13"/>
      <c r="I91" s="13"/>
      <c r="J91" s="13">
        <v>4</v>
      </c>
      <c r="K91" s="13"/>
      <c r="L91" s="13"/>
      <c r="M91" s="34">
        <f>+SUMIF(B91:L91,"4",$B$12:$L$12)</f>
        <v>2</v>
      </c>
      <c r="N91" s="34">
        <f>+SUMIF(B91:L91,"4",$B$10:$L$10)</f>
        <v>36</v>
      </c>
      <c r="O91" s="13">
        <v>4</v>
      </c>
      <c r="P91" s="129">
        <f t="shared" si="6"/>
        <v>0.45</v>
      </c>
      <c r="Q91" s="22">
        <f t="shared" si="7"/>
        <v>2</v>
      </c>
      <c r="R91" s="129">
        <v>1</v>
      </c>
      <c r="S91" s="13"/>
      <c r="T91" s="13">
        <v>20</v>
      </c>
      <c r="U91" s="13">
        <v>20</v>
      </c>
      <c r="V91" s="13">
        <v>10</v>
      </c>
      <c r="W91" s="13"/>
      <c r="X91" s="140">
        <f t="shared" si="8"/>
        <v>59</v>
      </c>
      <c r="Y91" s="164" t="s">
        <v>59</v>
      </c>
    </row>
    <row r="92" spans="1:25" s="20" customFormat="1" ht="16.5" hidden="1" customHeight="1" thickBot="1">
      <c r="A92" s="217" t="s">
        <v>193</v>
      </c>
      <c r="B92" s="226"/>
      <c r="C92" s="13"/>
      <c r="D92" s="13"/>
      <c r="E92" s="13"/>
      <c r="F92" s="13"/>
      <c r="G92" s="13"/>
      <c r="H92" s="13"/>
      <c r="I92" s="13"/>
      <c r="J92" s="13">
        <v>4</v>
      </c>
      <c r="K92" s="13"/>
      <c r="L92" s="13"/>
      <c r="M92" s="34">
        <f>+SUMIF(B92:L92,"4",$B$12:$L$12)</f>
        <v>2</v>
      </c>
      <c r="N92" s="34">
        <f>+SUMIF(B92:L92,"4",$B$10:$L$10)</f>
        <v>36</v>
      </c>
      <c r="O92" s="22">
        <v>5</v>
      </c>
      <c r="P92" s="129">
        <f t="shared" si="6"/>
        <v>0.45</v>
      </c>
      <c r="Q92" s="22">
        <f t="shared" si="7"/>
        <v>2</v>
      </c>
      <c r="R92" s="129">
        <v>1</v>
      </c>
      <c r="S92" s="13"/>
      <c r="T92" s="22">
        <v>20</v>
      </c>
      <c r="U92" s="22">
        <v>30</v>
      </c>
      <c r="V92" s="22">
        <v>10</v>
      </c>
      <c r="W92" s="13"/>
      <c r="X92" s="140">
        <f t="shared" si="8"/>
        <v>79</v>
      </c>
      <c r="Y92" s="164" t="s">
        <v>59</v>
      </c>
    </row>
    <row r="93" spans="1:25" s="20" customFormat="1" ht="16.5" hidden="1" customHeight="1" thickBot="1">
      <c r="A93" s="217" t="s">
        <v>124</v>
      </c>
      <c r="B93" s="226"/>
      <c r="C93" s="13"/>
      <c r="D93" s="13"/>
      <c r="E93" s="13"/>
      <c r="F93" s="13"/>
      <c r="G93" s="13"/>
      <c r="H93" s="13"/>
      <c r="I93" s="13"/>
      <c r="J93" s="117">
        <v>5</v>
      </c>
      <c r="K93" s="13"/>
      <c r="L93" s="13"/>
      <c r="M93" s="34">
        <v>1</v>
      </c>
      <c r="N93" s="34">
        <v>20</v>
      </c>
      <c r="O93" s="22">
        <v>5</v>
      </c>
      <c r="P93" s="129">
        <f t="shared" si="6"/>
        <v>0.25</v>
      </c>
      <c r="Q93" s="22">
        <f t="shared" si="7"/>
        <v>1</v>
      </c>
      <c r="R93" s="129">
        <v>1</v>
      </c>
      <c r="S93" s="13"/>
      <c r="T93" s="22">
        <v>20</v>
      </c>
      <c r="U93" s="22">
        <v>30</v>
      </c>
      <c r="V93" s="22">
        <v>10</v>
      </c>
      <c r="W93" s="13"/>
      <c r="X93" s="140">
        <f t="shared" si="8"/>
        <v>45</v>
      </c>
      <c r="Y93" s="164" t="s">
        <v>59</v>
      </c>
    </row>
    <row r="94" spans="1:25" s="20" customFormat="1" ht="16.5" hidden="1" customHeight="1" thickBot="1">
      <c r="A94" s="217" t="s">
        <v>195</v>
      </c>
      <c r="B94" s="226"/>
      <c r="C94" s="13"/>
      <c r="D94" s="13"/>
      <c r="E94" s="13"/>
      <c r="F94" s="13"/>
      <c r="G94" s="13"/>
      <c r="H94" s="13"/>
      <c r="I94" s="13"/>
      <c r="J94" s="117">
        <v>5</v>
      </c>
      <c r="K94" s="13"/>
      <c r="L94" s="13"/>
      <c r="M94" s="34">
        <v>1</v>
      </c>
      <c r="N94" s="34">
        <v>18</v>
      </c>
      <c r="O94" s="22">
        <v>5</v>
      </c>
      <c r="P94" s="129">
        <f t="shared" si="6"/>
        <v>0.22500000000000001</v>
      </c>
      <c r="Q94" s="22">
        <f t="shared" si="7"/>
        <v>1</v>
      </c>
      <c r="R94" s="129">
        <v>1</v>
      </c>
      <c r="S94" s="13"/>
      <c r="T94" s="22">
        <v>20</v>
      </c>
      <c r="U94" s="22">
        <v>30</v>
      </c>
      <c r="V94" s="22">
        <v>10</v>
      </c>
      <c r="W94" s="13"/>
      <c r="X94" s="140">
        <f t="shared" si="8"/>
        <v>44.5</v>
      </c>
      <c r="Y94" s="164" t="s">
        <v>59</v>
      </c>
    </row>
    <row r="95" spans="1:25" s="20" customFormat="1" ht="16.5" customHeight="1" thickBot="1">
      <c r="A95" s="217" t="s">
        <v>140</v>
      </c>
      <c r="B95" s="226"/>
      <c r="C95" s="13"/>
      <c r="D95" s="13"/>
      <c r="E95" s="13"/>
      <c r="F95" s="13"/>
      <c r="G95" s="13"/>
      <c r="H95" s="13"/>
      <c r="I95" s="13"/>
      <c r="J95" s="13">
        <v>5</v>
      </c>
      <c r="K95" s="13">
        <v>5</v>
      </c>
      <c r="L95" s="13">
        <v>5</v>
      </c>
      <c r="M95" s="34">
        <f>+SUMIF(B95:L95,"5",$B$12:$L$12)</f>
        <v>8</v>
      </c>
      <c r="N95" s="34">
        <f>+SUMIF(B95:L95,"5",$B$10:$L$10)</f>
        <v>146</v>
      </c>
      <c r="O95" s="22">
        <v>5</v>
      </c>
      <c r="P95" s="129">
        <f t="shared" si="6"/>
        <v>1.825</v>
      </c>
      <c r="Q95" s="22">
        <f t="shared" si="7"/>
        <v>8</v>
      </c>
      <c r="R95" s="129">
        <f t="shared" si="9"/>
        <v>1.46</v>
      </c>
      <c r="S95" s="13"/>
      <c r="T95" s="22">
        <v>20</v>
      </c>
      <c r="U95" s="22">
        <v>30</v>
      </c>
      <c r="V95" s="22">
        <v>10</v>
      </c>
      <c r="W95" s="13"/>
      <c r="X95" s="140">
        <f t="shared" si="8"/>
        <v>291.10000000000002</v>
      </c>
      <c r="Y95" s="164" t="s">
        <v>258</v>
      </c>
    </row>
    <row r="96" spans="1:25" s="20" customFormat="1" ht="16.5" hidden="1" customHeight="1" thickBot="1">
      <c r="A96" s="217" t="s">
        <v>194</v>
      </c>
      <c r="B96" s="226"/>
      <c r="C96" s="13"/>
      <c r="D96" s="13"/>
      <c r="E96" s="13"/>
      <c r="F96" s="13"/>
      <c r="G96" s="13"/>
      <c r="H96" s="13"/>
      <c r="I96" s="13"/>
      <c r="J96" s="13">
        <v>5</v>
      </c>
      <c r="K96" s="13"/>
      <c r="L96" s="13"/>
      <c r="M96" s="34">
        <f>+SUMIF(B96:L96,"5",$B$12:$L$12)</f>
        <v>2</v>
      </c>
      <c r="N96" s="34">
        <f>+SUMIF(B96:L96,"5",$B$10:$L$10)</f>
        <v>36</v>
      </c>
      <c r="O96" s="22">
        <v>5</v>
      </c>
      <c r="P96" s="129">
        <f t="shared" si="6"/>
        <v>0.45</v>
      </c>
      <c r="Q96" s="22">
        <f t="shared" si="7"/>
        <v>2</v>
      </c>
      <c r="R96" s="129">
        <v>1</v>
      </c>
      <c r="S96" s="13"/>
      <c r="T96" s="22">
        <v>20</v>
      </c>
      <c r="U96" s="22">
        <v>30</v>
      </c>
      <c r="V96" s="22">
        <v>10</v>
      </c>
      <c r="W96" s="13"/>
      <c r="X96" s="140">
        <f t="shared" si="8"/>
        <v>79</v>
      </c>
      <c r="Y96" s="164" t="s">
        <v>259</v>
      </c>
    </row>
    <row r="97" spans="1:25" s="20" customFormat="1" ht="13.5" hidden="1" thickBot="1">
      <c r="A97" s="236" t="s">
        <v>196</v>
      </c>
      <c r="B97" s="226"/>
      <c r="C97" s="13"/>
      <c r="D97" s="13"/>
      <c r="E97" s="13"/>
      <c r="F97" s="13"/>
      <c r="G97" s="13"/>
      <c r="H97" s="13"/>
      <c r="I97" s="13"/>
      <c r="J97" s="13">
        <v>6</v>
      </c>
      <c r="K97" s="13"/>
      <c r="L97" s="13"/>
      <c r="M97" s="34">
        <f>+SUMIF(B97:L97,"6",$B$12:$L$12)</f>
        <v>2</v>
      </c>
      <c r="N97" s="34">
        <f>+SUMIF(B97:L97,"6",$B$10:$L$10)</f>
        <v>36</v>
      </c>
      <c r="O97" s="22">
        <v>5</v>
      </c>
      <c r="P97" s="129">
        <f t="shared" si="6"/>
        <v>0.45</v>
      </c>
      <c r="Q97" s="22">
        <f t="shared" si="7"/>
        <v>2</v>
      </c>
      <c r="R97" s="129">
        <v>1</v>
      </c>
      <c r="S97" s="13"/>
      <c r="T97" s="22">
        <v>20</v>
      </c>
      <c r="U97" s="22">
        <v>30</v>
      </c>
      <c r="V97" s="22">
        <v>10</v>
      </c>
      <c r="W97" s="13"/>
      <c r="X97" s="140">
        <f t="shared" si="8"/>
        <v>79</v>
      </c>
      <c r="Y97" s="164" t="s">
        <v>59</v>
      </c>
    </row>
    <row r="98" spans="1:25" s="20" customFormat="1" ht="13.5" hidden="1" thickBot="1">
      <c r="A98" s="236" t="s">
        <v>132</v>
      </c>
      <c r="B98" s="226"/>
      <c r="C98" s="13"/>
      <c r="D98" s="13"/>
      <c r="E98" s="13"/>
      <c r="F98" s="13"/>
      <c r="G98" s="13"/>
      <c r="H98" s="13"/>
      <c r="I98" s="13"/>
      <c r="J98" s="13">
        <v>6</v>
      </c>
      <c r="K98" s="13"/>
      <c r="L98" s="13"/>
      <c r="M98" s="34">
        <f>+SUMIF(B98:L98,"6",$B$12:$L$12)</f>
        <v>2</v>
      </c>
      <c r="N98" s="34">
        <f>+SUMIF(B98:L98,"6",$B$10:$L$10)</f>
        <v>36</v>
      </c>
      <c r="O98" s="22">
        <v>5</v>
      </c>
      <c r="P98" s="129">
        <f t="shared" si="6"/>
        <v>0.45</v>
      </c>
      <c r="Q98" s="22">
        <f t="shared" si="7"/>
        <v>2</v>
      </c>
      <c r="R98" s="129">
        <v>1</v>
      </c>
      <c r="S98" s="13"/>
      <c r="T98" s="22">
        <v>20</v>
      </c>
      <c r="U98" s="22">
        <v>30</v>
      </c>
      <c r="V98" s="22">
        <v>10</v>
      </c>
      <c r="W98" s="13"/>
      <c r="X98" s="140">
        <f t="shared" si="8"/>
        <v>79</v>
      </c>
      <c r="Y98" s="164" t="s">
        <v>59</v>
      </c>
    </row>
    <row r="99" spans="1:25" s="20" customFormat="1" ht="16.5" hidden="1" customHeight="1" thickBot="1">
      <c r="A99" s="236" t="s">
        <v>197</v>
      </c>
      <c r="B99" s="226"/>
      <c r="C99" s="13"/>
      <c r="D99" s="13"/>
      <c r="E99" s="13"/>
      <c r="F99" s="13"/>
      <c r="G99" s="13"/>
      <c r="H99" s="13"/>
      <c r="I99" s="13"/>
      <c r="J99" s="117">
        <v>6</v>
      </c>
      <c r="K99" s="13"/>
      <c r="L99" s="13"/>
      <c r="M99" s="34">
        <v>1</v>
      </c>
      <c r="N99" s="34">
        <v>20</v>
      </c>
      <c r="O99" s="22">
        <v>5</v>
      </c>
      <c r="P99" s="129">
        <f t="shared" si="6"/>
        <v>0.25</v>
      </c>
      <c r="Q99" s="22">
        <f t="shared" si="7"/>
        <v>1</v>
      </c>
      <c r="R99" s="129">
        <v>1</v>
      </c>
      <c r="S99" s="13"/>
      <c r="T99" s="22">
        <v>20</v>
      </c>
      <c r="U99" s="22">
        <v>30</v>
      </c>
      <c r="V99" s="22">
        <v>10</v>
      </c>
      <c r="W99" s="13"/>
      <c r="X99" s="140">
        <f t="shared" si="8"/>
        <v>45</v>
      </c>
      <c r="Y99" s="164" t="s">
        <v>53</v>
      </c>
    </row>
    <row r="100" spans="1:25" s="20" customFormat="1" ht="16.5" hidden="1" customHeight="1" thickBot="1">
      <c r="A100" s="236" t="s">
        <v>198</v>
      </c>
      <c r="B100" s="226"/>
      <c r="C100" s="13"/>
      <c r="D100" s="13"/>
      <c r="E100" s="13"/>
      <c r="F100" s="13"/>
      <c r="G100" s="13"/>
      <c r="H100" s="13"/>
      <c r="I100" s="13"/>
      <c r="J100" s="117">
        <v>6</v>
      </c>
      <c r="K100" s="13"/>
      <c r="L100" s="13"/>
      <c r="M100" s="34">
        <v>1</v>
      </c>
      <c r="N100" s="34">
        <v>18</v>
      </c>
      <c r="O100" s="22">
        <v>5</v>
      </c>
      <c r="P100" s="129">
        <f t="shared" si="6"/>
        <v>0.22500000000000001</v>
      </c>
      <c r="Q100" s="22">
        <f t="shared" si="7"/>
        <v>1</v>
      </c>
      <c r="R100" s="129">
        <v>1</v>
      </c>
      <c r="S100" s="13"/>
      <c r="T100" s="22">
        <v>20</v>
      </c>
      <c r="U100" s="22">
        <v>30</v>
      </c>
      <c r="V100" s="22">
        <v>10</v>
      </c>
      <c r="W100" s="13"/>
      <c r="X100" s="140">
        <f t="shared" si="8"/>
        <v>44.5</v>
      </c>
      <c r="Y100" s="164" t="s">
        <v>59</v>
      </c>
    </row>
    <row r="101" spans="1:25" s="20" customFormat="1" ht="16.5" hidden="1" customHeight="1" thickBot="1">
      <c r="A101" s="236" t="s">
        <v>199</v>
      </c>
      <c r="B101" s="226"/>
      <c r="C101" s="13"/>
      <c r="D101" s="13"/>
      <c r="E101" s="13"/>
      <c r="F101" s="13"/>
      <c r="G101" s="13"/>
      <c r="H101" s="13"/>
      <c r="I101" s="13"/>
      <c r="J101" s="13">
        <v>6</v>
      </c>
      <c r="K101" s="13"/>
      <c r="L101" s="13"/>
      <c r="M101" s="34">
        <f>+SUMIF(B101:L101,"6",$B$12:$L$12)</f>
        <v>2</v>
      </c>
      <c r="N101" s="34">
        <f>+SUMIF(B101:L101,"6",$B$10:$L$10)</f>
        <v>36</v>
      </c>
      <c r="O101" s="22">
        <v>5</v>
      </c>
      <c r="P101" s="129">
        <f t="shared" si="6"/>
        <v>0.45</v>
      </c>
      <c r="Q101" s="22">
        <f t="shared" si="7"/>
        <v>2</v>
      </c>
      <c r="R101" s="129">
        <v>1</v>
      </c>
      <c r="S101" s="13"/>
      <c r="T101" s="22">
        <v>20</v>
      </c>
      <c r="U101" s="22">
        <v>30</v>
      </c>
      <c r="V101" s="22">
        <v>10</v>
      </c>
      <c r="W101" s="13"/>
      <c r="X101" s="140">
        <f t="shared" si="8"/>
        <v>79</v>
      </c>
      <c r="Y101" s="164" t="s">
        <v>59</v>
      </c>
    </row>
    <row r="102" spans="1:25" s="20" customFormat="1" ht="13.5" hidden="1" thickBot="1">
      <c r="A102" s="236" t="s">
        <v>201</v>
      </c>
      <c r="B102" s="226"/>
      <c r="C102" s="13"/>
      <c r="D102" s="13"/>
      <c r="E102" s="13"/>
      <c r="F102" s="13"/>
      <c r="G102" s="13"/>
      <c r="H102" s="13"/>
      <c r="I102" s="13"/>
      <c r="J102" s="13"/>
      <c r="K102" s="13">
        <v>4</v>
      </c>
      <c r="L102" s="13">
        <v>4</v>
      </c>
      <c r="M102" s="34">
        <f>+SUMIF(B102:L102,"4",$B$12:$L$12)</f>
        <v>6</v>
      </c>
      <c r="N102" s="34">
        <f>+SUMIF(B102:L102,"4",$B$10:$L$10)</f>
        <v>110</v>
      </c>
      <c r="O102" s="22">
        <v>5</v>
      </c>
      <c r="P102" s="129">
        <f t="shared" si="6"/>
        <v>1.375</v>
      </c>
      <c r="Q102" s="22">
        <f t="shared" si="7"/>
        <v>6</v>
      </c>
      <c r="R102" s="129">
        <f t="shared" si="9"/>
        <v>1.1000000000000001</v>
      </c>
      <c r="S102" s="13"/>
      <c r="T102" s="22">
        <v>20</v>
      </c>
      <c r="U102" s="22">
        <v>30</v>
      </c>
      <c r="V102" s="22">
        <v>10</v>
      </c>
      <c r="W102" s="13"/>
      <c r="X102" s="140">
        <f t="shared" si="8"/>
        <v>218.5</v>
      </c>
      <c r="Y102" s="164" t="s">
        <v>59</v>
      </c>
    </row>
    <row r="103" spans="1:25" s="20" customFormat="1" ht="16.5" hidden="1" customHeight="1" thickBot="1">
      <c r="A103" s="217" t="s">
        <v>200</v>
      </c>
      <c r="B103" s="226"/>
      <c r="C103" s="13"/>
      <c r="D103" s="13"/>
      <c r="E103" s="13"/>
      <c r="F103" s="13"/>
      <c r="G103" s="13"/>
      <c r="H103" s="13"/>
      <c r="I103" s="13"/>
      <c r="J103" s="13"/>
      <c r="K103" s="13"/>
      <c r="L103" s="13">
        <v>4</v>
      </c>
      <c r="M103" s="34">
        <f>+SUMIF(B103:L103,"4",$B$12:$L$12)</f>
        <v>5</v>
      </c>
      <c r="N103" s="34">
        <f>+SUMIF(B103:L103,"4",$B$10:$L$10)</f>
        <v>95</v>
      </c>
      <c r="O103" s="22">
        <v>5</v>
      </c>
      <c r="P103" s="129">
        <f t="shared" si="6"/>
        <v>1.1875</v>
      </c>
      <c r="Q103" s="22">
        <f t="shared" si="7"/>
        <v>5</v>
      </c>
      <c r="R103" s="129">
        <f t="shared" si="9"/>
        <v>0.95</v>
      </c>
      <c r="S103" s="13"/>
      <c r="T103" s="22">
        <v>20</v>
      </c>
      <c r="U103" s="22">
        <v>30</v>
      </c>
      <c r="V103" s="22">
        <v>10</v>
      </c>
      <c r="W103" s="13"/>
      <c r="X103" s="140">
        <f t="shared" si="8"/>
        <v>183.25</v>
      </c>
      <c r="Y103" s="164" t="s">
        <v>59</v>
      </c>
    </row>
    <row r="104" spans="1:25" s="20" customFormat="1" ht="16.5" hidden="1" customHeight="1" thickBot="1">
      <c r="A104" s="236" t="s">
        <v>202</v>
      </c>
      <c r="B104" s="226"/>
      <c r="C104" s="13"/>
      <c r="D104" s="13"/>
      <c r="E104" s="13"/>
      <c r="F104" s="13"/>
      <c r="G104" s="13"/>
      <c r="H104" s="13"/>
      <c r="I104" s="13"/>
      <c r="J104" s="13"/>
      <c r="K104" s="13">
        <v>5</v>
      </c>
      <c r="L104" s="13">
        <v>5</v>
      </c>
      <c r="M104" s="34">
        <f>+SUMIF(B104:L104,"5",$B$12:$L$12)</f>
        <v>6</v>
      </c>
      <c r="N104" s="34">
        <f>+SUMIF(B104:L104,"5",$B$10:$L$10)</f>
        <v>110</v>
      </c>
      <c r="O104" s="22">
        <v>5</v>
      </c>
      <c r="P104" s="129">
        <f t="shared" si="6"/>
        <v>1.375</v>
      </c>
      <c r="Q104" s="22">
        <f t="shared" si="7"/>
        <v>6</v>
      </c>
      <c r="R104" s="129">
        <f t="shared" si="9"/>
        <v>1.1000000000000001</v>
      </c>
      <c r="S104" s="13"/>
      <c r="T104" s="22">
        <v>20</v>
      </c>
      <c r="U104" s="22">
        <v>30</v>
      </c>
      <c r="V104" s="22">
        <v>10</v>
      </c>
      <c r="W104" s="13"/>
      <c r="X104" s="140">
        <f t="shared" si="8"/>
        <v>218.5</v>
      </c>
      <c r="Y104" s="164" t="s">
        <v>59</v>
      </c>
    </row>
    <row r="105" spans="1:25" s="20" customFormat="1" ht="16.5" hidden="1" customHeight="1" thickBot="1">
      <c r="A105" s="236" t="s">
        <v>203</v>
      </c>
      <c r="B105" s="226"/>
      <c r="C105" s="13"/>
      <c r="D105" s="13"/>
      <c r="E105" s="13"/>
      <c r="F105" s="13"/>
      <c r="G105" s="13"/>
      <c r="H105" s="13"/>
      <c r="I105" s="13"/>
      <c r="J105" s="13"/>
      <c r="K105" s="13">
        <v>5</v>
      </c>
      <c r="L105" s="13">
        <v>5</v>
      </c>
      <c r="M105" s="34">
        <f>+SUMIF(B105:L105,"5",$B$12:$L$12)</f>
        <v>6</v>
      </c>
      <c r="N105" s="34">
        <f>+SUMIF(B105:L105,"5",$B$10:$L$10)</f>
        <v>110</v>
      </c>
      <c r="O105" s="22">
        <v>4</v>
      </c>
      <c r="P105" s="129">
        <f t="shared" si="6"/>
        <v>1.375</v>
      </c>
      <c r="Q105" s="22">
        <f t="shared" si="7"/>
        <v>6</v>
      </c>
      <c r="R105" s="129">
        <f t="shared" si="9"/>
        <v>1.1000000000000001</v>
      </c>
      <c r="S105" s="13"/>
      <c r="T105" s="13">
        <v>20</v>
      </c>
      <c r="U105" s="13">
        <v>20</v>
      </c>
      <c r="V105" s="13">
        <v>10</v>
      </c>
      <c r="W105" s="13"/>
      <c r="X105" s="140">
        <f t="shared" si="8"/>
        <v>158.5</v>
      </c>
      <c r="Y105" s="164" t="s">
        <v>59</v>
      </c>
    </row>
    <row r="106" spans="1:25" s="20" customFormat="1" ht="16.5" hidden="1" customHeight="1" thickBot="1">
      <c r="A106" s="217" t="s">
        <v>205</v>
      </c>
      <c r="B106" s="226"/>
      <c r="C106" s="13"/>
      <c r="D106" s="13"/>
      <c r="E106" s="13"/>
      <c r="F106" s="13"/>
      <c r="G106" s="13"/>
      <c r="H106" s="13"/>
      <c r="I106" s="13"/>
      <c r="J106" s="13"/>
      <c r="K106" s="13">
        <v>6</v>
      </c>
      <c r="L106" s="13">
        <v>6</v>
      </c>
      <c r="M106" s="34">
        <f>+SUMIF(B106:L106,"6",$B$12:$L$12)</f>
        <v>6</v>
      </c>
      <c r="N106" s="34">
        <f>+SUMIF(B106:L106,"6",$B$10:$L$10)</f>
        <v>110</v>
      </c>
      <c r="O106" s="22">
        <v>5</v>
      </c>
      <c r="P106" s="129">
        <f t="shared" si="6"/>
        <v>1.375</v>
      </c>
      <c r="Q106" s="22">
        <f t="shared" si="7"/>
        <v>6</v>
      </c>
      <c r="R106" s="129">
        <f t="shared" si="9"/>
        <v>1.1000000000000001</v>
      </c>
      <c r="S106" s="13"/>
      <c r="T106" s="22">
        <v>20</v>
      </c>
      <c r="U106" s="22">
        <v>30</v>
      </c>
      <c r="V106" s="22">
        <v>10</v>
      </c>
      <c r="W106" s="13"/>
      <c r="X106" s="140">
        <f t="shared" si="8"/>
        <v>218.5</v>
      </c>
      <c r="Y106" s="164" t="s">
        <v>59</v>
      </c>
    </row>
    <row r="107" spans="1:25" s="20" customFormat="1" ht="13.5" hidden="1" thickBot="1">
      <c r="A107" s="236" t="s">
        <v>127</v>
      </c>
      <c r="B107" s="226"/>
      <c r="C107" s="13"/>
      <c r="D107" s="13"/>
      <c r="E107" s="13"/>
      <c r="F107" s="13"/>
      <c r="G107" s="13"/>
      <c r="H107" s="13"/>
      <c r="I107" s="13"/>
      <c r="J107" s="13"/>
      <c r="K107" s="13"/>
      <c r="L107" s="13">
        <v>6</v>
      </c>
      <c r="M107" s="34">
        <f>+SUMIF(B107:L107,"6",$B$12:$L$12)</f>
        <v>5</v>
      </c>
      <c r="N107" s="34">
        <f>+SUMIF(B107:L107,"6",$B$10:$L$10)</f>
        <v>95</v>
      </c>
      <c r="O107" s="22">
        <v>5</v>
      </c>
      <c r="P107" s="129">
        <f t="shared" si="6"/>
        <v>1.1875</v>
      </c>
      <c r="Q107" s="22">
        <f t="shared" si="7"/>
        <v>5</v>
      </c>
      <c r="R107" s="129">
        <f t="shared" si="9"/>
        <v>0.95</v>
      </c>
      <c r="S107" s="13"/>
      <c r="T107" s="22">
        <v>20</v>
      </c>
      <c r="U107" s="22">
        <v>30</v>
      </c>
      <c r="V107" s="22">
        <v>10</v>
      </c>
      <c r="W107" s="13"/>
      <c r="X107" s="140">
        <f t="shared" si="8"/>
        <v>183.25</v>
      </c>
      <c r="Y107" s="164" t="s">
        <v>59</v>
      </c>
    </row>
    <row r="108" spans="1:25" s="20" customFormat="1" ht="13.5" thickBot="1">
      <c r="A108" s="236" t="s">
        <v>130</v>
      </c>
      <c r="B108" s="226"/>
      <c r="C108" s="13"/>
      <c r="D108" s="13"/>
      <c r="E108" s="13"/>
      <c r="F108" s="13"/>
      <c r="G108" s="13"/>
      <c r="H108" s="13"/>
      <c r="I108" s="13"/>
      <c r="J108" s="13"/>
      <c r="K108" s="13"/>
      <c r="L108" s="117">
        <v>6</v>
      </c>
      <c r="M108" s="34">
        <v>3</v>
      </c>
      <c r="N108" s="34">
        <v>59</v>
      </c>
      <c r="O108" s="22">
        <v>5</v>
      </c>
      <c r="P108" s="129">
        <f t="shared" si="6"/>
        <v>0.73750000000000004</v>
      </c>
      <c r="Q108" s="22">
        <f t="shared" si="7"/>
        <v>3</v>
      </c>
      <c r="R108" s="129">
        <f t="shared" si="9"/>
        <v>0.59</v>
      </c>
      <c r="S108" s="13"/>
      <c r="T108" s="22">
        <v>20</v>
      </c>
      <c r="U108" s="22">
        <v>30</v>
      </c>
      <c r="V108" s="22">
        <v>10</v>
      </c>
      <c r="W108" s="13"/>
      <c r="X108" s="140">
        <f t="shared" si="8"/>
        <v>110.65</v>
      </c>
      <c r="Y108" s="164" t="s">
        <v>258</v>
      </c>
    </row>
    <row r="109" spans="1:25" s="20" customFormat="1" ht="16.5" hidden="1" customHeight="1" thickBot="1">
      <c r="A109" s="236" t="s">
        <v>204</v>
      </c>
      <c r="B109" s="226"/>
      <c r="C109" s="13"/>
      <c r="D109" s="13"/>
      <c r="E109" s="13"/>
      <c r="F109" s="13"/>
      <c r="G109" s="13"/>
      <c r="H109" s="13"/>
      <c r="I109" s="13"/>
      <c r="J109" s="13"/>
      <c r="K109" s="13"/>
      <c r="L109" s="117">
        <v>6</v>
      </c>
      <c r="M109" s="34">
        <v>2</v>
      </c>
      <c r="N109" s="34">
        <v>36</v>
      </c>
      <c r="O109" s="22">
        <v>5</v>
      </c>
      <c r="P109" s="129">
        <f t="shared" si="6"/>
        <v>0.45</v>
      </c>
      <c r="Q109" s="22">
        <f t="shared" si="7"/>
        <v>2</v>
      </c>
      <c r="R109" s="129">
        <v>1</v>
      </c>
      <c r="S109" s="13"/>
      <c r="T109" s="22">
        <v>20</v>
      </c>
      <c r="U109" s="22">
        <v>30</v>
      </c>
      <c r="V109" s="22">
        <v>10</v>
      </c>
      <c r="W109" s="13"/>
      <c r="X109" s="140">
        <f t="shared" si="8"/>
        <v>79</v>
      </c>
      <c r="Y109" s="164" t="s">
        <v>59</v>
      </c>
    </row>
    <row r="110" spans="1:25" s="20" customFormat="1" ht="13.5" hidden="1" thickBot="1">
      <c r="A110" s="217" t="s">
        <v>206</v>
      </c>
      <c r="B110" s="226"/>
      <c r="C110" s="13"/>
      <c r="D110" s="13"/>
      <c r="E110" s="13"/>
      <c r="F110" s="13"/>
      <c r="G110" s="13"/>
      <c r="H110" s="13"/>
      <c r="I110" s="13"/>
      <c r="J110" s="13"/>
      <c r="K110" s="13">
        <v>4</v>
      </c>
      <c r="L110" s="13"/>
      <c r="M110" s="34">
        <f>+SUMIF(B110:L110,"4",$B$12:$L$12)</f>
        <v>1</v>
      </c>
      <c r="N110" s="34">
        <f>+SUMIF(B110:L110,"4",$B$10:$L$10)</f>
        <v>15</v>
      </c>
      <c r="O110" s="22">
        <v>5</v>
      </c>
      <c r="P110" s="129">
        <f t="shared" si="6"/>
        <v>0.1875</v>
      </c>
      <c r="Q110" s="22">
        <f t="shared" si="7"/>
        <v>1</v>
      </c>
      <c r="R110" s="129">
        <v>1</v>
      </c>
      <c r="S110" s="13"/>
      <c r="T110" s="22">
        <v>20</v>
      </c>
      <c r="U110" s="22">
        <v>30</v>
      </c>
      <c r="V110" s="22">
        <v>10</v>
      </c>
      <c r="W110" s="13"/>
      <c r="X110" s="140">
        <f t="shared" si="8"/>
        <v>43.75</v>
      </c>
      <c r="Y110" s="164" t="s">
        <v>59</v>
      </c>
    </row>
    <row r="111" spans="1:25" s="20" customFormat="1" ht="13.5" hidden="1" thickBot="1">
      <c r="A111" s="236" t="s">
        <v>207</v>
      </c>
      <c r="B111" s="226"/>
      <c r="C111" s="13"/>
      <c r="D111" s="13"/>
      <c r="E111" s="13"/>
      <c r="F111" s="13"/>
      <c r="G111" s="13"/>
      <c r="H111" s="13"/>
      <c r="I111" s="13"/>
      <c r="J111" s="13"/>
      <c r="K111" s="117">
        <v>5</v>
      </c>
      <c r="L111" s="13"/>
      <c r="M111" s="34">
        <f>+SUMIF(B111:L111,"5",$B$12:$L$12)</f>
        <v>1</v>
      </c>
      <c r="N111" s="34">
        <v>16</v>
      </c>
      <c r="O111" s="22">
        <v>5</v>
      </c>
      <c r="P111" s="129">
        <f t="shared" si="6"/>
        <v>0.2</v>
      </c>
      <c r="Q111" s="22">
        <f t="shared" si="7"/>
        <v>1</v>
      </c>
      <c r="R111" s="129">
        <v>1</v>
      </c>
      <c r="S111" s="13"/>
      <c r="T111" s="22">
        <v>20</v>
      </c>
      <c r="U111" s="22">
        <v>30</v>
      </c>
      <c r="V111" s="22">
        <v>10</v>
      </c>
      <c r="W111" s="13"/>
      <c r="X111" s="140">
        <f t="shared" si="8"/>
        <v>44</v>
      </c>
      <c r="Y111" s="164" t="s">
        <v>59</v>
      </c>
    </row>
    <row r="112" spans="1:25" s="20" customFormat="1" ht="16.5" hidden="1" customHeight="1" thickBot="1">
      <c r="A112" s="236" t="s">
        <v>210</v>
      </c>
      <c r="B112" s="226"/>
      <c r="C112" s="13"/>
      <c r="D112" s="13"/>
      <c r="E112" s="13"/>
      <c r="F112" s="13"/>
      <c r="G112" s="13"/>
      <c r="H112" s="13"/>
      <c r="I112" s="13"/>
      <c r="J112" s="13"/>
      <c r="K112" s="13">
        <v>6</v>
      </c>
      <c r="L112" s="13"/>
      <c r="M112" s="34">
        <f>+SUMIF(B112:L112,"6",$B$12:$L$12)</f>
        <v>1</v>
      </c>
      <c r="N112" s="34">
        <f>+SUMIF(B112:L112,"6",$B$10:$L$10)</f>
        <v>15</v>
      </c>
      <c r="O112" s="22">
        <v>5</v>
      </c>
      <c r="P112" s="129">
        <f t="shared" si="6"/>
        <v>0.1875</v>
      </c>
      <c r="Q112" s="22">
        <f t="shared" si="7"/>
        <v>1</v>
      </c>
      <c r="R112" s="129">
        <v>1</v>
      </c>
      <c r="S112" s="13"/>
      <c r="T112" s="22">
        <v>20</v>
      </c>
      <c r="U112" s="22">
        <v>30</v>
      </c>
      <c r="V112" s="22">
        <v>10</v>
      </c>
      <c r="W112" s="13"/>
      <c r="X112" s="140">
        <f t="shared" si="8"/>
        <v>43.75</v>
      </c>
      <c r="Y112" s="164" t="s">
        <v>59</v>
      </c>
    </row>
    <row r="113" spans="1:25" s="20" customFormat="1" ht="13.5" thickBot="1">
      <c r="A113" s="236" t="s">
        <v>209</v>
      </c>
      <c r="B113" s="226"/>
      <c r="C113" s="13"/>
      <c r="D113" s="13"/>
      <c r="E113" s="13"/>
      <c r="F113" s="13"/>
      <c r="G113" s="13"/>
      <c r="H113" s="13"/>
      <c r="I113" s="13"/>
      <c r="J113" s="13"/>
      <c r="K113" s="13">
        <v>6</v>
      </c>
      <c r="L113" s="13"/>
      <c r="M113" s="34">
        <f>+SUMIF(B113:L113,"6",$B$12:$L$12)</f>
        <v>1</v>
      </c>
      <c r="N113" s="34">
        <f>+SUMIF(B113:L113,"6",$B$10:$L$10)</f>
        <v>15</v>
      </c>
      <c r="O113" s="22">
        <v>5</v>
      </c>
      <c r="P113" s="129">
        <f t="shared" si="6"/>
        <v>0.1875</v>
      </c>
      <c r="Q113" s="22">
        <f t="shared" si="7"/>
        <v>1</v>
      </c>
      <c r="R113" s="129">
        <v>1</v>
      </c>
      <c r="S113" s="13"/>
      <c r="T113" s="22">
        <v>20</v>
      </c>
      <c r="U113" s="22">
        <v>30</v>
      </c>
      <c r="V113" s="22">
        <v>10</v>
      </c>
      <c r="W113" s="13"/>
      <c r="X113" s="140">
        <f t="shared" si="8"/>
        <v>43.75</v>
      </c>
      <c r="Y113" s="164" t="s">
        <v>258</v>
      </c>
    </row>
    <row r="114" spans="1:25" s="20" customFormat="1" ht="13.5" hidden="1" thickBot="1">
      <c r="A114" s="236" t="s">
        <v>208</v>
      </c>
      <c r="B114" s="226"/>
      <c r="C114" s="13"/>
      <c r="D114" s="13"/>
      <c r="E114" s="13"/>
      <c r="F114" s="13"/>
      <c r="G114" s="13"/>
      <c r="H114" s="13"/>
      <c r="I114" s="13"/>
      <c r="J114" s="13"/>
      <c r="K114" s="13">
        <v>6</v>
      </c>
      <c r="L114" s="13"/>
      <c r="M114" s="34">
        <f>+SUMIF(B114:L114,"6",$B$12:$L$12)</f>
        <v>1</v>
      </c>
      <c r="N114" s="34">
        <f>+SUMIF(B114:L114,"6",$B$10:$L$10)</f>
        <v>15</v>
      </c>
      <c r="O114" s="22">
        <v>5</v>
      </c>
      <c r="P114" s="129">
        <f t="shared" si="6"/>
        <v>0.1875</v>
      </c>
      <c r="Q114" s="22">
        <f t="shared" si="7"/>
        <v>1</v>
      </c>
      <c r="R114" s="129">
        <v>1</v>
      </c>
      <c r="S114" s="13"/>
      <c r="T114" s="22">
        <v>20</v>
      </c>
      <c r="U114" s="22">
        <v>30</v>
      </c>
      <c r="V114" s="22">
        <v>10</v>
      </c>
      <c r="W114" s="13"/>
      <c r="X114" s="140">
        <f t="shared" si="8"/>
        <v>43.75</v>
      </c>
      <c r="Y114" s="164" t="s">
        <v>59</v>
      </c>
    </row>
    <row r="115" spans="1:25" s="20" customFormat="1" ht="16.5" customHeight="1" thickBot="1">
      <c r="A115" s="51" t="s">
        <v>42</v>
      </c>
      <c r="B115" s="235" t="s">
        <v>43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7">
        <v>7</v>
      </c>
      <c r="N115" s="17"/>
      <c r="O115" s="13"/>
      <c r="P115" s="13"/>
      <c r="Q115" s="13"/>
      <c r="R115" s="13"/>
      <c r="S115" s="13"/>
      <c r="T115" s="13">
        <v>30</v>
      </c>
      <c r="U115" s="13"/>
      <c r="V115" s="13"/>
      <c r="W115" s="13"/>
      <c r="X115" s="140">
        <f>+M115*T115</f>
        <v>210</v>
      </c>
      <c r="Y115" s="164" t="s">
        <v>258</v>
      </c>
    </row>
    <row r="116" spans="1:25" s="20" customFormat="1" ht="16.5" customHeight="1" thickBot="1">
      <c r="A116" s="51" t="s">
        <v>42</v>
      </c>
      <c r="B116" s="226"/>
      <c r="C116" s="51" t="s">
        <v>43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7">
        <v>19</v>
      </c>
      <c r="N116" s="17"/>
      <c r="O116" s="13"/>
      <c r="P116" s="13"/>
      <c r="Q116" s="13"/>
      <c r="R116" s="13"/>
      <c r="S116" s="13"/>
      <c r="T116" s="13">
        <v>30</v>
      </c>
      <c r="U116" s="13"/>
      <c r="V116" s="13"/>
      <c r="W116" s="13"/>
      <c r="X116" s="140">
        <f t="shared" ref="X116:X125" si="10">+M116*T116</f>
        <v>570</v>
      </c>
      <c r="Y116" s="164" t="s">
        <v>258</v>
      </c>
    </row>
    <row r="117" spans="1:25" s="20" customFormat="1" ht="16.5" hidden="1" customHeight="1" thickBot="1">
      <c r="A117" s="51" t="s">
        <v>42</v>
      </c>
      <c r="B117" s="226"/>
      <c r="C117" s="13"/>
      <c r="D117" s="51" t="s">
        <v>43</v>
      </c>
      <c r="E117" s="13"/>
      <c r="F117" s="13"/>
      <c r="G117" s="13"/>
      <c r="H117" s="13"/>
      <c r="I117" s="13"/>
      <c r="J117" s="13"/>
      <c r="K117" s="13"/>
      <c r="L117" s="13"/>
      <c r="M117" s="17">
        <v>6</v>
      </c>
      <c r="N117" s="17"/>
      <c r="O117" s="13"/>
      <c r="P117" s="13"/>
      <c r="Q117" s="13"/>
      <c r="R117" s="13"/>
      <c r="S117" s="13"/>
      <c r="T117" s="13">
        <v>30</v>
      </c>
      <c r="U117" s="13"/>
      <c r="V117" s="13"/>
      <c r="W117" s="13"/>
      <c r="X117" s="140">
        <f t="shared" si="10"/>
        <v>180</v>
      </c>
      <c r="Y117" s="164" t="s">
        <v>259</v>
      </c>
    </row>
    <row r="118" spans="1:25" s="20" customFormat="1" ht="16.5" hidden="1" customHeight="1" thickBot="1">
      <c r="A118" s="51" t="s">
        <v>42</v>
      </c>
      <c r="B118" s="226"/>
      <c r="C118" s="13"/>
      <c r="D118" s="13"/>
      <c r="E118" s="51" t="s">
        <v>43</v>
      </c>
      <c r="F118" s="13"/>
      <c r="G118" s="13"/>
      <c r="H118" s="13"/>
      <c r="I118" s="13"/>
      <c r="J118" s="13"/>
      <c r="K118" s="13"/>
      <c r="L118" s="13"/>
      <c r="M118" s="17">
        <v>1</v>
      </c>
      <c r="N118" s="17"/>
      <c r="O118" s="13"/>
      <c r="P118" s="13"/>
      <c r="Q118" s="13"/>
      <c r="R118" s="13"/>
      <c r="S118" s="13"/>
      <c r="T118" s="13">
        <v>30</v>
      </c>
      <c r="U118" s="13"/>
      <c r="V118" s="13"/>
      <c r="W118" s="13"/>
      <c r="X118" s="140">
        <f t="shared" si="10"/>
        <v>30</v>
      </c>
      <c r="Y118" s="164" t="s">
        <v>53</v>
      </c>
    </row>
    <row r="119" spans="1:25" s="20" customFormat="1" ht="16.5" hidden="1" customHeight="1" thickBot="1">
      <c r="A119" s="51" t="s">
        <v>42</v>
      </c>
      <c r="B119" s="226"/>
      <c r="C119" s="13"/>
      <c r="D119" s="13"/>
      <c r="E119" s="13"/>
      <c r="F119" s="51" t="s">
        <v>43</v>
      </c>
      <c r="G119" s="13"/>
      <c r="H119" s="13"/>
      <c r="I119" s="13"/>
      <c r="J119" s="13"/>
      <c r="K119" s="13"/>
      <c r="L119" s="13"/>
      <c r="M119" s="17">
        <v>5</v>
      </c>
      <c r="N119" s="17"/>
      <c r="O119" s="13"/>
      <c r="P119" s="13"/>
      <c r="Q119" s="13"/>
      <c r="R119" s="13"/>
      <c r="S119" s="13"/>
      <c r="T119" s="13">
        <v>30</v>
      </c>
      <c r="U119" s="13"/>
      <c r="V119" s="13"/>
      <c r="W119" s="13"/>
      <c r="X119" s="140">
        <f t="shared" si="10"/>
        <v>150</v>
      </c>
      <c r="Y119" s="164" t="s">
        <v>59</v>
      </c>
    </row>
    <row r="120" spans="1:25" s="20" customFormat="1" ht="16.5" hidden="1" customHeight="1" thickBot="1">
      <c r="A120" s="51" t="s">
        <v>42</v>
      </c>
      <c r="B120" s="226"/>
      <c r="C120" s="13"/>
      <c r="D120" s="13"/>
      <c r="E120" s="13"/>
      <c r="F120" s="13"/>
      <c r="G120" s="51" t="s">
        <v>43</v>
      </c>
      <c r="H120" s="13"/>
      <c r="I120" s="13"/>
      <c r="J120" s="13"/>
      <c r="K120" s="13"/>
      <c r="L120" s="13"/>
      <c r="M120" s="17">
        <v>2</v>
      </c>
      <c r="N120" s="17"/>
      <c r="O120" s="13"/>
      <c r="P120" s="13"/>
      <c r="Q120" s="13"/>
      <c r="R120" s="13"/>
      <c r="S120" s="13"/>
      <c r="T120" s="13">
        <v>30</v>
      </c>
      <c r="U120" s="13"/>
      <c r="V120" s="13"/>
      <c r="W120" s="13"/>
      <c r="X120" s="140">
        <f t="shared" si="10"/>
        <v>60</v>
      </c>
      <c r="Y120" s="164" t="s">
        <v>53</v>
      </c>
    </row>
    <row r="121" spans="1:25" s="20" customFormat="1" ht="16.5" hidden="1" customHeight="1" thickBot="1">
      <c r="A121" s="51" t="s">
        <v>42</v>
      </c>
      <c r="B121" s="226"/>
      <c r="C121" s="13"/>
      <c r="D121" s="13"/>
      <c r="E121" s="13"/>
      <c r="F121" s="13"/>
      <c r="G121" s="13"/>
      <c r="H121" s="51" t="s">
        <v>43</v>
      </c>
      <c r="I121" s="13"/>
      <c r="J121" s="13"/>
      <c r="K121" s="13"/>
      <c r="L121" s="13"/>
      <c r="M121" s="17">
        <v>2</v>
      </c>
      <c r="N121" s="17"/>
      <c r="O121" s="13"/>
      <c r="P121" s="13"/>
      <c r="Q121" s="13"/>
      <c r="R121" s="13"/>
      <c r="S121" s="13"/>
      <c r="T121" s="13">
        <v>30</v>
      </c>
      <c r="U121" s="13"/>
      <c r="V121" s="13"/>
      <c r="W121" s="13"/>
      <c r="X121" s="140">
        <f t="shared" si="10"/>
        <v>60</v>
      </c>
      <c r="Y121" s="164" t="s">
        <v>53</v>
      </c>
    </row>
    <row r="122" spans="1:25" s="20" customFormat="1" ht="16.5" hidden="1" customHeight="1" thickBot="1">
      <c r="A122" s="51" t="s">
        <v>42</v>
      </c>
      <c r="B122" s="226"/>
      <c r="C122" s="13"/>
      <c r="D122" s="13"/>
      <c r="E122" s="13"/>
      <c r="F122" s="13"/>
      <c r="G122" s="13"/>
      <c r="H122" s="13"/>
      <c r="I122" s="51" t="s">
        <v>43</v>
      </c>
      <c r="J122" s="13"/>
      <c r="K122" s="13"/>
      <c r="L122" s="13"/>
      <c r="M122" s="17">
        <v>30</v>
      </c>
      <c r="N122" s="17"/>
      <c r="O122" s="13"/>
      <c r="P122" s="13"/>
      <c r="Q122" s="13"/>
      <c r="R122" s="13"/>
      <c r="S122" s="13"/>
      <c r="T122" s="13">
        <v>30</v>
      </c>
      <c r="U122" s="13"/>
      <c r="V122" s="13"/>
      <c r="W122" s="13"/>
      <c r="X122" s="140">
        <f t="shared" si="10"/>
        <v>900</v>
      </c>
      <c r="Y122" s="164" t="s">
        <v>53</v>
      </c>
    </row>
    <row r="123" spans="1:25" s="20" customFormat="1" ht="16.5" hidden="1" customHeight="1" thickBot="1">
      <c r="A123" s="51" t="s">
        <v>42</v>
      </c>
      <c r="B123" s="226"/>
      <c r="C123" s="13"/>
      <c r="D123" s="13"/>
      <c r="E123" s="13"/>
      <c r="F123" s="13"/>
      <c r="G123" s="13"/>
      <c r="H123" s="13"/>
      <c r="I123" s="13"/>
      <c r="J123" s="51" t="s">
        <v>43</v>
      </c>
      <c r="K123" s="13"/>
      <c r="L123" s="13"/>
      <c r="M123" s="17">
        <v>2</v>
      </c>
      <c r="N123" s="17"/>
      <c r="O123" s="13"/>
      <c r="P123" s="13"/>
      <c r="Q123" s="13"/>
      <c r="R123" s="13"/>
      <c r="S123" s="13"/>
      <c r="T123" s="13">
        <v>30</v>
      </c>
      <c r="U123" s="13"/>
      <c r="V123" s="13"/>
      <c r="W123" s="13"/>
      <c r="X123" s="140">
        <f t="shared" si="10"/>
        <v>60</v>
      </c>
      <c r="Y123" s="164" t="s">
        <v>59</v>
      </c>
    </row>
    <row r="124" spans="1:25" s="20" customFormat="1" ht="16.5" hidden="1" customHeight="1" thickBot="1">
      <c r="A124" s="51" t="s">
        <v>42</v>
      </c>
      <c r="B124" s="226"/>
      <c r="C124" s="13"/>
      <c r="D124" s="13"/>
      <c r="E124" s="13"/>
      <c r="F124" s="13"/>
      <c r="G124" s="13"/>
      <c r="H124" s="13"/>
      <c r="I124" s="13"/>
      <c r="J124" s="13"/>
      <c r="K124" s="51" t="s">
        <v>43</v>
      </c>
      <c r="L124" s="13"/>
      <c r="M124" s="17">
        <v>1</v>
      </c>
      <c r="N124" s="17"/>
      <c r="O124" s="13"/>
      <c r="P124" s="13"/>
      <c r="Q124" s="13"/>
      <c r="R124" s="13"/>
      <c r="S124" s="13"/>
      <c r="T124" s="13">
        <v>30</v>
      </c>
      <c r="U124" s="13"/>
      <c r="V124" s="13"/>
      <c r="W124" s="13"/>
      <c r="X124" s="140">
        <f t="shared" si="10"/>
        <v>30</v>
      </c>
      <c r="Y124" s="164" t="s">
        <v>59</v>
      </c>
    </row>
    <row r="125" spans="1:25" s="20" customFormat="1" ht="16.5" hidden="1" customHeight="1" thickBot="1">
      <c r="A125" s="51" t="s">
        <v>42</v>
      </c>
      <c r="B125" s="226"/>
      <c r="C125" s="13"/>
      <c r="D125" s="13"/>
      <c r="E125" s="13"/>
      <c r="F125" s="13"/>
      <c r="G125" s="13"/>
      <c r="H125" s="13"/>
      <c r="I125" s="13"/>
      <c r="J125" s="13"/>
      <c r="K125" s="13"/>
      <c r="L125" s="51" t="s">
        <v>43</v>
      </c>
      <c r="M125" s="17">
        <v>5</v>
      </c>
      <c r="N125" s="17"/>
      <c r="O125" s="13"/>
      <c r="P125" s="13"/>
      <c r="Q125" s="13"/>
      <c r="R125" s="13"/>
      <c r="S125" s="13"/>
      <c r="T125" s="13">
        <v>30</v>
      </c>
      <c r="U125" s="13"/>
      <c r="V125" s="13"/>
      <c r="W125" s="13"/>
      <c r="X125" s="140">
        <f t="shared" si="10"/>
        <v>150</v>
      </c>
      <c r="Y125" s="164" t="s">
        <v>59</v>
      </c>
    </row>
    <row r="126" spans="1:25" s="20" customFormat="1" ht="16.5" customHeight="1" thickBot="1">
      <c r="A126" s="174" t="s">
        <v>211</v>
      </c>
      <c r="B126" s="204">
        <v>6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>
        <v>7</v>
      </c>
      <c r="N126" s="17"/>
      <c r="O126" s="13">
        <v>4</v>
      </c>
      <c r="P126" s="13"/>
      <c r="Q126" s="13"/>
      <c r="R126" s="13"/>
      <c r="S126" s="13"/>
      <c r="T126" s="13"/>
      <c r="U126" s="13"/>
      <c r="V126" s="13"/>
      <c r="W126" s="13"/>
      <c r="X126" s="13">
        <f>+M126*O126</f>
        <v>28</v>
      </c>
      <c r="Y126" s="164" t="s">
        <v>258</v>
      </c>
    </row>
    <row r="127" spans="1:25" s="20" customFormat="1" ht="16.5" customHeight="1" thickBot="1">
      <c r="A127" s="174" t="s">
        <v>211</v>
      </c>
      <c r="B127" s="226"/>
      <c r="C127" s="13">
        <v>6</v>
      </c>
      <c r="D127" s="13"/>
      <c r="E127" s="13"/>
      <c r="F127" s="13"/>
      <c r="G127" s="13"/>
      <c r="H127" s="13"/>
      <c r="I127" s="13"/>
      <c r="J127" s="13"/>
      <c r="K127" s="13"/>
      <c r="L127" s="13"/>
      <c r="M127" s="17">
        <v>19</v>
      </c>
      <c r="N127" s="17"/>
      <c r="O127" s="13">
        <v>4</v>
      </c>
      <c r="P127" s="13"/>
      <c r="Q127" s="13"/>
      <c r="R127" s="13"/>
      <c r="S127" s="13"/>
      <c r="T127" s="13"/>
      <c r="U127" s="13"/>
      <c r="V127" s="13"/>
      <c r="W127" s="13"/>
      <c r="X127" s="13">
        <f t="shared" ref="X127:X136" si="11">+M127*O127</f>
        <v>76</v>
      </c>
      <c r="Y127" s="164" t="s">
        <v>258</v>
      </c>
    </row>
    <row r="128" spans="1:25" s="20" customFormat="1" ht="16.5" hidden="1" customHeight="1" thickBot="1">
      <c r="A128" s="174" t="s">
        <v>211</v>
      </c>
      <c r="B128" s="226"/>
      <c r="C128" s="13"/>
      <c r="D128" s="13">
        <v>6</v>
      </c>
      <c r="E128" s="13"/>
      <c r="F128" s="13"/>
      <c r="G128" s="13"/>
      <c r="H128" s="13"/>
      <c r="I128" s="13"/>
      <c r="J128" s="13"/>
      <c r="K128" s="13"/>
      <c r="L128" s="13"/>
      <c r="M128" s="17">
        <v>6</v>
      </c>
      <c r="N128" s="17"/>
      <c r="O128" s="13">
        <v>4</v>
      </c>
      <c r="P128" s="13"/>
      <c r="Q128" s="13"/>
      <c r="R128" s="13"/>
      <c r="S128" s="13"/>
      <c r="T128" s="13"/>
      <c r="U128" s="13"/>
      <c r="V128" s="13"/>
      <c r="W128" s="13"/>
      <c r="X128" s="13">
        <f t="shared" si="11"/>
        <v>24</v>
      </c>
      <c r="Y128" s="164" t="s">
        <v>259</v>
      </c>
    </row>
    <row r="129" spans="1:25" s="20" customFormat="1" ht="16.5" hidden="1" customHeight="1" thickBot="1">
      <c r="A129" s="174" t="s">
        <v>211</v>
      </c>
      <c r="B129" s="226"/>
      <c r="C129" s="13"/>
      <c r="D129" s="13"/>
      <c r="E129" s="13">
        <v>6</v>
      </c>
      <c r="F129" s="13"/>
      <c r="G129" s="13"/>
      <c r="H129" s="13"/>
      <c r="I129" s="13"/>
      <c r="J129" s="13"/>
      <c r="K129" s="13"/>
      <c r="L129" s="13"/>
      <c r="M129" s="17">
        <v>1</v>
      </c>
      <c r="N129" s="17"/>
      <c r="O129" s="13">
        <v>4</v>
      </c>
      <c r="P129" s="13"/>
      <c r="Q129" s="13"/>
      <c r="R129" s="13"/>
      <c r="S129" s="13"/>
      <c r="T129" s="13"/>
      <c r="U129" s="13"/>
      <c r="V129" s="13"/>
      <c r="W129" s="13"/>
      <c r="X129" s="13">
        <f t="shared" si="11"/>
        <v>4</v>
      </c>
      <c r="Y129" s="164" t="s">
        <v>53</v>
      </c>
    </row>
    <row r="130" spans="1:25" s="20" customFormat="1" ht="16.5" hidden="1" customHeight="1" thickBot="1">
      <c r="A130" s="174" t="s">
        <v>211</v>
      </c>
      <c r="B130" s="226"/>
      <c r="C130" s="13"/>
      <c r="D130" s="13"/>
      <c r="E130" s="13"/>
      <c r="F130" s="13">
        <v>6</v>
      </c>
      <c r="G130" s="13"/>
      <c r="H130" s="13"/>
      <c r="I130" s="13"/>
      <c r="J130" s="13"/>
      <c r="K130" s="13"/>
      <c r="L130" s="13"/>
      <c r="M130" s="17">
        <v>5</v>
      </c>
      <c r="N130" s="17"/>
      <c r="O130" s="13">
        <v>4</v>
      </c>
      <c r="P130" s="13"/>
      <c r="Q130" s="13"/>
      <c r="R130" s="13"/>
      <c r="S130" s="13"/>
      <c r="T130" s="13"/>
      <c r="U130" s="13"/>
      <c r="V130" s="13"/>
      <c r="W130" s="13"/>
      <c r="X130" s="13">
        <f t="shared" si="11"/>
        <v>20</v>
      </c>
      <c r="Y130" s="164" t="s">
        <v>59</v>
      </c>
    </row>
    <row r="131" spans="1:25" s="20" customFormat="1" ht="16.5" hidden="1" customHeight="1" thickBot="1">
      <c r="A131" s="174" t="s">
        <v>211</v>
      </c>
      <c r="B131" s="226"/>
      <c r="C131" s="13"/>
      <c r="D131" s="13"/>
      <c r="E131" s="13"/>
      <c r="F131" s="13"/>
      <c r="G131" s="13">
        <v>6</v>
      </c>
      <c r="H131" s="13"/>
      <c r="I131" s="13"/>
      <c r="J131" s="13"/>
      <c r="K131" s="13"/>
      <c r="L131" s="13"/>
      <c r="M131" s="17">
        <v>2</v>
      </c>
      <c r="N131" s="17"/>
      <c r="O131" s="13">
        <v>4</v>
      </c>
      <c r="P131" s="13"/>
      <c r="Q131" s="13"/>
      <c r="R131" s="13"/>
      <c r="S131" s="13"/>
      <c r="T131" s="13"/>
      <c r="U131" s="13"/>
      <c r="V131" s="13"/>
      <c r="W131" s="13"/>
      <c r="X131" s="13">
        <f t="shared" si="11"/>
        <v>8</v>
      </c>
      <c r="Y131" s="164" t="s">
        <v>53</v>
      </c>
    </row>
    <row r="132" spans="1:25" s="20" customFormat="1" ht="16.5" hidden="1" customHeight="1" thickBot="1">
      <c r="A132" s="174" t="s">
        <v>211</v>
      </c>
      <c r="B132" s="226"/>
      <c r="C132" s="13"/>
      <c r="D132" s="13"/>
      <c r="E132" s="13"/>
      <c r="F132" s="13"/>
      <c r="G132" s="13"/>
      <c r="H132" s="13">
        <v>6</v>
      </c>
      <c r="I132" s="13"/>
      <c r="J132" s="13"/>
      <c r="K132" s="13"/>
      <c r="L132" s="13"/>
      <c r="M132" s="17">
        <v>2</v>
      </c>
      <c r="N132" s="17"/>
      <c r="O132" s="13">
        <v>4</v>
      </c>
      <c r="P132" s="13"/>
      <c r="Q132" s="13"/>
      <c r="R132" s="13"/>
      <c r="S132" s="13"/>
      <c r="T132" s="13"/>
      <c r="U132" s="13"/>
      <c r="V132" s="13"/>
      <c r="W132" s="13"/>
      <c r="X132" s="13">
        <f t="shared" si="11"/>
        <v>8</v>
      </c>
      <c r="Y132" s="164" t="s">
        <v>53</v>
      </c>
    </row>
    <row r="133" spans="1:25" s="20" customFormat="1" ht="16.5" hidden="1" customHeight="1" thickBot="1">
      <c r="A133" s="174" t="s">
        <v>211</v>
      </c>
      <c r="B133" s="226"/>
      <c r="C133" s="13"/>
      <c r="D133" s="13"/>
      <c r="E133" s="13"/>
      <c r="F133" s="13"/>
      <c r="G133" s="13"/>
      <c r="H133" s="13"/>
      <c r="I133" s="13">
        <v>6</v>
      </c>
      <c r="J133" s="13"/>
      <c r="K133" s="13"/>
      <c r="L133" s="13"/>
      <c r="M133" s="17">
        <v>30</v>
      </c>
      <c r="N133" s="17"/>
      <c r="O133" s="13">
        <v>4</v>
      </c>
      <c r="P133" s="13"/>
      <c r="Q133" s="13"/>
      <c r="R133" s="13"/>
      <c r="S133" s="13"/>
      <c r="T133" s="13"/>
      <c r="U133" s="13"/>
      <c r="V133" s="13"/>
      <c r="W133" s="13"/>
      <c r="X133" s="13">
        <f t="shared" si="11"/>
        <v>120</v>
      </c>
      <c r="Y133" s="164" t="s">
        <v>53</v>
      </c>
    </row>
    <row r="134" spans="1:25" s="20" customFormat="1" ht="16.5" hidden="1" customHeight="1" thickBot="1">
      <c r="A134" s="174" t="s">
        <v>211</v>
      </c>
      <c r="B134" s="226"/>
      <c r="C134" s="13"/>
      <c r="D134" s="13"/>
      <c r="E134" s="13"/>
      <c r="F134" s="13"/>
      <c r="G134" s="13"/>
      <c r="H134" s="13"/>
      <c r="I134" s="13"/>
      <c r="J134" s="13">
        <v>6</v>
      </c>
      <c r="K134" s="13"/>
      <c r="L134" s="13"/>
      <c r="M134" s="17">
        <v>2</v>
      </c>
      <c r="N134" s="17"/>
      <c r="O134" s="13">
        <v>4</v>
      </c>
      <c r="P134" s="13"/>
      <c r="Q134" s="13"/>
      <c r="R134" s="13"/>
      <c r="S134" s="13"/>
      <c r="T134" s="13"/>
      <c r="U134" s="13"/>
      <c r="V134" s="13"/>
      <c r="W134" s="13"/>
      <c r="X134" s="13">
        <f t="shared" si="11"/>
        <v>8</v>
      </c>
      <c r="Y134" s="164" t="s">
        <v>59</v>
      </c>
    </row>
    <row r="135" spans="1:25" s="20" customFormat="1" ht="16.5" hidden="1" customHeight="1" thickBot="1">
      <c r="A135" s="174" t="s">
        <v>211</v>
      </c>
      <c r="B135" s="226"/>
      <c r="C135" s="13"/>
      <c r="D135" s="13"/>
      <c r="E135" s="13"/>
      <c r="F135" s="13"/>
      <c r="G135" s="13"/>
      <c r="H135" s="13"/>
      <c r="I135" s="13"/>
      <c r="J135" s="13"/>
      <c r="K135" s="13">
        <v>6</v>
      </c>
      <c r="L135" s="13"/>
      <c r="M135" s="17">
        <v>1</v>
      </c>
      <c r="N135" s="17"/>
      <c r="O135" s="13">
        <v>4</v>
      </c>
      <c r="P135" s="13"/>
      <c r="Q135" s="13"/>
      <c r="R135" s="13"/>
      <c r="S135" s="13"/>
      <c r="T135" s="13"/>
      <c r="U135" s="13"/>
      <c r="V135" s="13"/>
      <c r="W135" s="13"/>
      <c r="X135" s="13">
        <f t="shared" si="11"/>
        <v>4</v>
      </c>
      <c r="Y135" s="164" t="s">
        <v>59</v>
      </c>
    </row>
    <row r="136" spans="1:25" s="20" customFormat="1" ht="16.5" hidden="1" customHeight="1" thickBot="1">
      <c r="A136" s="174" t="s">
        <v>211</v>
      </c>
      <c r="B136" s="226"/>
      <c r="C136" s="13"/>
      <c r="D136" s="13"/>
      <c r="E136" s="13"/>
      <c r="F136" s="13"/>
      <c r="G136" s="13"/>
      <c r="H136" s="13"/>
      <c r="I136" s="13"/>
      <c r="J136" s="13"/>
      <c r="K136" s="13"/>
      <c r="L136" s="13">
        <v>6</v>
      </c>
      <c r="M136" s="17">
        <v>5</v>
      </c>
      <c r="N136" s="17"/>
      <c r="O136" s="13">
        <v>4</v>
      </c>
      <c r="P136" s="13"/>
      <c r="Q136" s="13"/>
      <c r="R136" s="13"/>
      <c r="S136" s="13"/>
      <c r="T136" s="13"/>
      <c r="U136" s="13"/>
      <c r="V136" s="13"/>
      <c r="W136" s="13"/>
      <c r="X136" s="13">
        <f t="shared" si="11"/>
        <v>20</v>
      </c>
      <c r="Y136" s="164" t="s">
        <v>59</v>
      </c>
    </row>
    <row r="137" spans="1:25" s="20" customFormat="1" ht="16.5" hidden="1" customHeight="1">
      <c r="A137" s="53" t="s">
        <v>212</v>
      </c>
      <c r="B137" s="226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7"/>
      <c r="N137" s="17"/>
      <c r="O137" s="13"/>
      <c r="P137" s="13"/>
      <c r="Q137" s="13"/>
      <c r="R137" s="13"/>
      <c r="S137" s="13"/>
      <c r="T137" s="13"/>
      <c r="U137" s="13"/>
      <c r="V137" s="13"/>
      <c r="W137" s="13"/>
      <c r="X137" s="130">
        <f>SUM(X15:X136)</f>
        <v>46873.60000000002</v>
      </c>
      <c r="Y137" s="10"/>
    </row>
    <row r="138" spans="1:25" s="7" customFormat="1" ht="13.5" customHeight="1">
      <c r="A138" s="237"/>
      <c r="I138" s="13"/>
      <c r="J138" s="13"/>
      <c r="K138" s="13"/>
      <c r="L138" s="13"/>
      <c r="M138" s="17"/>
      <c r="N138" s="17"/>
      <c r="O138" s="13"/>
      <c r="P138" s="13"/>
      <c r="Q138" s="13"/>
      <c r="R138" s="13"/>
      <c r="S138" s="13"/>
      <c r="T138" s="4"/>
      <c r="U138" s="4"/>
      <c r="V138" s="4"/>
      <c r="W138" s="4"/>
      <c r="X138" s="130"/>
      <c r="Y138" s="10"/>
    </row>
    <row r="139" spans="1:25" s="5" customFormat="1" ht="13.5" customHeight="1">
      <c r="A139" s="238"/>
      <c r="W139" s="9"/>
      <c r="X139" s="9"/>
      <c r="Y139" s="11"/>
    </row>
    <row r="140" spans="1:25">
      <c r="A140" s="267"/>
      <c r="B140" s="267"/>
      <c r="C140" s="267"/>
      <c r="D140" s="267"/>
      <c r="E140" s="267"/>
      <c r="F140" s="267"/>
      <c r="G140" s="267"/>
      <c r="H140" s="267"/>
      <c r="I140" s="267"/>
      <c r="J140" s="267"/>
      <c r="K140" s="267"/>
      <c r="L140" s="267"/>
      <c r="M140" s="267"/>
      <c r="N140" s="267"/>
      <c r="O140" s="267"/>
      <c r="P140" s="267"/>
      <c r="Q140" s="267"/>
      <c r="R140" s="267"/>
      <c r="S140" s="267"/>
      <c r="T140" s="267"/>
      <c r="U140" s="267"/>
      <c r="V140" s="267"/>
      <c r="W140" s="267"/>
      <c r="X140" s="267"/>
      <c r="Y140" s="267"/>
    </row>
    <row r="141" spans="1:25">
      <c r="A141" s="267"/>
      <c r="B141" s="267"/>
      <c r="C141" s="267"/>
      <c r="D141" s="267"/>
      <c r="E141" s="267"/>
      <c r="F141" s="267"/>
      <c r="G141" s="267"/>
      <c r="H141" s="267"/>
      <c r="I141" s="267"/>
      <c r="J141" s="267"/>
      <c r="K141" s="267"/>
      <c r="L141" s="267"/>
      <c r="M141" s="267"/>
      <c r="N141" s="267"/>
      <c r="O141" s="267"/>
      <c r="P141" s="267"/>
      <c r="Q141" s="267"/>
      <c r="R141" s="267"/>
      <c r="S141" s="267"/>
      <c r="T141" s="267"/>
      <c r="U141" s="267"/>
      <c r="V141" s="267"/>
      <c r="W141" s="267"/>
      <c r="X141" s="267"/>
      <c r="Y141" s="267"/>
    </row>
    <row r="142" spans="1:25" ht="13.5" thickBot="1">
      <c r="A142" s="267"/>
      <c r="B142" s="267"/>
      <c r="C142" s="267"/>
      <c r="D142" s="267"/>
      <c r="E142" s="267"/>
      <c r="F142" s="267"/>
      <c r="G142" s="267"/>
      <c r="H142" s="267"/>
      <c r="I142" s="267"/>
      <c r="J142" s="267"/>
      <c r="K142" s="267"/>
      <c r="L142" s="267"/>
      <c r="M142" s="267"/>
      <c r="N142" s="267"/>
      <c r="O142" s="267"/>
      <c r="P142" s="267"/>
      <c r="Q142" s="267"/>
      <c r="R142" s="267"/>
      <c r="S142" s="267"/>
      <c r="T142" s="267"/>
      <c r="U142" s="267"/>
      <c r="V142" s="267"/>
      <c r="W142" s="267"/>
      <c r="X142" s="267"/>
      <c r="Y142" s="267"/>
    </row>
    <row r="143" spans="1:25" ht="26.25" thickBot="1">
      <c r="A143" s="164" t="s">
        <v>259</v>
      </c>
      <c r="B143" s="13"/>
      <c r="C143" s="13"/>
      <c r="D143" s="121"/>
      <c r="E143" s="13"/>
      <c r="F143" s="13"/>
      <c r="G143" s="13"/>
      <c r="H143" s="121"/>
      <c r="I143" s="13"/>
      <c r="J143" s="13"/>
      <c r="K143" s="17"/>
      <c r="L143" s="17"/>
      <c r="M143" s="13"/>
      <c r="N143" s="13"/>
      <c r="O143" s="13"/>
      <c r="P143" s="13"/>
      <c r="Q143" s="13"/>
      <c r="R143" s="13"/>
      <c r="S143" s="13"/>
      <c r="T143" s="13"/>
      <c r="U143" s="13"/>
      <c r="V143" s="166">
        <f>SUMIFS(X15:X136,Y15:Y136,A143)</f>
        <v>5902.45</v>
      </c>
      <c r="Y143" s="169"/>
    </row>
    <row r="144" spans="1:25" ht="13.5" thickBot="1">
      <c r="A144" s="164" t="s">
        <v>59</v>
      </c>
      <c r="B144" s="13"/>
      <c r="C144" s="13"/>
      <c r="D144" s="121"/>
      <c r="E144" s="13"/>
      <c r="F144" s="13"/>
      <c r="G144" s="13"/>
      <c r="H144" s="121"/>
      <c r="I144" s="13"/>
      <c r="J144" s="13"/>
      <c r="K144" s="17"/>
      <c r="L144" s="17"/>
      <c r="M144" s="13"/>
      <c r="N144" s="13"/>
      <c r="O144" s="13"/>
      <c r="P144" s="13"/>
      <c r="Q144" s="13"/>
      <c r="R144" s="13"/>
      <c r="S144" s="13"/>
      <c r="T144" s="13"/>
      <c r="U144" s="13"/>
      <c r="V144" s="166">
        <f>SUMIFS(X15:X136,Y15:Y136,A144)</f>
        <v>13603.600000000002</v>
      </c>
    </row>
    <row r="145" spans="1:24" ht="13.5" thickBot="1">
      <c r="A145" s="164" t="s">
        <v>258</v>
      </c>
      <c r="B145" s="13"/>
      <c r="C145" s="13"/>
      <c r="D145" s="121"/>
      <c r="E145" s="13"/>
      <c r="F145" s="13"/>
      <c r="G145" s="13"/>
      <c r="H145" s="121"/>
      <c r="I145" s="13"/>
      <c r="J145" s="13"/>
      <c r="K145" s="17"/>
      <c r="L145" s="17"/>
      <c r="M145" s="13"/>
      <c r="N145" s="13"/>
      <c r="O145" s="13"/>
      <c r="P145" s="13"/>
      <c r="Q145" s="13"/>
      <c r="R145" s="13"/>
      <c r="S145" s="13"/>
      <c r="T145" s="13"/>
      <c r="U145" s="13"/>
      <c r="V145" s="166">
        <f>SUMIFS(X17:X136,Y17:Y136,A145)</f>
        <v>16126.65</v>
      </c>
    </row>
    <row r="146" spans="1:24" ht="26.25" thickBot="1">
      <c r="A146" s="164" t="s">
        <v>53</v>
      </c>
      <c r="B146" s="13"/>
      <c r="C146" s="13"/>
      <c r="D146" s="121"/>
      <c r="E146" s="13"/>
      <c r="F146" s="13"/>
      <c r="G146" s="13"/>
      <c r="H146" s="121"/>
      <c r="I146" s="13"/>
      <c r="J146" s="13"/>
      <c r="K146" s="17"/>
      <c r="L146" s="17"/>
      <c r="M146" s="13"/>
      <c r="N146" s="13"/>
      <c r="O146" s="13"/>
      <c r="P146" s="13"/>
      <c r="Q146" s="13"/>
      <c r="R146" s="13"/>
      <c r="S146" s="13"/>
      <c r="T146" s="13"/>
      <c r="U146" s="13"/>
      <c r="V146" s="166">
        <f>SUMIFS(X18:X136,Y18:Y136,A146)</f>
        <v>11240.9</v>
      </c>
      <c r="X146" s="168"/>
    </row>
    <row r="147" spans="1:24">
      <c r="A147" s="42" t="s">
        <v>29</v>
      </c>
      <c r="B147" s="4"/>
      <c r="C147" s="13"/>
      <c r="D147" s="121"/>
      <c r="E147" s="13"/>
      <c r="F147" s="13"/>
      <c r="G147" s="13"/>
      <c r="H147" s="121"/>
      <c r="I147" s="13"/>
      <c r="J147" s="13"/>
      <c r="K147" s="17"/>
      <c r="L147" s="17"/>
      <c r="M147" s="13"/>
      <c r="N147" s="13"/>
      <c r="O147" s="13"/>
      <c r="P147" s="13"/>
      <c r="Q147" s="13"/>
      <c r="R147" s="4"/>
      <c r="S147" s="4"/>
      <c r="T147" s="4"/>
      <c r="U147" s="4"/>
      <c r="V147" s="130">
        <f>SUM(V143:V146)</f>
        <v>46873.600000000006</v>
      </c>
    </row>
    <row r="149" spans="1:24">
      <c r="A149" s="265" t="s">
        <v>213</v>
      </c>
      <c r="B149" s="265"/>
      <c r="C149" s="265"/>
      <c r="D149" s="265"/>
      <c r="E149" s="265"/>
      <c r="F149" s="265"/>
      <c r="G149" s="265"/>
      <c r="H149" s="265"/>
      <c r="I149" s="265"/>
      <c r="J149" s="265"/>
      <c r="K149" s="265"/>
      <c r="L149" s="265"/>
      <c r="M149" s="265"/>
      <c r="N149" s="265"/>
      <c r="O149" s="265"/>
      <c r="P149" s="265"/>
      <c r="Q149" s="265"/>
      <c r="R149" s="265"/>
      <c r="S149" s="265"/>
      <c r="T149" s="265"/>
      <c r="U149" s="265"/>
      <c r="V149" s="265"/>
    </row>
  </sheetData>
  <autoFilter ref="A13:Y137">
    <filterColumn colId="24">
      <filters>
        <filter val="Department of Computer Engineering"/>
      </filters>
    </filterColumn>
  </autoFilter>
  <mergeCells count="27">
    <mergeCell ref="U10:U11"/>
    <mergeCell ref="V10:V11"/>
    <mergeCell ref="W10:W11"/>
    <mergeCell ref="O8:O11"/>
    <mergeCell ref="T8:W8"/>
    <mergeCell ref="A1:Y1"/>
    <mergeCell ref="A2:Y2"/>
    <mergeCell ref="A3:Y3"/>
    <mergeCell ref="A4:Y4"/>
    <mergeCell ref="B7:L7"/>
    <mergeCell ref="M7:Y7"/>
    <mergeCell ref="B9:L9"/>
    <mergeCell ref="A14:Y14"/>
    <mergeCell ref="A149:V149"/>
    <mergeCell ref="A140:Y142"/>
    <mergeCell ref="X8:X11"/>
    <mergeCell ref="Y8:Y11"/>
    <mergeCell ref="P10:P11"/>
    <mergeCell ref="Q10:Q11"/>
    <mergeCell ref="R10:R11"/>
    <mergeCell ref="P8:S8"/>
    <mergeCell ref="A8:A11"/>
    <mergeCell ref="M8:M11"/>
    <mergeCell ref="N8:N11"/>
    <mergeCell ref="B11:L11"/>
    <mergeCell ref="S10:S11"/>
    <mergeCell ref="T10:T11"/>
  </mergeCells>
  <pageMargins left="0.47244094488188981" right="0.51181102362204722" top="0.51181102362204722" bottom="0.47244094488188981" header="0.51181102362204722" footer="0.51181102362204722"/>
  <pageSetup paperSize="9" scale="23" orientation="landscape" r:id="rId1"/>
  <headerFooter alignWithMargins="0"/>
  <rowBreaks count="2" manualBreakCount="2">
    <brk id="137" max="24" man="1"/>
    <brk id="149" max="2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14"/>
  <sheetViews>
    <sheetView view="pageBreakPreview" topLeftCell="A7" zoomScaleNormal="100" zoomScaleSheetLayoutView="100" workbookViewId="0">
      <pane ySplit="2040"/>
      <selection activeCell="M8" sqref="M8"/>
      <selection pane="bottomLeft" activeCell="E8" sqref="E8"/>
    </sheetView>
  </sheetViews>
  <sheetFormatPr defaultRowHeight="12.75"/>
  <cols>
    <col min="1" max="1" width="32.85546875" style="100" customWidth="1"/>
    <col min="2" max="2" width="8.42578125" style="25" customWidth="1"/>
    <col min="3" max="4" width="7.140625" style="25" customWidth="1"/>
    <col min="5" max="5" width="7" style="25" customWidth="1"/>
    <col min="6" max="6" width="6.42578125" style="25" customWidth="1"/>
    <col min="7" max="11" width="6.5703125" style="152" customWidth="1"/>
    <col min="12" max="12" width="6.5703125" style="25" customWidth="1"/>
    <col min="13" max="13" width="6.5703125" style="152" customWidth="1"/>
    <col min="14" max="14" width="7.42578125" style="26" customWidth="1"/>
    <col min="15" max="15" width="8" style="26" customWidth="1"/>
    <col min="16" max="16" width="7.7109375" style="25" customWidth="1"/>
    <col min="17" max="17" width="8.140625" style="75" customWidth="1"/>
    <col min="18" max="18" width="9.140625" style="75" customWidth="1"/>
    <col min="19" max="19" width="6.85546875" style="75" customWidth="1"/>
    <col min="20" max="20" width="5.28515625" style="75" customWidth="1"/>
    <col min="21" max="21" width="6.5703125" style="25" customWidth="1"/>
    <col min="22" max="22" width="7" style="25" customWidth="1"/>
    <col min="23" max="23" width="7.85546875" style="25" customWidth="1"/>
    <col min="24" max="24" width="5.85546875" style="25" customWidth="1"/>
    <col min="25" max="25" width="8.5703125" style="25" customWidth="1"/>
    <col min="26" max="26" width="49.5703125" style="100" customWidth="1"/>
  </cols>
  <sheetData>
    <row r="1" spans="1:26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</row>
    <row r="2" spans="1:26">
      <c r="A2" s="318" t="s">
        <v>14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</row>
    <row r="3" spans="1:26">
      <c r="A3" s="318" t="s">
        <v>71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8"/>
      <c r="R3" s="318"/>
      <c r="S3" s="318"/>
      <c r="T3" s="318"/>
      <c r="U3" s="318"/>
      <c r="V3" s="318"/>
      <c r="W3" s="318"/>
      <c r="X3" s="318"/>
      <c r="Y3" s="318"/>
      <c r="Z3" s="318"/>
    </row>
    <row r="4" spans="1:26">
      <c r="A4" s="318"/>
      <c r="B4" s="318"/>
      <c r="C4" s="318"/>
      <c r="D4" s="318"/>
      <c r="E4" s="318"/>
      <c r="F4" s="318"/>
      <c r="G4" s="318"/>
      <c r="H4" s="318"/>
      <c r="I4" s="318"/>
      <c r="J4" s="318"/>
      <c r="K4" s="318"/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</row>
    <row r="5" spans="1:26">
      <c r="A5" s="323" t="s">
        <v>390</v>
      </c>
      <c r="B5" s="318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18"/>
      <c r="P5" s="318"/>
      <c r="Q5" s="318"/>
      <c r="R5" s="318"/>
      <c r="S5" s="318"/>
      <c r="T5" s="318"/>
      <c r="U5" s="318"/>
      <c r="V5" s="318"/>
      <c r="W5" s="318"/>
      <c r="X5" s="318"/>
      <c r="Y5" s="318"/>
      <c r="Z5" s="318"/>
    </row>
    <row r="7" spans="1:26">
      <c r="A7" s="29"/>
      <c r="B7" s="306" t="s">
        <v>15</v>
      </c>
      <c r="C7" s="307"/>
      <c r="D7" s="307"/>
      <c r="E7" s="307"/>
      <c r="F7" s="307"/>
      <c r="G7" s="307"/>
      <c r="H7" s="307"/>
      <c r="I7" s="307"/>
      <c r="J7" s="307"/>
      <c r="K7" s="307"/>
      <c r="L7" s="307"/>
      <c r="M7" s="307"/>
      <c r="N7" s="306"/>
      <c r="O7" s="307"/>
      <c r="P7" s="307"/>
      <c r="Q7" s="307"/>
      <c r="R7" s="307"/>
      <c r="S7" s="307"/>
      <c r="T7" s="307"/>
      <c r="U7" s="307"/>
      <c r="V7" s="307"/>
      <c r="W7" s="307"/>
      <c r="X7" s="307"/>
      <c r="Y7" s="307"/>
      <c r="Z7" s="308"/>
    </row>
    <row r="8" spans="1:26" ht="25.5" customHeight="1">
      <c r="A8" s="309" t="s">
        <v>1</v>
      </c>
      <c r="B8" s="19" t="s">
        <v>214</v>
      </c>
      <c r="C8" s="18" t="s">
        <v>17</v>
      </c>
      <c r="D8" s="18" t="s">
        <v>18</v>
      </c>
      <c r="E8" s="18" t="s">
        <v>216</v>
      </c>
      <c r="F8" s="18" t="s">
        <v>20</v>
      </c>
      <c r="G8" s="150" t="s">
        <v>215</v>
      </c>
      <c r="H8" s="150" t="s">
        <v>38</v>
      </c>
      <c r="I8" s="150" t="s">
        <v>26</v>
      </c>
      <c r="J8" s="150" t="s">
        <v>39</v>
      </c>
      <c r="K8" s="141" t="s">
        <v>23</v>
      </c>
      <c r="L8" s="19" t="s">
        <v>217</v>
      </c>
      <c r="M8" s="150" t="s">
        <v>218</v>
      </c>
      <c r="N8" s="324" t="s">
        <v>2</v>
      </c>
      <c r="O8" s="324" t="s">
        <v>3</v>
      </c>
      <c r="P8" s="309" t="s">
        <v>12</v>
      </c>
      <c r="Q8" s="327" t="s">
        <v>4</v>
      </c>
      <c r="R8" s="328"/>
      <c r="S8" s="328"/>
      <c r="T8" s="329"/>
      <c r="U8" s="306" t="s">
        <v>11</v>
      </c>
      <c r="V8" s="307"/>
      <c r="W8" s="307"/>
      <c r="X8" s="308"/>
      <c r="Y8" s="283" t="s">
        <v>28</v>
      </c>
      <c r="Z8" s="309" t="s">
        <v>30</v>
      </c>
    </row>
    <row r="9" spans="1:26" s="43" customFormat="1">
      <c r="A9" s="310"/>
      <c r="B9" s="319" t="s">
        <v>54</v>
      </c>
      <c r="C9" s="320"/>
      <c r="D9" s="320"/>
      <c r="E9" s="320"/>
      <c r="F9" s="320"/>
      <c r="G9" s="320"/>
      <c r="H9" s="320"/>
      <c r="I9" s="320"/>
      <c r="J9" s="320"/>
      <c r="K9" s="320"/>
      <c r="L9" s="320"/>
      <c r="M9" s="320"/>
      <c r="N9" s="325"/>
      <c r="O9" s="325"/>
      <c r="P9" s="310"/>
      <c r="Q9" s="309" t="s">
        <v>5</v>
      </c>
      <c r="R9" s="309" t="s">
        <v>6</v>
      </c>
      <c r="S9" s="312" t="s">
        <v>7</v>
      </c>
      <c r="T9" s="312" t="s">
        <v>8</v>
      </c>
      <c r="U9" s="312" t="s">
        <v>9</v>
      </c>
      <c r="V9" s="312" t="s">
        <v>10</v>
      </c>
      <c r="W9" s="312" t="s">
        <v>7</v>
      </c>
      <c r="X9" s="312" t="s">
        <v>8</v>
      </c>
      <c r="Y9" s="321"/>
      <c r="Z9" s="310"/>
    </row>
    <row r="10" spans="1:26" s="43" customFormat="1">
      <c r="A10" s="310"/>
      <c r="B10" s="18">
        <v>150</v>
      </c>
      <c r="C10" s="18">
        <v>300</v>
      </c>
      <c r="D10" s="18">
        <v>150</v>
      </c>
      <c r="E10" s="18">
        <v>100</v>
      </c>
      <c r="F10" s="18">
        <v>200</v>
      </c>
      <c r="G10" s="141">
        <v>270</v>
      </c>
      <c r="H10" s="141">
        <v>100</v>
      </c>
      <c r="I10" s="141">
        <v>40</v>
      </c>
      <c r="J10" s="141">
        <v>50</v>
      </c>
      <c r="K10" s="141">
        <v>50</v>
      </c>
      <c r="L10" s="18">
        <v>50</v>
      </c>
      <c r="M10" s="141">
        <v>300</v>
      </c>
      <c r="N10" s="325"/>
      <c r="O10" s="325"/>
      <c r="P10" s="310"/>
      <c r="Q10" s="310"/>
      <c r="R10" s="310"/>
      <c r="S10" s="313"/>
      <c r="T10" s="313"/>
      <c r="U10" s="313"/>
      <c r="V10" s="313"/>
      <c r="W10" s="313"/>
      <c r="X10" s="313"/>
      <c r="Y10" s="321"/>
      <c r="Z10" s="310"/>
    </row>
    <row r="11" spans="1:26">
      <c r="A11" s="311"/>
      <c r="B11" s="319" t="s">
        <v>55</v>
      </c>
      <c r="C11" s="320"/>
      <c r="D11" s="320"/>
      <c r="E11" s="320"/>
      <c r="F11" s="320"/>
      <c r="G11" s="320"/>
      <c r="H11" s="320"/>
      <c r="I11" s="320"/>
      <c r="J11" s="320"/>
      <c r="K11" s="320"/>
      <c r="L11" s="320"/>
      <c r="M11" s="320"/>
      <c r="N11" s="326"/>
      <c r="O11" s="326"/>
      <c r="P11" s="311"/>
      <c r="Q11" s="311"/>
      <c r="R11" s="311"/>
      <c r="S11" s="314"/>
      <c r="T11" s="314"/>
      <c r="U11" s="314"/>
      <c r="V11" s="314"/>
      <c r="W11" s="314"/>
      <c r="X11" s="314"/>
      <c r="Y11" s="322"/>
      <c r="Z11" s="311"/>
    </row>
    <row r="12" spans="1:26" s="81" customFormat="1">
      <c r="A12" s="159"/>
      <c r="B12" s="160">
        <f>+B10/20</f>
        <v>7.5</v>
      </c>
      <c r="C12" s="160">
        <f t="shared" ref="C12:M12" si="0">+C10/20</f>
        <v>15</v>
      </c>
      <c r="D12" s="160">
        <f t="shared" si="0"/>
        <v>7.5</v>
      </c>
      <c r="E12" s="160">
        <f t="shared" si="0"/>
        <v>5</v>
      </c>
      <c r="F12" s="160">
        <f t="shared" si="0"/>
        <v>10</v>
      </c>
      <c r="G12" s="160">
        <f t="shared" si="0"/>
        <v>13.5</v>
      </c>
      <c r="H12" s="160">
        <f t="shared" si="0"/>
        <v>5</v>
      </c>
      <c r="I12" s="160">
        <f t="shared" si="0"/>
        <v>2</v>
      </c>
      <c r="J12" s="160">
        <f t="shared" si="0"/>
        <v>2.5</v>
      </c>
      <c r="K12" s="160">
        <f t="shared" si="0"/>
        <v>2.5</v>
      </c>
      <c r="L12" s="160">
        <f t="shared" si="0"/>
        <v>2.5</v>
      </c>
      <c r="M12" s="160">
        <f t="shared" si="0"/>
        <v>15</v>
      </c>
      <c r="N12" s="70"/>
      <c r="O12" s="70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59"/>
    </row>
    <row r="13" spans="1:26" ht="13.5" thickBot="1">
      <c r="A13" s="19">
        <v>1</v>
      </c>
      <c r="B13" s="18">
        <v>2</v>
      </c>
      <c r="C13" s="18">
        <v>3</v>
      </c>
      <c r="D13" s="18">
        <v>4</v>
      </c>
      <c r="E13" s="18">
        <v>5</v>
      </c>
      <c r="F13" s="18">
        <v>6</v>
      </c>
      <c r="G13" s="141">
        <v>7</v>
      </c>
      <c r="H13" s="141">
        <v>8</v>
      </c>
      <c r="I13" s="141">
        <v>9</v>
      </c>
      <c r="J13" s="141">
        <v>10</v>
      </c>
      <c r="K13" s="141">
        <v>11</v>
      </c>
      <c r="L13" s="18">
        <v>12</v>
      </c>
      <c r="M13" s="141">
        <v>13</v>
      </c>
      <c r="N13" s="18">
        <v>15</v>
      </c>
      <c r="O13" s="18">
        <v>16</v>
      </c>
      <c r="P13" s="18">
        <v>17</v>
      </c>
      <c r="Q13" s="18">
        <v>18</v>
      </c>
      <c r="R13" s="18">
        <v>19</v>
      </c>
      <c r="S13" s="18">
        <v>20</v>
      </c>
      <c r="T13" s="18">
        <v>21</v>
      </c>
      <c r="U13" s="18">
        <v>22</v>
      </c>
      <c r="V13" s="18">
        <v>23</v>
      </c>
      <c r="W13" s="18">
        <v>24</v>
      </c>
      <c r="X13" s="18">
        <v>25</v>
      </c>
      <c r="Y13" s="18">
        <v>26</v>
      </c>
      <c r="Z13" s="18">
        <v>27</v>
      </c>
    </row>
    <row r="14" spans="1:26" ht="16.5" hidden="1" thickBot="1">
      <c r="A14" s="315"/>
      <c r="B14" s="316"/>
      <c r="C14" s="316"/>
      <c r="D14" s="316"/>
      <c r="E14" s="316"/>
      <c r="F14" s="316"/>
      <c r="G14" s="316"/>
      <c r="H14" s="316"/>
      <c r="I14" s="316"/>
      <c r="J14" s="316"/>
      <c r="K14" s="316"/>
      <c r="L14" s="316"/>
      <c r="M14" s="316"/>
      <c r="N14" s="316"/>
      <c r="O14" s="316"/>
      <c r="P14" s="316"/>
      <c r="Q14" s="316"/>
      <c r="R14" s="316"/>
      <c r="S14" s="316"/>
      <c r="T14" s="316"/>
      <c r="U14" s="316"/>
      <c r="V14" s="316"/>
      <c r="W14" s="316"/>
      <c r="X14" s="316"/>
      <c r="Y14" s="316"/>
      <c r="Z14" s="317"/>
    </row>
    <row r="15" spans="1:26" ht="15" hidden="1" customHeight="1" thickBot="1">
      <c r="A15" s="145" t="s">
        <v>219</v>
      </c>
      <c r="B15" s="104">
        <v>1</v>
      </c>
      <c r="C15" s="27">
        <v>1</v>
      </c>
      <c r="D15" s="27">
        <v>1</v>
      </c>
      <c r="E15" s="27">
        <v>1</v>
      </c>
      <c r="F15" s="27">
        <v>1</v>
      </c>
      <c r="G15" s="142">
        <v>1</v>
      </c>
      <c r="H15" s="142">
        <v>1</v>
      </c>
      <c r="I15" s="142">
        <v>1</v>
      </c>
      <c r="J15" s="142">
        <v>1</v>
      </c>
      <c r="K15" s="142">
        <v>1</v>
      </c>
      <c r="L15" s="27">
        <v>1</v>
      </c>
      <c r="M15" s="142">
        <v>1</v>
      </c>
      <c r="N15" s="158">
        <v>126</v>
      </c>
      <c r="O15" s="18">
        <f>+SUMIF(B15:M15,"1",$B$10:$M$10)</f>
        <v>1760</v>
      </c>
      <c r="P15" s="27">
        <v>5</v>
      </c>
      <c r="Q15" s="27"/>
      <c r="R15" s="161">
        <f>O15/14</f>
        <v>125.71428571428571</v>
      </c>
      <c r="S15" s="161">
        <f>+O15/100</f>
        <v>17.600000000000001</v>
      </c>
      <c r="T15" s="104"/>
      <c r="U15" s="27"/>
      <c r="V15" s="27">
        <v>50</v>
      </c>
      <c r="W15" s="27">
        <v>10</v>
      </c>
      <c r="X15" s="27"/>
      <c r="Y15" s="161">
        <f>+(Q15*U15)+(R15*V15)+(S15*W15)</f>
        <v>6461.7142857142853</v>
      </c>
      <c r="Z15" s="164" t="s">
        <v>59</v>
      </c>
    </row>
    <row r="16" spans="1:26" ht="12" hidden="1" customHeight="1" thickBot="1">
      <c r="A16" s="145" t="s">
        <v>220</v>
      </c>
      <c r="B16" s="104">
        <v>1</v>
      </c>
      <c r="C16" s="27">
        <v>1</v>
      </c>
      <c r="D16" s="27">
        <v>1</v>
      </c>
      <c r="E16" s="27">
        <v>1</v>
      </c>
      <c r="F16" s="27"/>
      <c r="G16" s="142"/>
      <c r="H16" s="142"/>
      <c r="I16" s="142"/>
      <c r="J16" s="142"/>
      <c r="K16" s="142"/>
      <c r="L16" s="27"/>
      <c r="M16" s="142"/>
      <c r="N16" s="158">
        <f>+SUMIF(B16:M16,"1",$B$12:$M$12)</f>
        <v>35</v>
      </c>
      <c r="O16" s="18">
        <f>+SUMIF(B16:M16,"1",$B$10:$M$10)</f>
        <v>700</v>
      </c>
      <c r="P16" s="27">
        <v>5</v>
      </c>
      <c r="Q16" s="161">
        <f>+O16/60</f>
        <v>11.666666666666666</v>
      </c>
      <c r="R16" s="161">
        <f t="shared" ref="R16:R84" si="1">+N16</f>
        <v>35</v>
      </c>
      <c r="S16" s="161">
        <f t="shared" ref="S16:S22" si="2">+O16/100</f>
        <v>7</v>
      </c>
      <c r="T16" s="104"/>
      <c r="U16" s="27">
        <v>30</v>
      </c>
      <c r="V16" s="27">
        <v>20</v>
      </c>
      <c r="W16" s="27">
        <v>10</v>
      </c>
      <c r="X16" s="27"/>
      <c r="Y16" s="161">
        <f t="shared" ref="Y16:Y79" si="3">+(Q16*U16)+(R16*V16)+(S16*W16)</f>
        <v>1120</v>
      </c>
      <c r="Z16" s="165" t="s">
        <v>259</v>
      </c>
    </row>
    <row r="17" spans="1:26" ht="12" hidden="1" customHeight="1" thickBot="1">
      <c r="A17" s="145" t="s">
        <v>220</v>
      </c>
      <c r="B17" s="104"/>
      <c r="C17" s="27"/>
      <c r="D17" s="27"/>
      <c r="E17" s="27"/>
      <c r="F17" s="27"/>
      <c r="G17" s="142">
        <v>2</v>
      </c>
      <c r="H17" s="142">
        <v>2</v>
      </c>
      <c r="I17" s="142"/>
      <c r="J17" s="142"/>
      <c r="K17" s="142"/>
      <c r="L17" s="27"/>
      <c r="M17" s="142">
        <v>2</v>
      </c>
      <c r="N17" s="158">
        <f>+SUMIF(B17:M17,"2",$B$12:$M$12)</f>
        <v>33.5</v>
      </c>
      <c r="O17" s="18">
        <f>+SUMIF(B17:M17,"2",$B$10:$M$10)</f>
        <v>670</v>
      </c>
      <c r="P17" s="27">
        <v>5</v>
      </c>
      <c r="Q17" s="161">
        <f>+O17/60</f>
        <v>11.166666666666666</v>
      </c>
      <c r="R17" s="161">
        <f t="shared" si="1"/>
        <v>33.5</v>
      </c>
      <c r="S17" s="161">
        <f t="shared" si="2"/>
        <v>6.7</v>
      </c>
      <c r="T17" s="104"/>
      <c r="U17" s="27">
        <v>30</v>
      </c>
      <c r="V17" s="27">
        <v>20</v>
      </c>
      <c r="W17" s="27">
        <v>10</v>
      </c>
      <c r="X17" s="27"/>
      <c r="Y17" s="161">
        <f t="shared" si="3"/>
        <v>1072</v>
      </c>
      <c r="Z17" s="165" t="s">
        <v>259</v>
      </c>
    </row>
    <row r="18" spans="1:26" ht="26.25" thickBot="1">
      <c r="A18" s="145" t="s">
        <v>221</v>
      </c>
      <c r="B18" s="104">
        <v>1</v>
      </c>
      <c r="C18" s="27">
        <v>1</v>
      </c>
      <c r="D18" s="27">
        <v>1</v>
      </c>
      <c r="E18" s="27">
        <v>1</v>
      </c>
      <c r="F18" s="27">
        <v>1</v>
      </c>
      <c r="G18" s="142">
        <v>1</v>
      </c>
      <c r="H18" s="142">
        <v>1</v>
      </c>
      <c r="I18" s="142">
        <v>1</v>
      </c>
      <c r="J18" s="142">
        <v>1</v>
      </c>
      <c r="K18" s="142">
        <v>1</v>
      </c>
      <c r="L18" s="27">
        <v>1</v>
      </c>
      <c r="M18" s="142">
        <v>1</v>
      </c>
      <c r="N18" s="158">
        <f>+SUMIF(B18:M18,"1",$B$12:$M$12)</f>
        <v>88</v>
      </c>
      <c r="O18" s="18">
        <f>+SUMIF(B18:M18,"1",$B$10:$M$10)</f>
        <v>1760</v>
      </c>
      <c r="P18" s="27">
        <v>5</v>
      </c>
      <c r="Q18" s="161">
        <f>+O18/80</f>
        <v>22</v>
      </c>
      <c r="R18" s="161">
        <f t="shared" si="1"/>
        <v>88</v>
      </c>
      <c r="S18" s="161">
        <f t="shared" si="2"/>
        <v>17.600000000000001</v>
      </c>
      <c r="T18" s="104"/>
      <c r="U18" s="27">
        <v>20</v>
      </c>
      <c r="V18" s="27">
        <v>30</v>
      </c>
      <c r="W18" s="27">
        <v>10</v>
      </c>
      <c r="X18" s="27"/>
      <c r="Y18" s="161">
        <f t="shared" si="3"/>
        <v>3256</v>
      </c>
      <c r="Z18" s="165" t="s">
        <v>258</v>
      </c>
    </row>
    <row r="19" spans="1:26" ht="13.5" thickBot="1">
      <c r="A19" s="145" t="s">
        <v>222</v>
      </c>
      <c r="B19" s="104">
        <v>1</v>
      </c>
      <c r="C19" s="27">
        <v>1</v>
      </c>
      <c r="D19" s="27">
        <v>1</v>
      </c>
      <c r="E19" s="27">
        <v>1</v>
      </c>
      <c r="F19" s="27">
        <v>1</v>
      </c>
      <c r="G19" s="142">
        <v>1</v>
      </c>
      <c r="H19" s="142"/>
      <c r="I19" s="142"/>
      <c r="J19" s="142"/>
      <c r="K19" s="142"/>
      <c r="L19" s="27"/>
      <c r="M19" s="142"/>
      <c r="N19" s="158">
        <f>+SUMIF(B19:M19,"1",$B$12:$M$12)</f>
        <v>58.5</v>
      </c>
      <c r="O19" s="18">
        <f>+SUMIF(B19:M19,"1",$B$10:$M$10)</f>
        <v>1170</v>
      </c>
      <c r="P19" s="27">
        <v>5</v>
      </c>
      <c r="Q19" s="161">
        <f t="shared" ref="Q19:Q75" si="4">+O19/80</f>
        <v>14.625</v>
      </c>
      <c r="R19" s="161">
        <f t="shared" si="1"/>
        <v>58.5</v>
      </c>
      <c r="S19" s="161">
        <f t="shared" si="2"/>
        <v>11.7</v>
      </c>
      <c r="T19" s="104"/>
      <c r="U19" s="27">
        <v>20</v>
      </c>
      <c r="V19" s="27">
        <v>30</v>
      </c>
      <c r="W19" s="27">
        <v>10</v>
      </c>
      <c r="X19" s="27"/>
      <c r="Y19" s="161">
        <f t="shared" si="3"/>
        <v>2164.5</v>
      </c>
      <c r="Z19" s="165" t="s">
        <v>258</v>
      </c>
    </row>
    <row r="20" spans="1:26" ht="13.5" hidden="1" thickBot="1">
      <c r="A20" s="146" t="s">
        <v>223</v>
      </c>
      <c r="B20" s="104">
        <v>1</v>
      </c>
      <c r="C20" s="27"/>
      <c r="D20" s="27">
        <v>1</v>
      </c>
      <c r="E20" s="27">
        <v>1</v>
      </c>
      <c r="F20" s="27">
        <v>1</v>
      </c>
      <c r="G20" s="142"/>
      <c r="H20" s="142"/>
      <c r="I20" s="142"/>
      <c r="J20" s="142"/>
      <c r="K20" s="142"/>
      <c r="L20" s="27"/>
      <c r="M20" s="142">
        <v>1</v>
      </c>
      <c r="N20" s="158">
        <f>+SUMIF(B20:M20,"1",$B$12:$M$12)</f>
        <v>45</v>
      </c>
      <c r="O20" s="18">
        <f>+SUMIF(B20:M20,"1",$B$10:$M$10)</f>
        <v>900</v>
      </c>
      <c r="P20" s="27">
        <v>5</v>
      </c>
      <c r="Q20" s="161">
        <f t="shared" si="4"/>
        <v>11.25</v>
      </c>
      <c r="R20" s="161">
        <f t="shared" si="1"/>
        <v>45</v>
      </c>
      <c r="S20" s="161">
        <f t="shared" si="2"/>
        <v>9</v>
      </c>
      <c r="T20" s="104"/>
      <c r="U20" s="27">
        <v>20</v>
      </c>
      <c r="V20" s="27">
        <v>30</v>
      </c>
      <c r="W20" s="27">
        <v>10</v>
      </c>
      <c r="X20" s="27"/>
      <c r="Y20" s="161">
        <f t="shared" si="3"/>
        <v>1665</v>
      </c>
      <c r="Z20" s="164" t="s">
        <v>59</v>
      </c>
    </row>
    <row r="21" spans="1:26" ht="13.5" hidden="1" thickBot="1">
      <c r="A21" s="146" t="s">
        <v>223</v>
      </c>
      <c r="B21" s="104"/>
      <c r="C21" s="27"/>
      <c r="D21" s="27"/>
      <c r="E21" s="27"/>
      <c r="F21" s="27"/>
      <c r="G21" s="142">
        <v>2</v>
      </c>
      <c r="H21" s="142"/>
      <c r="I21" s="142"/>
      <c r="J21" s="142"/>
      <c r="K21" s="142"/>
      <c r="L21" s="27"/>
      <c r="M21" s="142"/>
      <c r="N21" s="158">
        <f>+SUMIF(B21:M21,"2",$B$12:$M$12)</f>
        <v>13.5</v>
      </c>
      <c r="O21" s="18">
        <f>+SUMIF(B21:M21,"2",$B$10:$M$10)</f>
        <v>270</v>
      </c>
      <c r="P21" s="27">
        <v>5</v>
      </c>
      <c r="Q21" s="161">
        <f t="shared" si="4"/>
        <v>3.375</v>
      </c>
      <c r="R21" s="161">
        <f t="shared" si="1"/>
        <v>13.5</v>
      </c>
      <c r="S21" s="161">
        <f t="shared" si="2"/>
        <v>2.7</v>
      </c>
      <c r="T21" s="104"/>
      <c r="U21" s="27">
        <v>20</v>
      </c>
      <c r="V21" s="27">
        <v>30</v>
      </c>
      <c r="W21" s="27">
        <v>10</v>
      </c>
      <c r="X21" s="27"/>
      <c r="Y21" s="161">
        <f t="shared" si="3"/>
        <v>499.5</v>
      </c>
      <c r="Z21" s="164" t="s">
        <v>59</v>
      </c>
    </row>
    <row r="22" spans="1:26" ht="13.5" hidden="1" thickBot="1">
      <c r="A22" s="146" t="s">
        <v>223</v>
      </c>
      <c r="B22" s="104"/>
      <c r="C22" s="27">
        <v>3</v>
      </c>
      <c r="D22" s="27"/>
      <c r="E22" s="27"/>
      <c r="F22" s="27"/>
      <c r="G22" s="142"/>
      <c r="H22" s="142">
        <v>3</v>
      </c>
      <c r="I22" s="142">
        <v>3</v>
      </c>
      <c r="J22" s="142">
        <v>3</v>
      </c>
      <c r="K22" s="142">
        <v>3</v>
      </c>
      <c r="L22" s="27">
        <v>3</v>
      </c>
      <c r="M22" s="142"/>
      <c r="N22" s="158">
        <f>+SUMIF(B22:M22,"3",$B$12:$M$12)</f>
        <v>29.5</v>
      </c>
      <c r="O22" s="18">
        <f>+SUMIF(B22:M22,"3",$B$10:$M$10)</f>
        <v>590</v>
      </c>
      <c r="P22" s="27">
        <v>5</v>
      </c>
      <c r="Q22" s="161">
        <f t="shared" si="4"/>
        <v>7.375</v>
      </c>
      <c r="R22" s="161">
        <f t="shared" si="1"/>
        <v>29.5</v>
      </c>
      <c r="S22" s="161">
        <f t="shared" si="2"/>
        <v>5.9</v>
      </c>
      <c r="T22" s="104"/>
      <c r="U22" s="27">
        <v>20</v>
      </c>
      <c r="V22" s="27">
        <v>30</v>
      </c>
      <c r="W22" s="27">
        <v>10</v>
      </c>
      <c r="X22" s="27"/>
      <c r="Y22" s="161">
        <f t="shared" si="3"/>
        <v>1091.5</v>
      </c>
      <c r="Z22" s="164" t="s">
        <v>59</v>
      </c>
    </row>
    <row r="23" spans="1:26" ht="14.25" hidden="1" customHeight="1" thickBot="1">
      <c r="A23" s="145" t="s">
        <v>141</v>
      </c>
      <c r="B23" s="156">
        <v>1</v>
      </c>
      <c r="C23" s="105">
        <v>1</v>
      </c>
      <c r="D23" s="105">
        <v>1</v>
      </c>
      <c r="E23" s="105">
        <v>1</v>
      </c>
      <c r="F23" s="105">
        <v>1</v>
      </c>
      <c r="G23" s="153">
        <v>1</v>
      </c>
      <c r="H23" s="153">
        <v>1</v>
      </c>
      <c r="I23" s="153">
        <v>1</v>
      </c>
      <c r="J23" s="153">
        <v>1</v>
      </c>
      <c r="K23" s="153">
        <v>1</v>
      </c>
      <c r="L23" s="133">
        <v>1</v>
      </c>
      <c r="M23" s="153">
        <v>1</v>
      </c>
      <c r="N23" s="158">
        <f>+SUMIF(B23:M23,"1",$B$12:$M$12)</f>
        <v>88</v>
      </c>
      <c r="O23" s="18">
        <f>+SUMIF(B23:M23,"1",$B$10:$M$10)</f>
        <v>1760</v>
      </c>
      <c r="P23" s="105">
        <v>2</v>
      </c>
      <c r="Q23" s="161"/>
      <c r="R23" s="161">
        <v>44</v>
      </c>
      <c r="S23" s="161"/>
      <c r="T23" s="156"/>
      <c r="U23" s="105"/>
      <c r="V23" s="105">
        <v>20</v>
      </c>
      <c r="W23" s="105"/>
      <c r="X23" s="105"/>
      <c r="Y23" s="161">
        <f t="shared" si="3"/>
        <v>880</v>
      </c>
      <c r="Z23" s="164" t="s">
        <v>59</v>
      </c>
    </row>
    <row r="24" spans="1:26" s="80" customFormat="1" ht="14.25" hidden="1" customHeight="1" thickBot="1">
      <c r="A24" s="145" t="s">
        <v>224</v>
      </c>
      <c r="B24" s="104">
        <v>1</v>
      </c>
      <c r="C24" s="27"/>
      <c r="D24" s="27">
        <v>1</v>
      </c>
      <c r="E24" s="27">
        <v>1</v>
      </c>
      <c r="F24" s="27">
        <v>1</v>
      </c>
      <c r="G24" s="142"/>
      <c r="H24" s="142"/>
      <c r="I24" s="142"/>
      <c r="J24" s="142"/>
      <c r="K24" s="142"/>
      <c r="L24" s="27"/>
      <c r="M24" s="142"/>
      <c r="N24" s="158">
        <f>+SUMIF(B24:M24,"1",$B$12:$M$12)</f>
        <v>30</v>
      </c>
      <c r="O24" s="18">
        <f>+SUMIF(B24:M24,"1",$B$10:$M$10)</f>
        <v>600</v>
      </c>
      <c r="P24" s="105">
        <v>2</v>
      </c>
      <c r="Q24" s="161">
        <f t="shared" si="4"/>
        <v>7.5</v>
      </c>
      <c r="R24" s="161">
        <f t="shared" si="1"/>
        <v>30</v>
      </c>
      <c r="S24" s="161">
        <f t="shared" ref="S24:S37" si="5">+O24/100</f>
        <v>6</v>
      </c>
      <c r="T24" s="104"/>
      <c r="U24" s="105">
        <v>10</v>
      </c>
      <c r="V24" s="105">
        <v>10</v>
      </c>
      <c r="W24" s="105">
        <v>10</v>
      </c>
      <c r="X24" s="27"/>
      <c r="Y24" s="161">
        <f t="shared" si="3"/>
        <v>435</v>
      </c>
      <c r="Z24" s="164" t="s">
        <v>59</v>
      </c>
    </row>
    <row r="25" spans="1:26" s="80" customFormat="1" ht="14.25" hidden="1" customHeight="1" thickBot="1">
      <c r="A25" s="145" t="s">
        <v>224</v>
      </c>
      <c r="B25" s="104"/>
      <c r="C25" s="27"/>
      <c r="D25" s="27"/>
      <c r="E25" s="27"/>
      <c r="F25" s="27"/>
      <c r="G25" s="142"/>
      <c r="H25" s="142">
        <v>2</v>
      </c>
      <c r="I25" s="142">
        <v>2</v>
      </c>
      <c r="J25" s="142">
        <v>2</v>
      </c>
      <c r="K25" s="142">
        <v>2</v>
      </c>
      <c r="L25" s="27">
        <v>2</v>
      </c>
      <c r="M25" s="142">
        <v>2</v>
      </c>
      <c r="N25" s="158">
        <f>+SUMIF(B25:M25,"2",$B$12:$M$12)</f>
        <v>29.5</v>
      </c>
      <c r="O25" s="18">
        <f>+SUMIF(B25:M25,"2",$B$10:$M$10)</f>
        <v>590</v>
      </c>
      <c r="P25" s="105">
        <v>2</v>
      </c>
      <c r="Q25" s="161">
        <f t="shared" si="4"/>
        <v>7.375</v>
      </c>
      <c r="R25" s="161">
        <f t="shared" si="1"/>
        <v>29.5</v>
      </c>
      <c r="S25" s="161">
        <f t="shared" si="5"/>
        <v>5.9</v>
      </c>
      <c r="T25" s="104"/>
      <c r="U25" s="105">
        <v>10</v>
      </c>
      <c r="V25" s="105">
        <v>10</v>
      </c>
      <c r="W25" s="105">
        <v>10</v>
      </c>
      <c r="X25" s="27"/>
      <c r="Y25" s="161">
        <f t="shared" si="3"/>
        <v>427.75</v>
      </c>
      <c r="Z25" s="164" t="s">
        <v>59</v>
      </c>
    </row>
    <row r="26" spans="1:26" s="80" customFormat="1" ht="14.25" hidden="1" customHeight="1" thickBot="1">
      <c r="A26" s="145" t="s">
        <v>224</v>
      </c>
      <c r="B26" s="104"/>
      <c r="C26" s="27">
        <v>3</v>
      </c>
      <c r="D26" s="27"/>
      <c r="E26" s="27"/>
      <c r="F26" s="27"/>
      <c r="G26" s="142">
        <v>3</v>
      </c>
      <c r="H26" s="142"/>
      <c r="I26" s="142"/>
      <c r="J26" s="142"/>
      <c r="K26" s="142"/>
      <c r="L26" s="27"/>
      <c r="M26" s="142"/>
      <c r="N26" s="158">
        <f>+SUMIF(B26:M26,"3",$B$12:$M$12)</f>
        <v>28.5</v>
      </c>
      <c r="O26" s="18">
        <f>+SUMIF(B26:M26,"3",$B$10:$M$10)</f>
        <v>570</v>
      </c>
      <c r="P26" s="105">
        <v>2</v>
      </c>
      <c r="Q26" s="161">
        <f t="shared" si="4"/>
        <v>7.125</v>
      </c>
      <c r="R26" s="161">
        <f t="shared" si="1"/>
        <v>28.5</v>
      </c>
      <c r="S26" s="161">
        <f t="shared" si="5"/>
        <v>5.7</v>
      </c>
      <c r="T26" s="104"/>
      <c r="U26" s="105">
        <v>10</v>
      </c>
      <c r="V26" s="105">
        <v>10</v>
      </c>
      <c r="W26" s="105">
        <v>10</v>
      </c>
      <c r="X26" s="27"/>
      <c r="Y26" s="161">
        <f t="shared" si="3"/>
        <v>413.25</v>
      </c>
      <c r="Z26" s="164" t="s">
        <v>59</v>
      </c>
    </row>
    <row r="27" spans="1:26" ht="14.25" hidden="1" customHeight="1" thickBot="1">
      <c r="A27" s="145" t="s">
        <v>225</v>
      </c>
      <c r="B27" s="107">
        <v>2</v>
      </c>
      <c r="C27" s="106">
        <v>2</v>
      </c>
      <c r="D27" s="106">
        <v>2</v>
      </c>
      <c r="E27" s="106">
        <v>2</v>
      </c>
      <c r="F27" s="106">
        <v>2</v>
      </c>
      <c r="G27" s="154">
        <v>2</v>
      </c>
      <c r="H27" s="154">
        <v>2</v>
      </c>
      <c r="I27" s="154">
        <v>2</v>
      </c>
      <c r="J27" s="154">
        <v>2</v>
      </c>
      <c r="K27" s="154">
        <v>2</v>
      </c>
      <c r="L27" s="134">
        <v>2</v>
      </c>
      <c r="M27" s="154">
        <v>2</v>
      </c>
      <c r="N27" s="158">
        <v>126</v>
      </c>
      <c r="O27" s="18">
        <f>+SUMIF(B27:M27,"2",$B$10:$M$10)</f>
        <v>1760</v>
      </c>
      <c r="P27" s="27">
        <v>5</v>
      </c>
      <c r="Q27" s="161"/>
      <c r="R27" s="161">
        <f>O27/14</f>
        <v>125.71428571428571</v>
      </c>
      <c r="S27" s="161">
        <f t="shared" si="5"/>
        <v>17.600000000000001</v>
      </c>
      <c r="T27" s="107"/>
      <c r="U27" s="106"/>
      <c r="V27" s="27">
        <v>50</v>
      </c>
      <c r="W27" s="27">
        <v>10</v>
      </c>
      <c r="X27" s="106"/>
      <c r="Y27" s="161">
        <f t="shared" si="3"/>
        <v>6461.7142857142853</v>
      </c>
      <c r="Z27" s="164" t="s">
        <v>59</v>
      </c>
    </row>
    <row r="28" spans="1:26" ht="13.5" hidden="1" thickBot="1">
      <c r="A28" s="145" t="s">
        <v>226</v>
      </c>
      <c r="B28" s="104">
        <v>2</v>
      </c>
      <c r="C28" s="18"/>
      <c r="D28" s="27">
        <v>2</v>
      </c>
      <c r="E28" s="27">
        <v>2</v>
      </c>
      <c r="F28" s="27">
        <v>2</v>
      </c>
      <c r="G28" s="142"/>
      <c r="H28" s="142"/>
      <c r="I28" s="142"/>
      <c r="J28" s="142"/>
      <c r="K28" s="142"/>
      <c r="L28" s="27"/>
      <c r="M28" s="142"/>
      <c r="N28" s="158">
        <f>+SUMIF(B28:M28,"2",$B$12:$M$12)</f>
        <v>30</v>
      </c>
      <c r="O28" s="18">
        <f>+SUMIF(B28:M28,"2",$B$10:$M$10)</f>
        <v>600</v>
      </c>
      <c r="P28" s="27">
        <v>5</v>
      </c>
      <c r="Q28" s="161">
        <f t="shared" si="4"/>
        <v>7.5</v>
      </c>
      <c r="R28" s="161">
        <f t="shared" si="1"/>
        <v>30</v>
      </c>
      <c r="S28" s="161">
        <f t="shared" si="5"/>
        <v>6</v>
      </c>
      <c r="T28" s="144"/>
      <c r="U28" s="27">
        <v>30</v>
      </c>
      <c r="V28" s="27">
        <v>20</v>
      </c>
      <c r="W28" s="27">
        <v>10</v>
      </c>
      <c r="X28" s="18"/>
      <c r="Y28" s="161">
        <f t="shared" si="3"/>
        <v>885</v>
      </c>
      <c r="Z28" s="165" t="s">
        <v>259</v>
      </c>
    </row>
    <row r="29" spans="1:26" ht="15.75" hidden="1" customHeight="1" thickBot="1">
      <c r="A29" s="145" t="s">
        <v>226</v>
      </c>
      <c r="B29" s="104"/>
      <c r="C29" s="27">
        <v>1</v>
      </c>
      <c r="D29" s="27"/>
      <c r="E29" s="27"/>
      <c r="F29" s="27"/>
      <c r="G29" s="142"/>
      <c r="H29" s="142">
        <v>1</v>
      </c>
      <c r="I29" s="142"/>
      <c r="J29" s="142"/>
      <c r="K29" s="142"/>
      <c r="L29" s="27"/>
      <c r="M29" s="142">
        <v>1</v>
      </c>
      <c r="N29" s="158">
        <f>+SUMIF(B29:M29,"1",$B$12:$M$12)</f>
        <v>35</v>
      </c>
      <c r="O29" s="18">
        <f>+SUMIF(B29:M29,"1",$B$10:$M$10)</f>
        <v>700</v>
      </c>
      <c r="P29" s="27">
        <v>5</v>
      </c>
      <c r="Q29" s="161">
        <f t="shared" si="4"/>
        <v>8.75</v>
      </c>
      <c r="R29" s="161">
        <f t="shared" si="1"/>
        <v>35</v>
      </c>
      <c r="S29" s="161">
        <f t="shared" si="5"/>
        <v>7</v>
      </c>
      <c r="T29" s="149"/>
      <c r="U29" s="27">
        <v>30</v>
      </c>
      <c r="V29" s="27">
        <v>20</v>
      </c>
      <c r="W29" s="27">
        <v>10</v>
      </c>
      <c r="X29" s="149"/>
      <c r="Y29" s="161">
        <f t="shared" si="3"/>
        <v>1032.5</v>
      </c>
      <c r="Z29" s="165" t="s">
        <v>259</v>
      </c>
    </row>
    <row r="30" spans="1:26" ht="17.25" hidden="1" customHeight="1" thickBot="1">
      <c r="A30" s="145" t="s">
        <v>226</v>
      </c>
      <c r="B30" s="104"/>
      <c r="C30" s="27"/>
      <c r="D30" s="27"/>
      <c r="E30" s="27"/>
      <c r="F30" s="27"/>
      <c r="G30" s="142">
        <v>3</v>
      </c>
      <c r="H30" s="142"/>
      <c r="I30" s="142"/>
      <c r="J30" s="142">
        <v>3</v>
      </c>
      <c r="K30" s="142">
        <v>3</v>
      </c>
      <c r="L30" s="27"/>
      <c r="M30" s="142"/>
      <c r="N30" s="158">
        <f>+SUMIF(B30:M30,"3",$B$12:$M$12)</f>
        <v>18.5</v>
      </c>
      <c r="O30" s="18">
        <f>+SUMIF(B30:M30,"3",$B$10:$M$10)</f>
        <v>370</v>
      </c>
      <c r="P30" s="27">
        <v>5</v>
      </c>
      <c r="Q30" s="161">
        <f t="shared" si="4"/>
        <v>4.625</v>
      </c>
      <c r="R30" s="161">
        <f t="shared" si="1"/>
        <v>18.5</v>
      </c>
      <c r="S30" s="161">
        <f t="shared" si="5"/>
        <v>3.7</v>
      </c>
      <c r="T30" s="149"/>
      <c r="U30" s="27">
        <v>30</v>
      </c>
      <c r="V30" s="27">
        <v>20</v>
      </c>
      <c r="W30" s="27">
        <v>10</v>
      </c>
      <c r="X30" s="149"/>
      <c r="Y30" s="161">
        <f t="shared" si="3"/>
        <v>545.75</v>
      </c>
      <c r="Z30" s="165" t="s">
        <v>259</v>
      </c>
    </row>
    <row r="31" spans="1:26" ht="14.25" hidden="1" customHeight="1" thickBot="1">
      <c r="A31" s="145" t="s">
        <v>138</v>
      </c>
      <c r="B31" s="104">
        <v>2</v>
      </c>
      <c r="C31" s="27">
        <v>2</v>
      </c>
      <c r="D31" s="27">
        <v>2</v>
      </c>
      <c r="E31" s="27">
        <v>2</v>
      </c>
      <c r="F31" s="27"/>
      <c r="G31" s="142"/>
      <c r="H31" s="142"/>
      <c r="I31" s="142"/>
      <c r="J31" s="142"/>
      <c r="K31" s="142"/>
      <c r="L31" s="27"/>
      <c r="M31" s="142"/>
      <c r="N31" s="158">
        <f>+SUMIF(B31:M31,"2",$B$12:$M$12)</f>
        <v>35</v>
      </c>
      <c r="O31" s="18">
        <f>+SUMIF(B31:M31,"2",$B$10:$M$10)</f>
        <v>700</v>
      </c>
      <c r="P31" s="27">
        <v>5</v>
      </c>
      <c r="Q31" s="161">
        <f>+O31/60</f>
        <v>11.666666666666666</v>
      </c>
      <c r="R31" s="161">
        <f t="shared" si="1"/>
        <v>35</v>
      </c>
      <c r="S31" s="161">
        <f t="shared" si="5"/>
        <v>7</v>
      </c>
      <c r="T31" s="96"/>
      <c r="U31" s="27">
        <v>30</v>
      </c>
      <c r="V31" s="27">
        <v>20</v>
      </c>
      <c r="W31" s="27">
        <v>10</v>
      </c>
      <c r="X31" s="96"/>
      <c r="Y31" s="161">
        <f>+(Q31*U31)+(R31*V31)+(S31*W31)</f>
        <v>1120</v>
      </c>
      <c r="Z31" s="165" t="s">
        <v>259</v>
      </c>
    </row>
    <row r="32" spans="1:26" ht="14.25" hidden="1" customHeight="1" thickBot="1">
      <c r="A32" s="145" t="s">
        <v>138</v>
      </c>
      <c r="B32" s="104"/>
      <c r="C32" s="27"/>
      <c r="D32" s="27"/>
      <c r="E32" s="27"/>
      <c r="F32" s="27"/>
      <c r="G32" s="142">
        <v>3</v>
      </c>
      <c r="H32" s="142">
        <v>3</v>
      </c>
      <c r="I32" s="142"/>
      <c r="J32" s="142"/>
      <c r="K32" s="142"/>
      <c r="L32" s="27"/>
      <c r="M32" s="142">
        <v>3</v>
      </c>
      <c r="N32" s="158">
        <f>+SUMIF(B32:M32,"3",$B$12:$M$12)</f>
        <v>33.5</v>
      </c>
      <c r="O32" s="18">
        <f>+SUMIF(B32:M32,"3",$B$10:$M$10)</f>
        <v>670</v>
      </c>
      <c r="P32" s="27">
        <v>5</v>
      </c>
      <c r="Q32" s="161">
        <f>+O32/60</f>
        <v>11.166666666666666</v>
      </c>
      <c r="R32" s="161">
        <f t="shared" si="1"/>
        <v>33.5</v>
      </c>
      <c r="S32" s="161">
        <f t="shared" si="5"/>
        <v>6.7</v>
      </c>
      <c r="T32" s="96"/>
      <c r="U32" s="27">
        <v>30</v>
      </c>
      <c r="V32" s="27">
        <v>20</v>
      </c>
      <c r="W32" s="27">
        <v>10</v>
      </c>
      <c r="X32" s="96"/>
      <c r="Y32" s="161">
        <f t="shared" si="3"/>
        <v>1072</v>
      </c>
      <c r="Z32" s="165" t="s">
        <v>259</v>
      </c>
    </row>
    <row r="33" spans="1:26" s="16" customFormat="1" ht="16.5" customHeight="1" thickBot="1">
      <c r="A33" s="145" t="s">
        <v>86</v>
      </c>
      <c r="B33" s="104">
        <v>2</v>
      </c>
      <c r="C33" s="27"/>
      <c r="D33" s="27"/>
      <c r="E33" s="27"/>
      <c r="F33" s="27"/>
      <c r="G33" s="142"/>
      <c r="H33" s="142"/>
      <c r="I33" s="142"/>
      <c r="J33" s="142"/>
      <c r="K33" s="142"/>
      <c r="L33" s="27"/>
      <c r="M33" s="142"/>
      <c r="N33" s="158">
        <f>+SUMIF(B33:M33,"2",$B$12:$M$12)</f>
        <v>7.5</v>
      </c>
      <c r="O33" s="18">
        <f>+SUMIF(B33:M33,"2",$B$10:$M$10)</f>
        <v>150</v>
      </c>
      <c r="P33" s="27">
        <v>5</v>
      </c>
      <c r="Q33" s="161">
        <f t="shared" si="4"/>
        <v>1.875</v>
      </c>
      <c r="R33" s="161">
        <f t="shared" si="1"/>
        <v>7.5</v>
      </c>
      <c r="S33" s="161">
        <f t="shared" si="5"/>
        <v>1.5</v>
      </c>
      <c r="T33" s="104"/>
      <c r="U33" s="27">
        <v>20</v>
      </c>
      <c r="V33" s="27">
        <v>30</v>
      </c>
      <c r="W33" s="27">
        <v>10</v>
      </c>
      <c r="X33" s="27"/>
      <c r="Y33" s="161">
        <f t="shared" si="3"/>
        <v>277.5</v>
      </c>
      <c r="Z33" s="165" t="s">
        <v>258</v>
      </c>
    </row>
    <row r="34" spans="1:26" s="16" customFormat="1" ht="13.5" thickBot="1">
      <c r="A34" s="145" t="s">
        <v>227</v>
      </c>
      <c r="B34" s="104">
        <v>2</v>
      </c>
      <c r="C34" s="27">
        <v>2</v>
      </c>
      <c r="D34" s="27">
        <v>2</v>
      </c>
      <c r="E34" s="27">
        <v>2</v>
      </c>
      <c r="F34" s="27">
        <v>2</v>
      </c>
      <c r="G34" s="142">
        <v>2</v>
      </c>
      <c r="H34" s="142">
        <v>2</v>
      </c>
      <c r="I34" s="142"/>
      <c r="J34" s="142"/>
      <c r="K34" s="142"/>
      <c r="L34" s="27"/>
      <c r="M34" s="142"/>
      <c r="N34" s="158">
        <f>+SUMIF(B34:M34,"2",$B$12:$M$12)</f>
        <v>63.5</v>
      </c>
      <c r="O34" s="18">
        <f>+SUMIF(B34:M34,"2",$B$10:$M$10)</f>
        <v>1270</v>
      </c>
      <c r="P34" s="27">
        <v>5</v>
      </c>
      <c r="Q34" s="161">
        <f t="shared" si="4"/>
        <v>15.875</v>
      </c>
      <c r="R34" s="161">
        <f t="shared" si="1"/>
        <v>63.5</v>
      </c>
      <c r="S34" s="161">
        <f t="shared" si="5"/>
        <v>12.7</v>
      </c>
      <c r="T34" s="104"/>
      <c r="U34" s="27">
        <v>20</v>
      </c>
      <c r="V34" s="27">
        <v>30</v>
      </c>
      <c r="W34" s="27">
        <v>10</v>
      </c>
      <c r="X34" s="27"/>
      <c r="Y34" s="161">
        <f t="shared" si="3"/>
        <v>2349.5</v>
      </c>
      <c r="Z34" s="165" t="s">
        <v>258</v>
      </c>
    </row>
    <row r="35" spans="1:26" s="16" customFormat="1" ht="13.5" hidden="1" thickBot="1">
      <c r="A35" s="146" t="s">
        <v>36</v>
      </c>
      <c r="B35" s="104"/>
      <c r="C35" s="27"/>
      <c r="D35" s="27"/>
      <c r="E35" s="27"/>
      <c r="F35" s="27"/>
      <c r="G35" s="142"/>
      <c r="H35" s="142">
        <v>1</v>
      </c>
      <c r="I35" s="142">
        <v>1</v>
      </c>
      <c r="J35" s="142">
        <v>1</v>
      </c>
      <c r="K35" s="142">
        <v>1</v>
      </c>
      <c r="L35" s="27">
        <v>1</v>
      </c>
      <c r="M35" s="142"/>
      <c r="N35" s="158">
        <f>+SUMIF(B35:M35,"1",$B$12:$M$12)</f>
        <v>14.5</v>
      </c>
      <c r="O35" s="18">
        <f>+SUMIF(B35:M35,"1",$B$10:$M$10)</f>
        <v>290</v>
      </c>
      <c r="P35" s="105">
        <v>2</v>
      </c>
      <c r="Q35" s="161">
        <f t="shared" si="4"/>
        <v>3.625</v>
      </c>
      <c r="R35" s="161">
        <f t="shared" si="1"/>
        <v>14.5</v>
      </c>
      <c r="S35" s="161">
        <f t="shared" si="5"/>
        <v>2.9</v>
      </c>
      <c r="T35" s="104"/>
      <c r="U35" s="105">
        <v>10</v>
      </c>
      <c r="V35" s="105">
        <v>10</v>
      </c>
      <c r="W35" s="105">
        <v>10</v>
      </c>
      <c r="X35" s="27"/>
      <c r="Y35" s="161">
        <f t="shared" si="3"/>
        <v>210.25</v>
      </c>
      <c r="Z35" s="164" t="s">
        <v>59</v>
      </c>
    </row>
    <row r="36" spans="1:26" s="5" customFormat="1" ht="15.75" hidden="1" customHeight="1" thickBot="1">
      <c r="A36" s="146" t="s">
        <v>36</v>
      </c>
      <c r="B36" s="104">
        <v>2</v>
      </c>
      <c r="C36" s="27"/>
      <c r="D36" s="27">
        <v>2</v>
      </c>
      <c r="E36" s="27">
        <v>2</v>
      </c>
      <c r="F36" s="27">
        <v>2</v>
      </c>
      <c r="G36" s="142"/>
      <c r="H36" s="142"/>
      <c r="I36" s="142"/>
      <c r="J36" s="142"/>
      <c r="K36" s="142"/>
      <c r="L36" s="27"/>
      <c r="M36" s="142"/>
      <c r="N36" s="158">
        <f>+SUMIF(B36:M36,"2",$B$12:$M$12)</f>
        <v>30</v>
      </c>
      <c r="O36" s="18">
        <f>+SUMIF(B36:M36,"2",$B$10:$M$10)</f>
        <v>600</v>
      </c>
      <c r="P36" s="105">
        <v>2</v>
      </c>
      <c r="Q36" s="161">
        <f t="shared" si="4"/>
        <v>7.5</v>
      </c>
      <c r="R36" s="161">
        <f t="shared" si="1"/>
        <v>30</v>
      </c>
      <c r="S36" s="161">
        <f t="shared" si="5"/>
        <v>6</v>
      </c>
      <c r="T36" s="104"/>
      <c r="U36" s="105">
        <v>10</v>
      </c>
      <c r="V36" s="105">
        <v>10</v>
      </c>
      <c r="W36" s="105">
        <v>10</v>
      </c>
      <c r="X36" s="27"/>
      <c r="Y36" s="161">
        <f t="shared" si="3"/>
        <v>435</v>
      </c>
      <c r="Z36" s="164" t="s">
        <v>59</v>
      </c>
    </row>
    <row r="37" spans="1:26" s="5" customFormat="1" ht="15.75" hidden="1" customHeight="1" thickBot="1">
      <c r="A37" s="146" t="s">
        <v>36</v>
      </c>
      <c r="B37" s="104"/>
      <c r="C37" s="27">
        <v>3</v>
      </c>
      <c r="D37" s="27"/>
      <c r="E37" s="27"/>
      <c r="F37" s="27"/>
      <c r="G37" s="142">
        <v>3</v>
      </c>
      <c r="H37" s="142"/>
      <c r="I37" s="142"/>
      <c r="J37" s="142"/>
      <c r="K37" s="142"/>
      <c r="L37" s="27"/>
      <c r="M37" s="142">
        <v>3</v>
      </c>
      <c r="N37" s="158">
        <f>+SUMIF(B37:M37,"3",$B$12:$M$12)</f>
        <v>43.5</v>
      </c>
      <c r="O37" s="18">
        <f>+SUMIF(B37:M37,"3",$B$10:$M$10)</f>
        <v>870</v>
      </c>
      <c r="P37" s="105">
        <v>2</v>
      </c>
      <c r="Q37" s="161">
        <f t="shared" si="4"/>
        <v>10.875</v>
      </c>
      <c r="R37" s="161">
        <f t="shared" si="1"/>
        <v>43.5</v>
      </c>
      <c r="S37" s="161">
        <f t="shared" si="5"/>
        <v>8.6999999999999993</v>
      </c>
      <c r="T37" s="104"/>
      <c r="U37" s="105">
        <v>10</v>
      </c>
      <c r="V37" s="105">
        <v>10</v>
      </c>
      <c r="W37" s="105">
        <v>10</v>
      </c>
      <c r="X37" s="27"/>
      <c r="Y37" s="161">
        <f t="shared" si="3"/>
        <v>630.75</v>
      </c>
      <c r="Z37" s="164" t="s">
        <v>59</v>
      </c>
    </row>
    <row r="38" spans="1:26" s="5" customFormat="1" ht="13.5" hidden="1" thickBot="1">
      <c r="A38" s="145" t="s">
        <v>141</v>
      </c>
      <c r="B38" s="104">
        <v>2</v>
      </c>
      <c r="C38" s="27">
        <v>2</v>
      </c>
      <c r="D38" s="27">
        <v>2</v>
      </c>
      <c r="E38" s="27">
        <v>2</v>
      </c>
      <c r="F38" s="27">
        <v>2</v>
      </c>
      <c r="G38" s="142">
        <v>2</v>
      </c>
      <c r="H38" s="142">
        <v>2</v>
      </c>
      <c r="I38" s="142">
        <v>2</v>
      </c>
      <c r="J38" s="142">
        <v>2</v>
      </c>
      <c r="K38" s="142">
        <v>2</v>
      </c>
      <c r="L38" s="27">
        <v>2</v>
      </c>
      <c r="M38" s="142">
        <v>2</v>
      </c>
      <c r="N38" s="158">
        <v>88</v>
      </c>
      <c r="O38" s="18">
        <f>+SUMIF(B38:M38,"2",$B$10:$M$10)</f>
        <v>1760</v>
      </c>
      <c r="P38" s="105">
        <v>2</v>
      </c>
      <c r="Q38" s="161"/>
      <c r="R38" s="161">
        <v>44</v>
      </c>
      <c r="S38" s="161"/>
      <c r="T38" s="104"/>
      <c r="U38" s="105"/>
      <c r="V38" s="105">
        <v>20</v>
      </c>
      <c r="W38" s="105"/>
      <c r="X38" s="27"/>
      <c r="Y38" s="161">
        <f t="shared" si="3"/>
        <v>880</v>
      </c>
      <c r="Z38" s="164" t="s">
        <v>59</v>
      </c>
    </row>
    <row r="39" spans="1:26" s="5" customFormat="1" ht="13.5" hidden="1" thickBot="1">
      <c r="A39" s="145" t="s">
        <v>228</v>
      </c>
      <c r="B39" s="104"/>
      <c r="C39" s="27"/>
      <c r="D39" s="52"/>
      <c r="E39" s="27"/>
      <c r="F39" s="27"/>
      <c r="G39" s="142">
        <v>1</v>
      </c>
      <c r="H39" s="142"/>
      <c r="I39" s="142"/>
      <c r="J39" s="142"/>
      <c r="K39" s="142"/>
      <c r="L39" s="27"/>
      <c r="M39" s="142"/>
      <c r="N39" s="158">
        <f>+SUMIF(B39:M39,"1",$B$12:$M$12)</f>
        <v>13.5</v>
      </c>
      <c r="O39" s="18">
        <f>+SUMIF(B39:M39,"1",$B$10:$M$10)</f>
        <v>270</v>
      </c>
      <c r="P39" s="27">
        <v>5</v>
      </c>
      <c r="Q39" s="161">
        <f>+O39/60</f>
        <v>4.5</v>
      </c>
      <c r="R39" s="161">
        <f t="shared" si="1"/>
        <v>13.5</v>
      </c>
      <c r="S39" s="161">
        <f t="shared" ref="S39:S48" si="6">+O39/100</f>
        <v>2.7</v>
      </c>
      <c r="T39" s="104"/>
      <c r="U39" s="27">
        <v>30</v>
      </c>
      <c r="V39" s="27">
        <v>20</v>
      </c>
      <c r="W39" s="27">
        <v>10</v>
      </c>
      <c r="X39" s="27"/>
      <c r="Y39" s="161">
        <f t="shared" si="3"/>
        <v>432</v>
      </c>
      <c r="Z39" s="165" t="s">
        <v>259</v>
      </c>
    </row>
    <row r="40" spans="1:26" s="5" customFormat="1" ht="13.5" hidden="1" thickBot="1">
      <c r="A40" s="145" t="s">
        <v>228</v>
      </c>
      <c r="B40" s="104"/>
      <c r="C40" s="27">
        <v>2</v>
      </c>
      <c r="D40" s="27"/>
      <c r="E40" s="27">
        <v>2</v>
      </c>
      <c r="F40" s="27"/>
      <c r="G40" s="142"/>
      <c r="H40" s="142">
        <v>2</v>
      </c>
      <c r="I40" s="142"/>
      <c r="J40" s="142"/>
      <c r="K40" s="142"/>
      <c r="L40" s="27"/>
      <c r="M40" s="142"/>
      <c r="N40" s="158">
        <f>+SUMIF(B40:M40,"2",$B$12:$M$12)</f>
        <v>25</v>
      </c>
      <c r="O40" s="18">
        <f>+SUMIF(B40:M40,"2",$B$10:$M$10)</f>
        <v>500</v>
      </c>
      <c r="P40" s="27">
        <v>5</v>
      </c>
      <c r="Q40" s="161">
        <f>+O40/60</f>
        <v>8.3333333333333339</v>
      </c>
      <c r="R40" s="161">
        <f t="shared" si="1"/>
        <v>25</v>
      </c>
      <c r="S40" s="161">
        <f t="shared" si="6"/>
        <v>5</v>
      </c>
      <c r="T40" s="104"/>
      <c r="U40" s="27">
        <v>30</v>
      </c>
      <c r="V40" s="27">
        <v>20</v>
      </c>
      <c r="W40" s="27">
        <v>10</v>
      </c>
      <c r="X40" s="27"/>
      <c r="Y40" s="161">
        <f t="shared" si="3"/>
        <v>800</v>
      </c>
      <c r="Z40" s="165" t="s">
        <v>259</v>
      </c>
    </row>
    <row r="41" spans="1:26" s="43" customFormat="1" ht="13.5" hidden="1" thickBot="1">
      <c r="A41" s="145" t="s">
        <v>228</v>
      </c>
      <c r="B41" s="104">
        <v>3</v>
      </c>
      <c r="C41" s="27"/>
      <c r="D41" s="27">
        <v>3</v>
      </c>
      <c r="E41" s="27"/>
      <c r="F41" s="27">
        <v>3</v>
      </c>
      <c r="G41" s="142"/>
      <c r="H41" s="142"/>
      <c r="I41" s="142"/>
      <c r="J41" s="142"/>
      <c r="K41" s="142"/>
      <c r="L41" s="27"/>
      <c r="M41" s="142"/>
      <c r="N41" s="158">
        <f>+SUMIF(B41:M41,"3",$B$12:$M$12)</f>
        <v>25</v>
      </c>
      <c r="O41" s="18">
        <f>+SUMIF(B41:M41,"3",$B$10:$M$10)</f>
        <v>500</v>
      </c>
      <c r="P41" s="27">
        <v>5</v>
      </c>
      <c r="Q41" s="161">
        <f>+O41/60</f>
        <v>8.3333333333333339</v>
      </c>
      <c r="R41" s="161">
        <f t="shared" si="1"/>
        <v>25</v>
      </c>
      <c r="S41" s="161">
        <f t="shared" si="6"/>
        <v>5</v>
      </c>
      <c r="T41" s="104"/>
      <c r="U41" s="27">
        <v>30</v>
      </c>
      <c r="V41" s="27">
        <v>20</v>
      </c>
      <c r="W41" s="27">
        <v>10</v>
      </c>
      <c r="X41" s="27"/>
      <c r="Y41" s="161">
        <f t="shared" si="3"/>
        <v>800</v>
      </c>
      <c r="Z41" s="165" t="s">
        <v>259</v>
      </c>
    </row>
    <row r="42" spans="1:26" s="43" customFormat="1" ht="13.5" hidden="1" thickBot="1">
      <c r="A42" s="146" t="s">
        <v>33</v>
      </c>
      <c r="B42" s="104"/>
      <c r="C42" s="27"/>
      <c r="D42" s="27"/>
      <c r="E42" s="27"/>
      <c r="F42" s="27"/>
      <c r="G42" s="142">
        <v>1</v>
      </c>
      <c r="H42" s="142">
        <v>1</v>
      </c>
      <c r="I42" s="142"/>
      <c r="J42" s="142"/>
      <c r="K42" s="142"/>
      <c r="L42" s="27"/>
      <c r="M42" s="142"/>
      <c r="N42" s="158">
        <f>+SUMIF(B42:M42,"1",$B$12:$M$12)</f>
        <v>18.5</v>
      </c>
      <c r="O42" s="18">
        <f>+SUMIF(B42:M42,"1",$B$10:$M$10)</f>
        <v>370</v>
      </c>
      <c r="P42" s="105">
        <v>2</v>
      </c>
      <c r="Q42" s="161">
        <f t="shared" si="4"/>
        <v>4.625</v>
      </c>
      <c r="R42" s="161">
        <f t="shared" si="1"/>
        <v>18.5</v>
      </c>
      <c r="S42" s="161">
        <f t="shared" si="6"/>
        <v>3.7</v>
      </c>
      <c r="T42" s="104"/>
      <c r="U42" s="105">
        <v>10</v>
      </c>
      <c r="V42" s="105">
        <v>10</v>
      </c>
      <c r="W42" s="105">
        <v>10</v>
      </c>
      <c r="X42" s="27"/>
      <c r="Y42" s="161">
        <f t="shared" si="3"/>
        <v>268.25</v>
      </c>
      <c r="Z42" s="164" t="s">
        <v>59</v>
      </c>
    </row>
    <row r="43" spans="1:26" s="43" customFormat="1" ht="13.5" hidden="1" thickBot="1">
      <c r="A43" s="146" t="s">
        <v>33</v>
      </c>
      <c r="B43" s="104"/>
      <c r="C43" s="27"/>
      <c r="D43" s="27"/>
      <c r="E43" s="27"/>
      <c r="F43" s="27"/>
      <c r="G43" s="142"/>
      <c r="H43" s="142"/>
      <c r="I43" s="142">
        <v>2</v>
      </c>
      <c r="J43" s="142">
        <v>2</v>
      </c>
      <c r="K43" s="142">
        <v>2</v>
      </c>
      <c r="L43" s="27">
        <v>2</v>
      </c>
      <c r="M43" s="142"/>
      <c r="N43" s="158">
        <f>+SUMIF(B43:M43,"2",$B$12:$M$12)</f>
        <v>9.5</v>
      </c>
      <c r="O43" s="18">
        <f>+SUMIF(B43:M43,"2",$B$10:$M$10)</f>
        <v>190</v>
      </c>
      <c r="P43" s="105">
        <v>2</v>
      </c>
      <c r="Q43" s="161">
        <f t="shared" si="4"/>
        <v>2.375</v>
      </c>
      <c r="R43" s="161">
        <f t="shared" si="1"/>
        <v>9.5</v>
      </c>
      <c r="S43" s="161">
        <f t="shared" si="6"/>
        <v>1.9</v>
      </c>
      <c r="T43" s="104"/>
      <c r="U43" s="105">
        <v>10</v>
      </c>
      <c r="V43" s="105">
        <v>10</v>
      </c>
      <c r="W43" s="105">
        <v>10</v>
      </c>
      <c r="X43" s="27"/>
      <c r="Y43" s="161">
        <f t="shared" si="3"/>
        <v>137.75</v>
      </c>
      <c r="Z43" s="164" t="s">
        <v>59</v>
      </c>
    </row>
    <row r="44" spans="1:26" s="43" customFormat="1" ht="13.5" hidden="1" thickBot="1">
      <c r="A44" s="146" t="s">
        <v>33</v>
      </c>
      <c r="B44" s="104">
        <v>3</v>
      </c>
      <c r="C44" s="27">
        <v>3</v>
      </c>
      <c r="D44" s="27">
        <v>3</v>
      </c>
      <c r="E44" s="27">
        <v>3</v>
      </c>
      <c r="F44" s="27">
        <v>3</v>
      </c>
      <c r="G44" s="142"/>
      <c r="H44" s="142"/>
      <c r="I44" s="142"/>
      <c r="J44" s="142"/>
      <c r="K44" s="142"/>
      <c r="L44" s="27"/>
      <c r="M44" s="142">
        <v>3</v>
      </c>
      <c r="N44" s="158">
        <f>+SUMIF(B44:M44,"3",$B$12:$M$12)</f>
        <v>60</v>
      </c>
      <c r="O44" s="18">
        <f>+SUMIF(B44:M44,"3",$B$10:$M$10)</f>
        <v>1200</v>
      </c>
      <c r="P44" s="105">
        <v>2</v>
      </c>
      <c r="Q44" s="161">
        <f t="shared" si="4"/>
        <v>15</v>
      </c>
      <c r="R44" s="161">
        <f t="shared" si="1"/>
        <v>60</v>
      </c>
      <c r="S44" s="161">
        <f t="shared" si="6"/>
        <v>12</v>
      </c>
      <c r="T44" s="104"/>
      <c r="U44" s="105">
        <v>10</v>
      </c>
      <c r="V44" s="105">
        <v>10</v>
      </c>
      <c r="W44" s="105">
        <v>10</v>
      </c>
      <c r="X44" s="27"/>
      <c r="Y44" s="161">
        <f t="shared" si="3"/>
        <v>870</v>
      </c>
      <c r="Z44" s="164" t="s">
        <v>59</v>
      </c>
    </row>
    <row r="45" spans="1:26" s="43" customFormat="1" ht="13.5" thickBot="1">
      <c r="A45" s="145" t="s">
        <v>140</v>
      </c>
      <c r="B45" s="104">
        <v>3</v>
      </c>
      <c r="C45" s="27">
        <v>3</v>
      </c>
      <c r="D45" s="27"/>
      <c r="E45" s="27"/>
      <c r="F45" s="27">
        <v>3</v>
      </c>
      <c r="G45" s="142"/>
      <c r="H45" s="142"/>
      <c r="I45" s="142"/>
      <c r="J45" s="142">
        <v>3</v>
      </c>
      <c r="K45" s="142">
        <v>3</v>
      </c>
      <c r="L45" s="27">
        <v>3</v>
      </c>
      <c r="M45" s="142"/>
      <c r="N45" s="158">
        <f>+SUMIF(B45:M45,"3",$B$12:$M$12)</f>
        <v>40</v>
      </c>
      <c r="O45" s="18">
        <f>+SUMIF(B45:M45,"3",$B$10:$M$10)</f>
        <v>800</v>
      </c>
      <c r="P45" s="27">
        <v>5</v>
      </c>
      <c r="Q45" s="161">
        <f t="shared" si="4"/>
        <v>10</v>
      </c>
      <c r="R45" s="161">
        <f t="shared" si="1"/>
        <v>40</v>
      </c>
      <c r="S45" s="161">
        <f t="shared" si="6"/>
        <v>8</v>
      </c>
      <c r="T45" s="104"/>
      <c r="U45" s="27">
        <v>20</v>
      </c>
      <c r="V45" s="27">
        <v>30</v>
      </c>
      <c r="W45" s="27">
        <v>10</v>
      </c>
      <c r="X45" s="27"/>
      <c r="Y45" s="161">
        <f t="shared" si="3"/>
        <v>1480</v>
      </c>
      <c r="Z45" s="165" t="s">
        <v>258</v>
      </c>
    </row>
    <row r="46" spans="1:26" s="6" customFormat="1" ht="15" customHeight="1" thickBot="1">
      <c r="A46" s="145" t="s">
        <v>140</v>
      </c>
      <c r="B46" s="104"/>
      <c r="C46" s="27"/>
      <c r="D46" s="27">
        <v>2</v>
      </c>
      <c r="E46" s="27"/>
      <c r="F46" s="27"/>
      <c r="G46" s="142"/>
      <c r="H46" s="142"/>
      <c r="I46" s="142">
        <v>2</v>
      </c>
      <c r="J46" s="142"/>
      <c r="K46" s="142"/>
      <c r="L46" s="27"/>
      <c r="M46" s="142"/>
      <c r="N46" s="158">
        <f>+SUMIF(B46:M46,"2",$B$12:$M$12)</f>
        <v>9.5</v>
      </c>
      <c r="O46" s="18">
        <f>+SUMIF(B46:M46,"2",$B$10:$M$10)</f>
        <v>190</v>
      </c>
      <c r="P46" s="27">
        <v>5</v>
      </c>
      <c r="Q46" s="161">
        <f t="shared" si="4"/>
        <v>2.375</v>
      </c>
      <c r="R46" s="161">
        <f t="shared" si="1"/>
        <v>9.5</v>
      </c>
      <c r="S46" s="161">
        <f t="shared" si="6"/>
        <v>1.9</v>
      </c>
      <c r="T46" s="96"/>
      <c r="U46" s="27">
        <v>20</v>
      </c>
      <c r="V46" s="27">
        <v>30</v>
      </c>
      <c r="W46" s="27">
        <v>10</v>
      </c>
      <c r="X46" s="97"/>
      <c r="Y46" s="161">
        <f t="shared" si="3"/>
        <v>351.5</v>
      </c>
      <c r="Z46" s="165" t="s">
        <v>258</v>
      </c>
    </row>
    <row r="47" spans="1:26" s="43" customFormat="1" ht="13.5" thickBot="1">
      <c r="A47" s="145" t="s">
        <v>230</v>
      </c>
      <c r="B47" s="104">
        <v>3</v>
      </c>
      <c r="C47" s="27">
        <v>3</v>
      </c>
      <c r="D47" s="27">
        <v>3</v>
      </c>
      <c r="E47" s="27">
        <v>3</v>
      </c>
      <c r="F47" s="27">
        <v>3</v>
      </c>
      <c r="G47" s="142"/>
      <c r="H47" s="142"/>
      <c r="I47" s="142"/>
      <c r="J47" s="142"/>
      <c r="K47" s="142"/>
      <c r="L47" s="27"/>
      <c r="M47" s="142">
        <v>3</v>
      </c>
      <c r="N47" s="158">
        <f>+SUMIF(B47:M47,"3",$B$12:$M$12)</f>
        <v>60</v>
      </c>
      <c r="O47" s="18">
        <f>+SUMIF(B47:M47,"3",$B$10:$M$10)</f>
        <v>1200</v>
      </c>
      <c r="P47" s="27">
        <v>5</v>
      </c>
      <c r="Q47" s="161">
        <f t="shared" si="4"/>
        <v>15</v>
      </c>
      <c r="R47" s="161">
        <f t="shared" si="1"/>
        <v>60</v>
      </c>
      <c r="S47" s="161">
        <f t="shared" si="6"/>
        <v>12</v>
      </c>
      <c r="T47" s="104"/>
      <c r="U47" s="27">
        <v>20</v>
      </c>
      <c r="V47" s="27">
        <v>30</v>
      </c>
      <c r="W47" s="27">
        <v>10</v>
      </c>
      <c r="X47" s="27"/>
      <c r="Y47" s="161">
        <f t="shared" si="3"/>
        <v>2220</v>
      </c>
      <c r="Z47" s="165" t="s">
        <v>258</v>
      </c>
    </row>
    <row r="48" spans="1:26" s="43" customFormat="1" ht="13.5" thickBot="1">
      <c r="A48" s="145" t="s">
        <v>230</v>
      </c>
      <c r="B48" s="104"/>
      <c r="C48" s="27"/>
      <c r="D48" s="27"/>
      <c r="E48" s="27"/>
      <c r="F48" s="27"/>
      <c r="G48" s="142">
        <v>2</v>
      </c>
      <c r="H48" s="142">
        <v>2</v>
      </c>
      <c r="I48" s="142"/>
      <c r="J48" s="142"/>
      <c r="K48" s="142"/>
      <c r="L48" s="27"/>
      <c r="M48" s="142"/>
      <c r="N48" s="158">
        <f>+SUMIF(B48:M48,"2",$B$12:$M$12)</f>
        <v>18.5</v>
      </c>
      <c r="O48" s="18">
        <f>+SUMIF(B48:M48,"2",$B$10:$M$10)</f>
        <v>370</v>
      </c>
      <c r="P48" s="27">
        <v>5</v>
      </c>
      <c r="Q48" s="161">
        <f t="shared" si="4"/>
        <v>4.625</v>
      </c>
      <c r="R48" s="161">
        <f t="shared" si="1"/>
        <v>18.5</v>
      </c>
      <c r="S48" s="161">
        <f t="shared" si="6"/>
        <v>3.7</v>
      </c>
      <c r="T48" s="104"/>
      <c r="U48" s="27">
        <v>20</v>
      </c>
      <c r="V48" s="27">
        <v>30</v>
      </c>
      <c r="W48" s="27">
        <v>10</v>
      </c>
      <c r="X48" s="27"/>
      <c r="Y48" s="161">
        <f t="shared" si="3"/>
        <v>684.5</v>
      </c>
      <c r="Z48" s="165" t="s">
        <v>258</v>
      </c>
    </row>
    <row r="49" spans="1:26" s="43" customFormat="1" ht="13.5" hidden="1" thickBot="1">
      <c r="A49" s="145" t="s">
        <v>141</v>
      </c>
      <c r="B49" s="104">
        <v>3</v>
      </c>
      <c r="C49" s="27">
        <v>3</v>
      </c>
      <c r="D49" s="27">
        <v>3</v>
      </c>
      <c r="E49" s="27">
        <v>3</v>
      </c>
      <c r="F49" s="27">
        <v>3</v>
      </c>
      <c r="G49" s="142">
        <v>3</v>
      </c>
      <c r="H49" s="142">
        <v>3</v>
      </c>
      <c r="I49" s="142">
        <v>3</v>
      </c>
      <c r="J49" s="142">
        <v>3</v>
      </c>
      <c r="K49" s="142">
        <v>3</v>
      </c>
      <c r="L49" s="27">
        <v>3</v>
      </c>
      <c r="M49" s="142">
        <v>3</v>
      </c>
      <c r="N49" s="158">
        <f>+SUMIF(B49:M49,"3",$B$12:$M$12)</f>
        <v>88</v>
      </c>
      <c r="O49" s="18">
        <f>+SUMIF(B49:M49,"3",$B$10:$M$10)</f>
        <v>1760</v>
      </c>
      <c r="P49" s="105">
        <v>2</v>
      </c>
      <c r="Q49" s="161"/>
      <c r="R49" s="161">
        <v>44</v>
      </c>
      <c r="S49" s="161"/>
      <c r="T49" s="104"/>
      <c r="U49" s="105"/>
      <c r="V49" s="105">
        <v>20</v>
      </c>
      <c r="W49" s="105"/>
      <c r="X49" s="27"/>
      <c r="Y49" s="161">
        <f t="shared" si="3"/>
        <v>880</v>
      </c>
      <c r="Z49" s="164" t="s">
        <v>59</v>
      </c>
    </row>
    <row r="50" spans="1:26" s="43" customFormat="1" ht="13.5" hidden="1" thickBot="1">
      <c r="A50" s="51" t="s">
        <v>231</v>
      </c>
      <c r="B50" s="104"/>
      <c r="C50" s="27"/>
      <c r="D50" s="27"/>
      <c r="E50" s="27"/>
      <c r="F50" s="27">
        <v>1</v>
      </c>
      <c r="G50" s="142"/>
      <c r="H50" s="142"/>
      <c r="I50" s="142">
        <v>1</v>
      </c>
      <c r="J50" s="142">
        <v>1</v>
      </c>
      <c r="K50" s="142">
        <v>1</v>
      </c>
      <c r="L50" s="27">
        <v>1</v>
      </c>
      <c r="M50" s="142"/>
      <c r="N50" s="158">
        <f>+SUMIF(B50:M50,"1",$B$12:$M$12)</f>
        <v>19.5</v>
      </c>
      <c r="O50" s="18">
        <f>+SUMIF(B50:M50,"1",$B$10:$M$10)</f>
        <v>390</v>
      </c>
      <c r="P50" s="27">
        <v>5</v>
      </c>
      <c r="Q50" s="161">
        <f>+O50/60</f>
        <v>6.5</v>
      </c>
      <c r="R50" s="161">
        <f t="shared" si="1"/>
        <v>19.5</v>
      </c>
      <c r="S50" s="161">
        <f t="shared" ref="S50:S80" si="7">+O50/100</f>
        <v>3.9</v>
      </c>
      <c r="T50" s="104"/>
      <c r="U50" s="27">
        <v>30</v>
      </c>
      <c r="V50" s="27">
        <v>20</v>
      </c>
      <c r="W50" s="27">
        <v>10</v>
      </c>
      <c r="X50" s="27"/>
      <c r="Y50" s="161">
        <f t="shared" si="3"/>
        <v>624</v>
      </c>
      <c r="Z50" s="165" t="s">
        <v>259</v>
      </c>
    </row>
    <row r="51" spans="1:26" s="43" customFormat="1" ht="15.75" hidden="1" thickBot="1">
      <c r="A51" s="147" t="s">
        <v>232</v>
      </c>
      <c r="B51" s="104"/>
      <c r="C51" s="27"/>
      <c r="D51" s="27"/>
      <c r="E51" s="27"/>
      <c r="F51" s="27">
        <v>2</v>
      </c>
      <c r="G51" s="142"/>
      <c r="H51" s="142"/>
      <c r="I51" s="142"/>
      <c r="J51" s="142"/>
      <c r="K51" s="142"/>
      <c r="L51" s="27"/>
      <c r="M51" s="142"/>
      <c r="N51" s="158">
        <f>+SUMIF(B51:M51,"2",$B$12:$M$12)</f>
        <v>10</v>
      </c>
      <c r="O51" s="18">
        <f>+SUMIF(B51:M51,"2",$B$10:$M$10)</f>
        <v>200</v>
      </c>
      <c r="P51" s="27">
        <v>5</v>
      </c>
      <c r="Q51" s="161">
        <f t="shared" si="4"/>
        <v>2.5</v>
      </c>
      <c r="R51" s="161">
        <f t="shared" si="1"/>
        <v>10</v>
      </c>
      <c r="S51" s="161">
        <f t="shared" si="7"/>
        <v>2</v>
      </c>
      <c r="T51" s="104"/>
      <c r="U51" s="27">
        <v>20</v>
      </c>
      <c r="V51" s="27">
        <v>30</v>
      </c>
      <c r="W51" s="27">
        <v>10</v>
      </c>
      <c r="X51" s="27"/>
      <c r="Y51" s="161">
        <f t="shared" si="3"/>
        <v>370</v>
      </c>
      <c r="Z51" s="164" t="s">
        <v>59</v>
      </c>
    </row>
    <row r="52" spans="1:26" s="43" customFormat="1" ht="13.5" thickBot="1">
      <c r="A52" s="51" t="s">
        <v>233</v>
      </c>
      <c r="B52" s="104"/>
      <c r="C52" s="27">
        <v>2</v>
      </c>
      <c r="D52" s="27"/>
      <c r="E52" s="27"/>
      <c r="F52" s="27">
        <v>2</v>
      </c>
      <c r="G52" s="142"/>
      <c r="H52" s="142"/>
      <c r="I52" s="142"/>
      <c r="J52" s="142"/>
      <c r="K52" s="142"/>
      <c r="L52" s="27"/>
      <c r="M52" s="142"/>
      <c r="N52" s="158">
        <f>+SUMIF(B52:M52,"2",$B$12:$M$12)</f>
        <v>25</v>
      </c>
      <c r="O52" s="18">
        <f>+SUMIF(B52:M52,"2",$B$10:$M$10)</f>
        <v>500</v>
      </c>
      <c r="P52" s="27">
        <v>5</v>
      </c>
      <c r="Q52" s="161">
        <f t="shared" si="4"/>
        <v>6.25</v>
      </c>
      <c r="R52" s="161">
        <f t="shared" si="1"/>
        <v>25</v>
      </c>
      <c r="S52" s="161">
        <f t="shared" si="7"/>
        <v>5</v>
      </c>
      <c r="T52" s="104"/>
      <c r="U52" s="27">
        <v>20</v>
      </c>
      <c r="V52" s="27">
        <v>30</v>
      </c>
      <c r="W52" s="27">
        <v>10</v>
      </c>
      <c r="X52" s="27"/>
      <c r="Y52" s="161">
        <f t="shared" si="3"/>
        <v>925</v>
      </c>
      <c r="Z52" s="165" t="s">
        <v>258</v>
      </c>
    </row>
    <row r="53" spans="1:26" s="5" customFormat="1" ht="14.25" hidden="1" customHeight="1" thickBot="1">
      <c r="A53" s="146" t="s">
        <v>137</v>
      </c>
      <c r="B53" s="104"/>
      <c r="C53" s="27">
        <v>2</v>
      </c>
      <c r="D53" s="27"/>
      <c r="E53" s="27"/>
      <c r="F53" s="27"/>
      <c r="G53" s="142"/>
      <c r="H53" s="142"/>
      <c r="I53" s="142"/>
      <c r="J53" s="142"/>
      <c r="K53" s="142"/>
      <c r="L53" s="27"/>
      <c r="M53" s="142">
        <v>2</v>
      </c>
      <c r="N53" s="158">
        <f>+SUMIF(B53:M53,"2",$B$12:$M$12)</f>
        <v>30</v>
      </c>
      <c r="O53" s="18">
        <f>+SUMIF(B53:M53,"2",$B$10:$M$10)</f>
        <v>600</v>
      </c>
      <c r="P53" s="105">
        <v>2</v>
      </c>
      <c r="Q53" s="161">
        <f t="shared" si="4"/>
        <v>7.5</v>
      </c>
      <c r="R53" s="161">
        <f t="shared" si="1"/>
        <v>30</v>
      </c>
      <c r="S53" s="161">
        <f t="shared" si="7"/>
        <v>6</v>
      </c>
      <c r="T53" s="104"/>
      <c r="U53" s="105">
        <v>10</v>
      </c>
      <c r="V53" s="105">
        <v>10</v>
      </c>
      <c r="W53" s="105">
        <v>10</v>
      </c>
      <c r="X53" s="27"/>
      <c r="Y53" s="161">
        <f t="shared" si="3"/>
        <v>435</v>
      </c>
      <c r="Z53" s="164" t="s">
        <v>59</v>
      </c>
    </row>
    <row r="54" spans="1:26" s="5" customFormat="1" ht="14.25" hidden="1" customHeight="1" thickBot="1">
      <c r="A54" s="146" t="s">
        <v>137</v>
      </c>
      <c r="B54" s="104"/>
      <c r="C54" s="27"/>
      <c r="D54" s="52"/>
      <c r="E54" s="27"/>
      <c r="F54" s="27"/>
      <c r="G54" s="142">
        <v>1</v>
      </c>
      <c r="H54" s="142"/>
      <c r="I54" s="142">
        <v>1</v>
      </c>
      <c r="J54" s="142">
        <v>1</v>
      </c>
      <c r="K54" s="142">
        <v>1</v>
      </c>
      <c r="L54" s="27">
        <v>1</v>
      </c>
      <c r="M54" s="142"/>
      <c r="N54" s="158">
        <f>+SUMIF(B54:M54,"1",$B$12:$M$12)</f>
        <v>23</v>
      </c>
      <c r="O54" s="18">
        <f>+SUMIF(B54:M54,"1",$B$10:$M$10)</f>
        <v>460</v>
      </c>
      <c r="P54" s="105">
        <v>2</v>
      </c>
      <c r="Q54" s="161">
        <f t="shared" si="4"/>
        <v>5.75</v>
      </c>
      <c r="R54" s="161">
        <f t="shared" si="1"/>
        <v>23</v>
      </c>
      <c r="S54" s="161">
        <f t="shared" si="7"/>
        <v>4.5999999999999996</v>
      </c>
      <c r="T54" s="104"/>
      <c r="U54" s="105">
        <v>10</v>
      </c>
      <c r="V54" s="105">
        <v>10</v>
      </c>
      <c r="W54" s="105">
        <v>10</v>
      </c>
      <c r="X54" s="27"/>
      <c r="Y54" s="161">
        <f t="shared" si="3"/>
        <v>333.5</v>
      </c>
      <c r="Z54" s="164" t="s">
        <v>59</v>
      </c>
    </row>
    <row r="55" spans="1:26" s="5" customFormat="1" ht="13.5" hidden="1" thickBot="1">
      <c r="A55" s="146" t="s">
        <v>137</v>
      </c>
      <c r="B55" s="104">
        <v>3</v>
      </c>
      <c r="C55" s="27">
        <v>3</v>
      </c>
      <c r="D55" s="52">
        <v>3</v>
      </c>
      <c r="E55" s="27">
        <v>3</v>
      </c>
      <c r="F55" s="5">
        <v>3</v>
      </c>
      <c r="G55" s="155"/>
      <c r="H55" s="142">
        <v>3</v>
      </c>
      <c r="I55" s="142"/>
      <c r="J55" s="142"/>
      <c r="K55" s="142"/>
      <c r="L55" s="27"/>
      <c r="M55" s="142"/>
      <c r="N55" s="158">
        <f>+SUMIF(B55:M55,"3",$B$12:$M$12)</f>
        <v>50</v>
      </c>
      <c r="O55" s="18">
        <f>+SUMIF(B55:M55,"3",$B$10:$M$10)</f>
        <v>1000</v>
      </c>
      <c r="P55" s="105">
        <v>2</v>
      </c>
      <c r="Q55" s="161">
        <f t="shared" si="4"/>
        <v>12.5</v>
      </c>
      <c r="R55" s="161">
        <f t="shared" si="1"/>
        <v>50</v>
      </c>
      <c r="S55" s="161">
        <f t="shared" si="7"/>
        <v>10</v>
      </c>
      <c r="T55" s="104"/>
      <c r="U55" s="105">
        <v>10</v>
      </c>
      <c r="V55" s="105">
        <v>10</v>
      </c>
      <c r="W55" s="105">
        <v>10</v>
      </c>
      <c r="X55" s="27"/>
      <c r="Y55" s="161">
        <f t="shared" si="3"/>
        <v>725</v>
      </c>
      <c r="Z55" s="164" t="s">
        <v>59</v>
      </c>
    </row>
    <row r="56" spans="1:26" s="6" customFormat="1" ht="13.5" thickBot="1">
      <c r="A56" s="145" t="s">
        <v>234</v>
      </c>
      <c r="B56" s="144"/>
      <c r="C56" s="18"/>
      <c r="D56" s="142">
        <v>1</v>
      </c>
      <c r="E56" s="18"/>
      <c r="F56" s="18"/>
      <c r="G56" s="141"/>
      <c r="H56" s="142">
        <v>1</v>
      </c>
      <c r="I56" s="142"/>
      <c r="J56" s="142"/>
      <c r="K56" s="142"/>
      <c r="L56" s="27"/>
      <c r="M56" s="142"/>
      <c r="N56" s="158">
        <f>+SUMIF(B56:M56,"1",$B$12:$M$12)</f>
        <v>12.5</v>
      </c>
      <c r="O56" s="18">
        <f>+SUMIF(B56:M56,"1",$B$10:$M$10)</f>
        <v>250</v>
      </c>
      <c r="P56" s="27">
        <v>5</v>
      </c>
      <c r="Q56" s="161">
        <f t="shared" si="4"/>
        <v>3.125</v>
      </c>
      <c r="R56" s="161">
        <f t="shared" si="1"/>
        <v>12.5</v>
      </c>
      <c r="S56" s="161">
        <f t="shared" si="7"/>
        <v>2.5</v>
      </c>
      <c r="T56" s="144"/>
      <c r="U56" s="27">
        <v>20</v>
      </c>
      <c r="V56" s="27">
        <v>30</v>
      </c>
      <c r="W56" s="27">
        <v>10</v>
      </c>
      <c r="X56" s="18"/>
      <c r="Y56" s="161">
        <f t="shared" si="3"/>
        <v>462.5</v>
      </c>
      <c r="Z56" s="165" t="s">
        <v>258</v>
      </c>
    </row>
    <row r="57" spans="1:26" s="6" customFormat="1" ht="13.5" thickBot="1">
      <c r="A57" s="145" t="s">
        <v>234</v>
      </c>
      <c r="B57" s="144"/>
      <c r="C57" s="18"/>
      <c r="D57" s="142"/>
      <c r="E57" s="18"/>
      <c r="F57" s="18"/>
      <c r="G57" s="141"/>
      <c r="H57" s="142"/>
      <c r="I57" s="142">
        <v>2</v>
      </c>
      <c r="J57" s="142">
        <v>2</v>
      </c>
      <c r="K57" s="142">
        <v>2</v>
      </c>
      <c r="L57" s="27">
        <v>2</v>
      </c>
      <c r="M57" s="142">
        <v>2</v>
      </c>
      <c r="N57" s="158">
        <f>+SUMIF(B57:M57,"2",$B$12:$M$12)</f>
        <v>24.5</v>
      </c>
      <c r="O57" s="18">
        <f>+SUMIF(B57:M57,"2",$B$10:$M$10)</f>
        <v>490</v>
      </c>
      <c r="P57" s="27">
        <v>5</v>
      </c>
      <c r="Q57" s="161">
        <f t="shared" si="4"/>
        <v>6.125</v>
      </c>
      <c r="R57" s="161">
        <f t="shared" si="1"/>
        <v>24.5</v>
      </c>
      <c r="S57" s="161">
        <f t="shared" si="7"/>
        <v>4.9000000000000004</v>
      </c>
      <c r="T57" s="144"/>
      <c r="U57" s="27">
        <v>20</v>
      </c>
      <c r="V57" s="27">
        <v>30</v>
      </c>
      <c r="W57" s="27">
        <v>10</v>
      </c>
      <c r="X57" s="18"/>
      <c r="Y57" s="161">
        <f t="shared" si="3"/>
        <v>906.5</v>
      </c>
      <c r="Z57" s="165" t="s">
        <v>258</v>
      </c>
    </row>
    <row r="58" spans="1:26" s="12" customFormat="1" ht="13.5" customHeight="1" thickBot="1">
      <c r="A58" s="147" t="s">
        <v>235</v>
      </c>
      <c r="B58" s="104"/>
      <c r="C58" s="27"/>
      <c r="D58" s="52">
        <v>3</v>
      </c>
      <c r="E58" s="27"/>
      <c r="F58" s="27"/>
      <c r="G58" s="142">
        <v>3</v>
      </c>
      <c r="H58" s="142">
        <v>3</v>
      </c>
      <c r="I58" s="142">
        <v>3</v>
      </c>
      <c r="J58" s="142"/>
      <c r="K58" s="142"/>
      <c r="L58" s="27"/>
      <c r="M58" s="142"/>
      <c r="N58" s="158">
        <f>+SUMIF(B58:M58,"3",$B$12:$M$12)</f>
        <v>28</v>
      </c>
      <c r="O58" s="18">
        <f>+SUMIF(B58:M58,"3",$B$10:$M$10)</f>
        <v>560</v>
      </c>
      <c r="P58" s="27">
        <v>5</v>
      </c>
      <c r="Q58" s="161">
        <f t="shared" si="4"/>
        <v>7</v>
      </c>
      <c r="R58" s="161">
        <f t="shared" si="1"/>
        <v>28</v>
      </c>
      <c r="S58" s="161">
        <f t="shared" si="7"/>
        <v>5.6</v>
      </c>
      <c r="T58" s="104"/>
      <c r="U58" s="27">
        <v>20</v>
      </c>
      <c r="V58" s="27">
        <v>30</v>
      </c>
      <c r="W58" s="27">
        <v>10</v>
      </c>
      <c r="X58" s="27"/>
      <c r="Y58" s="161">
        <f t="shared" si="3"/>
        <v>1036</v>
      </c>
      <c r="Z58" s="165" t="s">
        <v>258</v>
      </c>
    </row>
    <row r="59" spans="1:26" s="12" customFormat="1" ht="13.5" hidden="1" thickBot="1">
      <c r="A59" s="145" t="s">
        <v>236</v>
      </c>
      <c r="B59" s="72"/>
      <c r="C59" s="58"/>
      <c r="D59" s="52"/>
      <c r="E59" s="58">
        <v>3</v>
      </c>
      <c r="F59" s="58"/>
      <c r="G59" s="127"/>
      <c r="H59" s="127"/>
      <c r="I59" s="127"/>
      <c r="J59" s="127"/>
      <c r="K59" s="127"/>
      <c r="L59" s="58"/>
      <c r="M59" s="127"/>
      <c r="N59" s="158">
        <f>+SUMIF(B59:M59,"3",$B$12:$M$12)</f>
        <v>5</v>
      </c>
      <c r="O59" s="18">
        <f>+SUMIF(B59:M59,"3",$B$10:$M$10)</f>
        <v>100</v>
      </c>
      <c r="P59" s="27">
        <v>5</v>
      </c>
      <c r="Q59" s="161">
        <f>+O59/60</f>
        <v>1.6666666666666667</v>
      </c>
      <c r="R59" s="161">
        <f t="shared" si="1"/>
        <v>5</v>
      </c>
      <c r="S59" s="161">
        <f t="shared" si="7"/>
        <v>1</v>
      </c>
      <c r="T59" s="104"/>
      <c r="U59" s="27">
        <v>30</v>
      </c>
      <c r="V59" s="27">
        <v>20</v>
      </c>
      <c r="W59" s="27">
        <v>10</v>
      </c>
      <c r="X59" s="27"/>
      <c r="Y59" s="161">
        <f t="shared" si="3"/>
        <v>160</v>
      </c>
      <c r="Z59" s="165" t="s">
        <v>259</v>
      </c>
    </row>
    <row r="60" spans="1:26" s="12" customFormat="1" ht="15.75" hidden="1" thickBot="1">
      <c r="A60" s="148" t="s">
        <v>237</v>
      </c>
      <c r="B60" s="104"/>
      <c r="C60" s="27"/>
      <c r="D60" s="52"/>
      <c r="E60" s="27">
        <v>3</v>
      </c>
      <c r="F60" s="27"/>
      <c r="G60" s="142"/>
      <c r="H60" s="142"/>
      <c r="I60" s="142"/>
      <c r="J60" s="142"/>
      <c r="K60" s="142"/>
      <c r="L60" s="27"/>
      <c r="M60" s="142"/>
      <c r="N60" s="158">
        <f>+SUMIF(B60:M60,"3",$B$12:$M$12)</f>
        <v>5</v>
      </c>
      <c r="O60" s="18">
        <f>+SUMIF(B60:M60,"3",$B$10:$M$10)</f>
        <v>100</v>
      </c>
      <c r="P60" s="27">
        <v>5</v>
      </c>
      <c r="Q60" s="161">
        <f t="shared" si="4"/>
        <v>1.25</v>
      </c>
      <c r="R60" s="161">
        <f t="shared" si="1"/>
        <v>5</v>
      </c>
      <c r="S60" s="161">
        <f t="shared" si="7"/>
        <v>1</v>
      </c>
      <c r="T60" s="104"/>
      <c r="U60" s="27">
        <v>20</v>
      </c>
      <c r="V60" s="27">
        <v>30</v>
      </c>
      <c r="W60" s="27">
        <v>10</v>
      </c>
      <c r="X60" s="27"/>
      <c r="Y60" s="161">
        <f t="shared" si="3"/>
        <v>185</v>
      </c>
      <c r="Z60" s="165" t="s">
        <v>259</v>
      </c>
    </row>
    <row r="61" spans="1:26" s="12" customFormat="1" ht="13.5" hidden="1" customHeight="1" thickBot="1">
      <c r="A61" s="148" t="s">
        <v>238</v>
      </c>
      <c r="B61" s="104"/>
      <c r="C61" s="27"/>
      <c r="D61" s="27"/>
      <c r="E61" s="27"/>
      <c r="F61" s="27"/>
      <c r="G61" s="142"/>
      <c r="H61" s="142"/>
      <c r="I61" s="142">
        <v>1</v>
      </c>
      <c r="J61" s="142"/>
      <c r="K61" s="142"/>
      <c r="L61" s="27"/>
      <c r="M61" s="142"/>
      <c r="N61" s="158">
        <f>+SUMIF(B61:M61,"1",$B$12:$M$12)</f>
        <v>2</v>
      </c>
      <c r="O61" s="18">
        <f>+SUMIF(B61:M61,"1",$B$10:$M$10)</f>
        <v>40</v>
      </c>
      <c r="P61" s="27">
        <v>5</v>
      </c>
      <c r="Q61" s="161">
        <f t="shared" si="4"/>
        <v>0.5</v>
      </c>
      <c r="R61" s="161">
        <f t="shared" si="1"/>
        <v>2</v>
      </c>
      <c r="S61" s="161">
        <v>1</v>
      </c>
      <c r="T61" s="72"/>
      <c r="U61" s="27">
        <v>20</v>
      </c>
      <c r="V61" s="27">
        <v>30</v>
      </c>
      <c r="W61" s="27">
        <v>10</v>
      </c>
      <c r="X61" s="27"/>
      <c r="Y61" s="161">
        <f t="shared" si="3"/>
        <v>80</v>
      </c>
      <c r="Z61" s="164" t="s">
        <v>59</v>
      </c>
    </row>
    <row r="62" spans="1:26" s="12" customFormat="1" ht="15.75" hidden="1" thickBot="1">
      <c r="A62" s="148" t="s">
        <v>239</v>
      </c>
      <c r="B62" s="104"/>
      <c r="C62" s="27"/>
      <c r="D62" s="27"/>
      <c r="E62" s="27"/>
      <c r="F62" s="27"/>
      <c r="G62" s="142"/>
      <c r="H62" s="142"/>
      <c r="I62" s="142">
        <v>2</v>
      </c>
      <c r="J62" s="142"/>
      <c r="K62" s="142"/>
      <c r="L62" s="27"/>
      <c r="M62" s="142"/>
      <c r="N62" s="158">
        <f>+SUMIF(B62:M62,"2",$B$12:$M$12)</f>
        <v>2</v>
      </c>
      <c r="O62" s="18">
        <f>+SUMIF(B62:M62,"2",$B$10:$M$10)</f>
        <v>40</v>
      </c>
      <c r="P62" s="27">
        <v>5</v>
      </c>
      <c r="Q62" s="161">
        <f t="shared" si="4"/>
        <v>0.5</v>
      </c>
      <c r="R62" s="161">
        <f t="shared" si="1"/>
        <v>2</v>
      </c>
      <c r="S62" s="161">
        <v>1</v>
      </c>
      <c r="T62" s="72"/>
      <c r="U62" s="27">
        <v>20</v>
      </c>
      <c r="V62" s="27">
        <v>30</v>
      </c>
      <c r="W62" s="27">
        <v>10</v>
      </c>
      <c r="X62" s="27"/>
      <c r="Y62" s="161">
        <f t="shared" si="3"/>
        <v>80</v>
      </c>
      <c r="Z62" s="164" t="s">
        <v>59</v>
      </c>
    </row>
    <row r="63" spans="1:26" s="12" customFormat="1" ht="15.75" hidden="1" thickBot="1">
      <c r="A63" s="147" t="s">
        <v>240</v>
      </c>
      <c r="B63" s="104"/>
      <c r="C63" s="27"/>
      <c r="D63" s="27"/>
      <c r="E63" s="27"/>
      <c r="F63" s="27"/>
      <c r="G63" s="142"/>
      <c r="H63" s="142"/>
      <c r="I63" s="142">
        <v>3</v>
      </c>
      <c r="J63" s="142"/>
      <c r="K63" s="142"/>
      <c r="L63" s="27"/>
      <c r="M63" s="142"/>
      <c r="N63" s="158">
        <f>+SUMIF(B63:M63,"3",$B$12:$M$12)</f>
        <v>2</v>
      </c>
      <c r="O63" s="18">
        <f>+SUMIF(B63:M63,"3",$B$10:$M$10)</f>
        <v>40</v>
      </c>
      <c r="P63" s="27">
        <v>5</v>
      </c>
      <c r="Q63" s="161">
        <f t="shared" si="4"/>
        <v>0.5</v>
      </c>
      <c r="R63" s="161">
        <f t="shared" si="1"/>
        <v>2</v>
      </c>
      <c r="S63" s="161">
        <v>1</v>
      </c>
      <c r="T63" s="72"/>
      <c r="U63" s="27">
        <v>20</v>
      </c>
      <c r="V63" s="27">
        <v>30</v>
      </c>
      <c r="W63" s="27">
        <v>10</v>
      </c>
      <c r="X63" s="27"/>
      <c r="Y63" s="161">
        <f t="shared" si="3"/>
        <v>80</v>
      </c>
      <c r="Z63" s="164" t="s">
        <v>59</v>
      </c>
    </row>
    <row r="64" spans="1:26" s="12" customFormat="1" ht="12" hidden="1" customHeight="1" thickBot="1">
      <c r="A64" s="145" t="s">
        <v>241</v>
      </c>
      <c r="B64" s="104"/>
      <c r="C64" s="27"/>
      <c r="D64" s="27"/>
      <c r="E64" s="27"/>
      <c r="F64" s="27"/>
      <c r="G64" s="142"/>
      <c r="H64" s="142"/>
      <c r="I64" s="142">
        <v>3</v>
      </c>
      <c r="J64" s="142"/>
      <c r="K64" s="142"/>
      <c r="L64" s="27"/>
      <c r="M64" s="142"/>
      <c r="N64" s="158">
        <f>+SUMIF(B64:M64,"3",$B$12:$M$12)</f>
        <v>2</v>
      </c>
      <c r="O64" s="18">
        <f>+SUMIF(B64:M64,"3",$B$10:$M$10)</f>
        <v>40</v>
      </c>
      <c r="P64" s="27">
        <v>5</v>
      </c>
      <c r="Q64" s="161">
        <f t="shared" si="4"/>
        <v>0.5</v>
      </c>
      <c r="R64" s="161">
        <f t="shared" si="1"/>
        <v>2</v>
      </c>
      <c r="S64" s="161">
        <v>1</v>
      </c>
      <c r="T64" s="72"/>
      <c r="U64" s="27">
        <v>20</v>
      </c>
      <c r="V64" s="27">
        <v>30</v>
      </c>
      <c r="W64" s="27">
        <v>10</v>
      </c>
      <c r="X64" s="27"/>
      <c r="Y64" s="161">
        <f t="shared" si="3"/>
        <v>80</v>
      </c>
      <c r="Z64" s="164" t="s">
        <v>59</v>
      </c>
    </row>
    <row r="65" spans="1:26" s="43" customFormat="1" ht="15.75" thickBot="1">
      <c r="A65" s="147" t="s">
        <v>190</v>
      </c>
      <c r="B65" s="104"/>
      <c r="C65" s="27"/>
      <c r="D65" s="27"/>
      <c r="E65" s="27"/>
      <c r="F65" s="27"/>
      <c r="G65" s="142"/>
      <c r="H65" s="142"/>
      <c r="I65" s="142">
        <v>3</v>
      </c>
      <c r="J65" s="142"/>
      <c r="K65" s="142"/>
      <c r="L65" s="27"/>
      <c r="M65" s="142"/>
      <c r="N65" s="158">
        <f>+SUMIF(B65:M65,"3",$B$12:$M$12)</f>
        <v>2</v>
      </c>
      <c r="O65" s="18">
        <f>+SUMIF(B65:M65,"3",$B$10:$M$10)</f>
        <v>40</v>
      </c>
      <c r="P65" s="27">
        <v>5</v>
      </c>
      <c r="Q65" s="161">
        <f t="shared" si="4"/>
        <v>0.5</v>
      </c>
      <c r="R65" s="161">
        <f t="shared" si="1"/>
        <v>2</v>
      </c>
      <c r="S65" s="161">
        <v>1</v>
      </c>
      <c r="T65" s="162"/>
      <c r="U65" s="27">
        <v>20</v>
      </c>
      <c r="V65" s="27">
        <v>30</v>
      </c>
      <c r="W65" s="27">
        <v>10</v>
      </c>
      <c r="X65" s="27"/>
      <c r="Y65" s="161">
        <f t="shared" si="3"/>
        <v>80</v>
      </c>
      <c r="Z65" s="165" t="s">
        <v>258</v>
      </c>
    </row>
    <row r="66" spans="1:26" s="71" customFormat="1" ht="13.5" hidden="1" customHeight="1" thickBot="1">
      <c r="A66" s="147" t="s">
        <v>242</v>
      </c>
      <c r="B66" s="104"/>
      <c r="C66" s="27"/>
      <c r="D66" s="27"/>
      <c r="E66" s="27"/>
      <c r="F66" s="27"/>
      <c r="G66" s="142"/>
      <c r="H66" s="142"/>
      <c r="I66" s="142"/>
      <c r="J66" s="142">
        <v>1</v>
      </c>
      <c r="K66" s="142"/>
      <c r="L66" s="27"/>
      <c r="M66" s="142"/>
      <c r="N66" s="158">
        <f>+SUMIF(B66:M66,"1",$B$12:$M$12)</f>
        <v>2.5</v>
      </c>
      <c r="O66" s="18">
        <f>+SUMIF(B66:M66,"1",$B$10:$M$10)</f>
        <v>50</v>
      </c>
      <c r="P66" s="27">
        <v>5</v>
      </c>
      <c r="Q66" s="161">
        <f t="shared" si="4"/>
        <v>0.625</v>
      </c>
      <c r="R66" s="161">
        <f t="shared" si="1"/>
        <v>2.5</v>
      </c>
      <c r="S66" s="161">
        <f t="shared" si="7"/>
        <v>0.5</v>
      </c>
      <c r="T66" s="162"/>
      <c r="U66" s="27">
        <v>20</v>
      </c>
      <c r="V66" s="27">
        <v>30</v>
      </c>
      <c r="W66" s="27">
        <v>10</v>
      </c>
      <c r="X66" s="27"/>
      <c r="Y66" s="161">
        <f t="shared" si="3"/>
        <v>92.5</v>
      </c>
      <c r="Z66" s="164" t="s">
        <v>59</v>
      </c>
    </row>
    <row r="67" spans="1:26" s="14" customFormat="1" ht="15.75" hidden="1" thickBot="1">
      <c r="A67" s="157" t="s">
        <v>243</v>
      </c>
      <c r="B67" s="104"/>
      <c r="C67" s="27"/>
      <c r="D67" s="27"/>
      <c r="E67" s="27"/>
      <c r="F67" s="27"/>
      <c r="G67" s="142"/>
      <c r="H67" s="142"/>
      <c r="I67" s="142"/>
      <c r="J67" s="142">
        <v>2</v>
      </c>
      <c r="K67" s="142">
        <v>2</v>
      </c>
      <c r="L67" s="27">
        <v>2</v>
      </c>
      <c r="M67" s="142"/>
      <c r="N67" s="158">
        <f>+SUMIF(B67:M67,"2",$B$12:$M$12)</f>
        <v>7.5</v>
      </c>
      <c r="O67" s="18">
        <f>+SUMIF(B67:M67,"2",$B$10:$M$10)</f>
        <v>150</v>
      </c>
      <c r="P67" s="27">
        <v>5</v>
      </c>
      <c r="Q67" s="161">
        <f t="shared" si="4"/>
        <v>1.875</v>
      </c>
      <c r="R67" s="161">
        <f t="shared" si="1"/>
        <v>7.5</v>
      </c>
      <c r="S67" s="161">
        <f t="shared" si="7"/>
        <v>1.5</v>
      </c>
      <c r="T67" s="104"/>
      <c r="U67" s="27">
        <v>20</v>
      </c>
      <c r="V67" s="27">
        <v>30</v>
      </c>
      <c r="W67" s="27">
        <v>10</v>
      </c>
      <c r="X67" s="27"/>
      <c r="Y67" s="161">
        <f t="shared" si="3"/>
        <v>277.5</v>
      </c>
      <c r="Z67" s="164" t="s">
        <v>59</v>
      </c>
    </row>
    <row r="68" spans="1:26" s="14" customFormat="1" ht="15.75" hidden="1" thickBot="1">
      <c r="A68" s="148" t="s">
        <v>244</v>
      </c>
      <c r="B68" s="104"/>
      <c r="C68" s="27"/>
      <c r="D68" s="27"/>
      <c r="E68" s="27"/>
      <c r="F68" s="27"/>
      <c r="G68" s="142"/>
      <c r="H68" s="142"/>
      <c r="I68" s="142"/>
      <c r="J68" s="142">
        <v>2</v>
      </c>
      <c r="K68" s="142">
        <v>2</v>
      </c>
      <c r="L68" s="27">
        <v>2</v>
      </c>
      <c r="M68" s="142"/>
      <c r="N68" s="158">
        <f>+SUMIF(B68:M68,"2",$B$12:$M$12)</f>
        <v>7.5</v>
      </c>
      <c r="O68" s="18">
        <f>+SUMIF(B68:M68,"2",$B$10:$M$10)</f>
        <v>150</v>
      </c>
      <c r="P68" s="27">
        <v>5</v>
      </c>
      <c r="Q68" s="161">
        <f t="shared" si="4"/>
        <v>1.875</v>
      </c>
      <c r="R68" s="161">
        <f t="shared" si="1"/>
        <v>7.5</v>
      </c>
      <c r="S68" s="161">
        <f t="shared" si="7"/>
        <v>1.5</v>
      </c>
      <c r="T68" s="104"/>
      <c r="U68" s="27">
        <v>20</v>
      </c>
      <c r="V68" s="27">
        <v>30</v>
      </c>
      <c r="W68" s="27">
        <v>10</v>
      </c>
      <c r="X68" s="27"/>
      <c r="Y68" s="161">
        <f t="shared" si="3"/>
        <v>277.5</v>
      </c>
      <c r="Z68" s="164" t="s">
        <v>59</v>
      </c>
    </row>
    <row r="69" spans="1:26" s="14" customFormat="1" ht="15.75" hidden="1" thickBot="1">
      <c r="A69" s="148" t="s">
        <v>245</v>
      </c>
      <c r="B69" s="104"/>
      <c r="C69" s="27"/>
      <c r="D69" s="27"/>
      <c r="E69" s="27"/>
      <c r="F69" s="27"/>
      <c r="G69" s="142"/>
      <c r="H69" s="142"/>
      <c r="I69" s="142"/>
      <c r="J69" s="142">
        <v>3</v>
      </c>
      <c r="K69" s="142">
        <v>3</v>
      </c>
      <c r="L69" s="27"/>
      <c r="M69" s="142"/>
      <c r="N69" s="158">
        <f>+SUMIF(B69:M69,"3",$B$12:$M$12)</f>
        <v>5</v>
      </c>
      <c r="O69" s="18">
        <f>+SUMIF(B69:M69,"3",$B$10:$M$10)</f>
        <v>100</v>
      </c>
      <c r="P69" s="27">
        <v>5</v>
      </c>
      <c r="Q69" s="161">
        <f t="shared" si="4"/>
        <v>1.25</v>
      </c>
      <c r="R69" s="161">
        <f t="shared" si="1"/>
        <v>5</v>
      </c>
      <c r="S69" s="161">
        <f t="shared" si="7"/>
        <v>1</v>
      </c>
      <c r="T69" s="104"/>
      <c r="U69" s="27">
        <v>20</v>
      </c>
      <c r="V69" s="27">
        <v>30</v>
      </c>
      <c r="W69" s="27">
        <v>10</v>
      </c>
      <c r="X69" s="27"/>
      <c r="Y69" s="161">
        <f t="shared" si="3"/>
        <v>185</v>
      </c>
      <c r="Z69" s="164" t="s">
        <v>59</v>
      </c>
    </row>
    <row r="70" spans="1:26" s="14" customFormat="1" ht="15.75" hidden="1" thickBot="1">
      <c r="A70" s="148" t="s">
        <v>253</v>
      </c>
      <c r="B70" s="27"/>
      <c r="C70" s="27"/>
      <c r="D70" s="27"/>
      <c r="E70" s="27"/>
      <c r="F70" s="27"/>
      <c r="G70" s="142"/>
      <c r="H70" s="142"/>
      <c r="I70" s="142"/>
      <c r="J70" s="142">
        <v>3</v>
      </c>
      <c r="K70" s="142">
        <v>3</v>
      </c>
      <c r="L70" s="27">
        <v>3</v>
      </c>
      <c r="M70" s="142"/>
      <c r="N70" s="158">
        <f>+SUMIF(B70:M70,"3",$B$12:$M$12)</f>
        <v>7.5</v>
      </c>
      <c r="O70" s="18">
        <f>+SUMIF(B70:M70,"3",$B$10:$M$10)</f>
        <v>150</v>
      </c>
      <c r="P70" s="27">
        <v>5</v>
      </c>
      <c r="Q70" s="161">
        <v>1</v>
      </c>
      <c r="R70" s="161">
        <v>5</v>
      </c>
      <c r="S70" s="161">
        <f t="shared" si="7"/>
        <v>1.5</v>
      </c>
      <c r="T70" s="104"/>
      <c r="U70" s="27">
        <v>20</v>
      </c>
      <c r="V70" s="27">
        <v>30</v>
      </c>
      <c r="W70" s="27">
        <v>10</v>
      </c>
      <c r="X70" s="27"/>
      <c r="Y70" s="161">
        <f t="shared" si="3"/>
        <v>185</v>
      </c>
      <c r="Z70" s="164" t="s">
        <v>59</v>
      </c>
    </row>
    <row r="71" spans="1:26" s="14" customFormat="1" ht="15.75" hidden="1" thickBot="1">
      <c r="A71" s="148" t="s">
        <v>246</v>
      </c>
      <c r="B71" s="27"/>
      <c r="C71" s="27"/>
      <c r="D71" s="27"/>
      <c r="E71" s="27"/>
      <c r="F71" s="27"/>
      <c r="G71" s="142"/>
      <c r="H71" s="142"/>
      <c r="I71" s="142"/>
      <c r="J71" s="142"/>
      <c r="K71" s="142">
        <v>1</v>
      </c>
      <c r="L71" s="27"/>
      <c r="M71" s="142"/>
      <c r="N71" s="158">
        <f>+SUMIF(B71:M71,"1",$B$12:$M$12)</f>
        <v>2.5</v>
      </c>
      <c r="O71" s="18">
        <f>+SUMIF(B71:M71,"1",$B$10:$M$10)</f>
        <v>50</v>
      </c>
      <c r="P71" s="27">
        <v>5</v>
      </c>
      <c r="Q71" s="161">
        <f t="shared" si="4"/>
        <v>0.625</v>
      </c>
      <c r="R71" s="161">
        <f t="shared" si="1"/>
        <v>2.5</v>
      </c>
      <c r="S71" s="161">
        <f t="shared" si="7"/>
        <v>0.5</v>
      </c>
      <c r="T71" s="104"/>
      <c r="U71" s="27">
        <v>20</v>
      </c>
      <c r="V71" s="27">
        <v>30</v>
      </c>
      <c r="W71" s="27">
        <v>10</v>
      </c>
      <c r="X71" s="27"/>
      <c r="Y71" s="161">
        <f t="shared" si="3"/>
        <v>92.5</v>
      </c>
      <c r="Z71" s="164" t="s">
        <v>59</v>
      </c>
    </row>
    <row r="72" spans="1:26" s="14" customFormat="1" ht="15.75" hidden="1" thickBot="1">
      <c r="A72" s="148" t="s">
        <v>247</v>
      </c>
      <c r="B72" s="27"/>
      <c r="C72" s="27"/>
      <c r="D72" s="27"/>
      <c r="E72" s="27"/>
      <c r="F72" s="27"/>
      <c r="G72" s="142"/>
      <c r="H72" s="142"/>
      <c r="I72" s="142"/>
      <c r="J72" s="142"/>
      <c r="K72" s="142"/>
      <c r="L72" s="27"/>
      <c r="M72" s="142">
        <v>1</v>
      </c>
      <c r="N72" s="158">
        <f>+SUMIF(B72:M72,"1",$B$12:$M$12)</f>
        <v>15</v>
      </c>
      <c r="O72" s="18">
        <f>+SUMIF(B72:M72,"1",$B$10:$M$10)</f>
        <v>300</v>
      </c>
      <c r="P72" s="27">
        <v>5</v>
      </c>
      <c r="Q72" s="161">
        <f t="shared" si="4"/>
        <v>3.75</v>
      </c>
      <c r="R72" s="161">
        <f t="shared" si="1"/>
        <v>15</v>
      </c>
      <c r="S72" s="161">
        <f t="shared" si="7"/>
        <v>3</v>
      </c>
      <c r="T72" s="104"/>
      <c r="U72" s="27">
        <v>20</v>
      </c>
      <c r="V72" s="27">
        <v>30</v>
      </c>
      <c r="W72" s="27">
        <v>10</v>
      </c>
      <c r="X72" s="27"/>
      <c r="Y72" s="161">
        <f t="shared" si="3"/>
        <v>555</v>
      </c>
      <c r="Z72" s="165" t="s">
        <v>53</v>
      </c>
    </row>
    <row r="73" spans="1:26" s="14" customFormat="1" ht="15.75" hidden="1" thickBot="1">
      <c r="A73" s="148" t="s">
        <v>248</v>
      </c>
      <c r="B73" s="27"/>
      <c r="C73" s="27"/>
      <c r="D73" s="27"/>
      <c r="E73" s="27"/>
      <c r="F73" s="27"/>
      <c r="G73" s="142"/>
      <c r="H73" s="142"/>
      <c r="I73" s="142"/>
      <c r="J73" s="142"/>
      <c r="K73" s="142"/>
      <c r="L73" s="27"/>
      <c r="M73" s="142">
        <v>2</v>
      </c>
      <c r="N73" s="158">
        <f>+SUMIF(B73:M73,"2",$B$12:$M$12)</f>
        <v>15</v>
      </c>
      <c r="O73" s="18">
        <f>+SUMIF(B73:M73,"2",$B$10:$M$10)</f>
        <v>300</v>
      </c>
      <c r="P73" s="27">
        <v>5</v>
      </c>
      <c r="Q73" s="161">
        <f t="shared" si="4"/>
        <v>3.75</v>
      </c>
      <c r="R73" s="161">
        <f t="shared" si="1"/>
        <v>15</v>
      </c>
      <c r="S73" s="161">
        <f t="shared" si="7"/>
        <v>3</v>
      </c>
      <c r="T73" s="104"/>
      <c r="U73" s="27">
        <v>20</v>
      </c>
      <c r="V73" s="27">
        <v>30</v>
      </c>
      <c r="W73" s="27">
        <v>10</v>
      </c>
      <c r="X73" s="27"/>
      <c r="Y73" s="161">
        <f t="shared" si="3"/>
        <v>555</v>
      </c>
      <c r="Z73" s="165" t="s">
        <v>53</v>
      </c>
    </row>
    <row r="74" spans="1:26" s="14" customFormat="1" ht="15.75" hidden="1" customHeight="1" thickBot="1">
      <c r="A74" s="148" t="s">
        <v>249</v>
      </c>
      <c r="B74" s="27"/>
      <c r="C74" s="27"/>
      <c r="D74" s="27"/>
      <c r="E74" s="27"/>
      <c r="F74" s="27"/>
      <c r="G74" s="142"/>
      <c r="H74" s="142"/>
      <c r="I74" s="142"/>
      <c r="J74" s="142"/>
      <c r="K74" s="142"/>
      <c r="L74" s="27"/>
      <c r="M74" s="142">
        <v>3</v>
      </c>
      <c r="N74" s="158">
        <f>+SUMIF(B74:M74,"3",$B$12:$M$12)</f>
        <v>15</v>
      </c>
      <c r="O74" s="18">
        <f>+SUMIF(B74:M74,"3",$B$10:$M$10)</f>
        <v>300</v>
      </c>
      <c r="P74" s="27">
        <v>5</v>
      </c>
      <c r="Q74" s="161">
        <f t="shared" si="4"/>
        <v>3.75</v>
      </c>
      <c r="R74" s="161">
        <f t="shared" si="1"/>
        <v>15</v>
      </c>
      <c r="S74" s="161">
        <f t="shared" si="7"/>
        <v>3</v>
      </c>
      <c r="T74" s="104"/>
      <c r="U74" s="27">
        <v>20</v>
      </c>
      <c r="V74" s="27">
        <v>30</v>
      </c>
      <c r="W74" s="27">
        <v>10</v>
      </c>
      <c r="X74" s="27"/>
      <c r="Y74" s="161">
        <f t="shared" si="3"/>
        <v>555</v>
      </c>
      <c r="Z74" s="165" t="s">
        <v>53</v>
      </c>
    </row>
    <row r="75" spans="1:26" s="14" customFormat="1" ht="14.25" hidden="1" customHeight="1" thickBot="1">
      <c r="A75" s="148" t="s">
        <v>250</v>
      </c>
      <c r="B75" s="27"/>
      <c r="C75" s="27"/>
      <c r="D75" s="27"/>
      <c r="E75" s="27"/>
      <c r="F75" s="27"/>
      <c r="G75" s="142"/>
      <c r="H75" s="142"/>
      <c r="I75" s="142"/>
      <c r="J75" s="142"/>
      <c r="K75" s="142"/>
      <c r="L75" s="27"/>
      <c r="M75" s="142">
        <v>3</v>
      </c>
      <c r="N75" s="158">
        <f>+SUMIF(B75:M75,"3",$B$12:$M$12)</f>
        <v>15</v>
      </c>
      <c r="O75" s="18">
        <f>+SUMIF(B75:M75,"3",$B$10:$M$10)</f>
        <v>300</v>
      </c>
      <c r="P75" s="105">
        <v>5</v>
      </c>
      <c r="Q75" s="161">
        <f t="shared" si="4"/>
        <v>3.75</v>
      </c>
      <c r="R75" s="161">
        <f t="shared" si="1"/>
        <v>15</v>
      </c>
      <c r="S75" s="161">
        <f t="shared" si="7"/>
        <v>3</v>
      </c>
      <c r="T75" s="104"/>
      <c r="U75" s="27">
        <v>20</v>
      </c>
      <c r="V75" s="27">
        <v>30</v>
      </c>
      <c r="W75" s="27">
        <v>10</v>
      </c>
      <c r="X75" s="27"/>
      <c r="Y75" s="161">
        <f t="shared" si="3"/>
        <v>555</v>
      </c>
      <c r="Z75" s="165" t="s">
        <v>53</v>
      </c>
    </row>
    <row r="76" spans="1:26" s="14" customFormat="1" ht="14.25" hidden="1" customHeight="1" thickBot="1">
      <c r="A76" s="148" t="s">
        <v>167</v>
      </c>
      <c r="B76" s="27"/>
      <c r="C76" s="27"/>
      <c r="D76" s="27"/>
      <c r="E76" s="27"/>
      <c r="F76" s="27"/>
      <c r="G76" s="142"/>
      <c r="H76" s="142">
        <v>3</v>
      </c>
      <c r="I76" s="142"/>
      <c r="J76" s="142"/>
      <c r="K76" s="142"/>
      <c r="L76" s="27"/>
      <c r="M76" s="142"/>
      <c r="N76" s="158">
        <v>5</v>
      </c>
      <c r="O76" s="18">
        <v>100</v>
      </c>
      <c r="P76" s="133">
        <v>5</v>
      </c>
      <c r="Q76" s="161">
        <v>1</v>
      </c>
      <c r="R76" s="161">
        <v>5</v>
      </c>
      <c r="S76" s="161">
        <f t="shared" si="7"/>
        <v>1</v>
      </c>
      <c r="T76" s="131"/>
      <c r="U76" s="27">
        <v>20</v>
      </c>
      <c r="V76" s="27">
        <v>30</v>
      </c>
      <c r="W76" s="27">
        <v>10</v>
      </c>
      <c r="X76" s="27"/>
      <c r="Y76" s="161">
        <f t="shared" si="3"/>
        <v>180</v>
      </c>
      <c r="Z76" s="165" t="s">
        <v>53</v>
      </c>
    </row>
    <row r="77" spans="1:26" s="14" customFormat="1" ht="14.25" hidden="1" customHeight="1" thickBot="1">
      <c r="A77" s="148" t="s">
        <v>252</v>
      </c>
      <c r="B77" s="27"/>
      <c r="C77" s="27"/>
      <c r="D77" s="27"/>
      <c r="E77" s="27"/>
      <c r="F77" s="27"/>
      <c r="G77" s="142">
        <v>3</v>
      </c>
      <c r="H77" s="142"/>
      <c r="I77" s="142"/>
      <c r="J77" s="142"/>
      <c r="K77" s="142"/>
      <c r="L77" s="27"/>
      <c r="M77" s="142"/>
      <c r="N77" s="158">
        <v>14</v>
      </c>
      <c r="O77" s="18">
        <v>270</v>
      </c>
      <c r="P77" s="133">
        <v>5</v>
      </c>
      <c r="Q77" s="161">
        <v>1</v>
      </c>
      <c r="R77" s="161">
        <v>14</v>
      </c>
      <c r="S77" s="161">
        <f t="shared" si="7"/>
        <v>2.7</v>
      </c>
      <c r="T77" s="131"/>
      <c r="U77" s="27">
        <v>20</v>
      </c>
      <c r="V77" s="27">
        <v>30</v>
      </c>
      <c r="W77" s="27">
        <v>10</v>
      </c>
      <c r="X77" s="27"/>
      <c r="Y77" s="161">
        <f t="shared" si="3"/>
        <v>467</v>
      </c>
      <c r="Z77" s="165" t="s">
        <v>53</v>
      </c>
    </row>
    <row r="78" spans="1:26" s="14" customFormat="1" ht="14.25" hidden="1" customHeight="1" thickBot="1">
      <c r="A78" s="148" t="s">
        <v>254</v>
      </c>
      <c r="B78" s="27"/>
      <c r="C78" s="27"/>
      <c r="D78" s="27"/>
      <c r="E78" s="27"/>
      <c r="F78" s="27"/>
      <c r="G78" s="142"/>
      <c r="H78" s="142"/>
      <c r="I78" s="142"/>
      <c r="J78" s="142"/>
      <c r="K78" s="142"/>
      <c r="L78" s="27">
        <v>1</v>
      </c>
      <c r="M78" s="142"/>
      <c r="N78" s="158">
        <v>3</v>
      </c>
      <c r="O78" s="18">
        <v>50</v>
      </c>
      <c r="P78" s="133">
        <v>5</v>
      </c>
      <c r="Q78" s="161">
        <v>1</v>
      </c>
      <c r="R78" s="161">
        <v>3</v>
      </c>
      <c r="S78" s="161">
        <f t="shared" si="7"/>
        <v>0.5</v>
      </c>
      <c r="T78" s="131"/>
      <c r="U78" s="27">
        <v>20</v>
      </c>
      <c r="V78" s="27">
        <v>30</v>
      </c>
      <c r="W78" s="27">
        <v>10</v>
      </c>
      <c r="X78" s="27"/>
      <c r="Y78" s="161">
        <f t="shared" si="3"/>
        <v>115</v>
      </c>
      <c r="Z78" s="164" t="s">
        <v>59</v>
      </c>
    </row>
    <row r="79" spans="1:26" s="14" customFormat="1" ht="14.25" hidden="1" customHeight="1" thickBot="1">
      <c r="A79" s="148" t="s">
        <v>255</v>
      </c>
      <c r="B79" s="27"/>
      <c r="C79" s="27"/>
      <c r="D79" s="27"/>
      <c r="E79" s="27"/>
      <c r="F79" s="27"/>
      <c r="G79" s="142"/>
      <c r="H79" s="142"/>
      <c r="I79" s="142"/>
      <c r="J79" s="142"/>
      <c r="K79" s="142"/>
      <c r="L79" s="27">
        <v>3</v>
      </c>
      <c r="M79" s="142"/>
      <c r="N79" s="158">
        <v>3</v>
      </c>
      <c r="O79" s="18">
        <v>50</v>
      </c>
      <c r="P79" s="133">
        <v>5</v>
      </c>
      <c r="Q79" s="161">
        <v>1</v>
      </c>
      <c r="R79" s="161">
        <v>3</v>
      </c>
      <c r="S79" s="161">
        <f t="shared" si="7"/>
        <v>0.5</v>
      </c>
      <c r="T79" s="131"/>
      <c r="U79" s="27">
        <v>20</v>
      </c>
      <c r="V79" s="27">
        <v>30</v>
      </c>
      <c r="W79" s="27">
        <v>10</v>
      </c>
      <c r="X79" s="27"/>
      <c r="Y79" s="161">
        <f t="shared" si="3"/>
        <v>115</v>
      </c>
      <c r="Z79" s="164" t="s">
        <v>59</v>
      </c>
    </row>
    <row r="80" spans="1:26" s="14" customFormat="1" ht="14.25" hidden="1" customHeight="1" thickBot="1">
      <c r="A80" s="148" t="s">
        <v>256</v>
      </c>
      <c r="B80" s="27"/>
      <c r="C80" s="27"/>
      <c r="D80" s="27"/>
      <c r="E80" s="27"/>
      <c r="F80" s="27"/>
      <c r="G80" s="142"/>
      <c r="H80" s="142"/>
      <c r="I80" s="142"/>
      <c r="J80" s="142"/>
      <c r="K80" s="142"/>
      <c r="L80" s="27">
        <v>3</v>
      </c>
      <c r="M80" s="142"/>
      <c r="N80" s="158">
        <v>3</v>
      </c>
      <c r="O80" s="18">
        <v>50</v>
      </c>
      <c r="P80" s="133">
        <v>5</v>
      </c>
      <c r="Q80" s="161">
        <v>1</v>
      </c>
      <c r="R80" s="161">
        <v>3</v>
      </c>
      <c r="S80" s="161">
        <f t="shared" si="7"/>
        <v>0.5</v>
      </c>
      <c r="T80" s="131"/>
      <c r="U80" s="27">
        <v>20</v>
      </c>
      <c r="V80" s="27">
        <v>30</v>
      </c>
      <c r="W80" s="27">
        <v>10</v>
      </c>
      <c r="X80" s="27"/>
      <c r="Y80" s="161">
        <f>+(Q80*U80)+(R80*V80)+(S80*W80)</f>
        <v>115</v>
      </c>
      <c r="Z80" s="164" t="s">
        <v>59</v>
      </c>
    </row>
    <row r="81" spans="1:26" s="14" customFormat="1" ht="15.75" customHeight="1" thickBot="1">
      <c r="A81" s="148" t="s">
        <v>229</v>
      </c>
      <c r="B81" s="27">
        <v>3</v>
      </c>
      <c r="C81" s="27"/>
      <c r="D81" s="27"/>
      <c r="E81" s="27"/>
      <c r="F81" s="27"/>
      <c r="G81" s="142"/>
      <c r="H81" s="142"/>
      <c r="I81" s="142"/>
      <c r="J81" s="142"/>
      <c r="K81" s="142"/>
      <c r="L81" s="27"/>
      <c r="M81" s="142"/>
      <c r="N81" s="161">
        <v>7.5</v>
      </c>
      <c r="O81" s="18">
        <f>+SUMIF(B81:M81,"1",$B$10:$M$10)</f>
        <v>0</v>
      </c>
      <c r="P81" s="105">
        <v>2</v>
      </c>
      <c r="Q81" s="161"/>
      <c r="R81" s="161">
        <f t="shared" si="1"/>
        <v>7.5</v>
      </c>
      <c r="S81" s="161"/>
      <c r="T81" s="104"/>
      <c r="U81" s="27"/>
      <c r="V81" s="27"/>
      <c r="W81" s="27"/>
      <c r="X81" s="27"/>
      <c r="Y81" s="27">
        <f>+N81*P81</f>
        <v>15</v>
      </c>
      <c r="Z81" s="165" t="s">
        <v>258</v>
      </c>
    </row>
    <row r="82" spans="1:26" s="14" customFormat="1" ht="17.25" customHeight="1" thickBot="1">
      <c r="A82" s="148" t="s">
        <v>229</v>
      </c>
      <c r="B82" s="27"/>
      <c r="C82" s="27">
        <v>3</v>
      </c>
      <c r="D82" s="27"/>
      <c r="E82" s="27"/>
      <c r="F82" s="27"/>
      <c r="G82" s="142"/>
      <c r="H82" s="142"/>
      <c r="I82" s="142"/>
      <c r="J82" s="142"/>
      <c r="K82" s="142"/>
      <c r="L82" s="27"/>
      <c r="M82" s="142"/>
      <c r="N82" s="158">
        <v>15</v>
      </c>
      <c r="O82" s="18">
        <f>+SUMIF(B82:M82,"1",$B$10:$M$10)</f>
        <v>0</v>
      </c>
      <c r="P82" s="105">
        <v>2</v>
      </c>
      <c r="Q82" s="161"/>
      <c r="R82" s="161">
        <f t="shared" si="1"/>
        <v>15</v>
      </c>
      <c r="S82" s="161"/>
      <c r="T82" s="104"/>
      <c r="U82" s="27"/>
      <c r="V82" s="27"/>
      <c r="W82" s="27"/>
      <c r="X82" s="27"/>
      <c r="Y82" s="27">
        <f>+N82*P82</f>
        <v>30</v>
      </c>
      <c r="Z82" s="165" t="s">
        <v>258</v>
      </c>
    </row>
    <row r="83" spans="1:26" s="14" customFormat="1" ht="17.25" hidden="1" customHeight="1" thickBot="1">
      <c r="A83" s="148" t="s">
        <v>229</v>
      </c>
      <c r="B83" s="27"/>
      <c r="C83" s="27"/>
      <c r="D83" s="27">
        <v>3</v>
      </c>
      <c r="E83" s="27"/>
      <c r="F83" s="27"/>
      <c r="G83" s="142"/>
      <c r="H83" s="142"/>
      <c r="I83" s="142"/>
      <c r="J83" s="142"/>
      <c r="K83" s="142"/>
      <c r="L83" s="27"/>
      <c r="M83" s="142"/>
      <c r="N83" s="158">
        <v>8</v>
      </c>
      <c r="O83" s="18">
        <f>+SUMIF(B83:M83,"1",$B$10:$M$10)</f>
        <v>0</v>
      </c>
      <c r="P83" s="105">
        <v>2</v>
      </c>
      <c r="Q83" s="161"/>
      <c r="R83" s="161">
        <f t="shared" si="1"/>
        <v>8</v>
      </c>
      <c r="S83" s="161"/>
      <c r="T83" s="104"/>
      <c r="U83" s="27"/>
      <c r="V83" s="27"/>
      <c r="W83" s="27"/>
      <c r="X83" s="27"/>
      <c r="Y83" s="27">
        <f t="shared" ref="Y83:Y92" si="8">+N83*P83</f>
        <v>16</v>
      </c>
      <c r="Z83" s="165" t="s">
        <v>259</v>
      </c>
    </row>
    <row r="84" spans="1:26" s="14" customFormat="1" ht="17.25" hidden="1" customHeight="1" thickBot="1">
      <c r="A84" s="148" t="s">
        <v>229</v>
      </c>
      <c r="B84" s="27"/>
      <c r="C84" s="27"/>
      <c r="D84" s="27"/>
      <c r="E84" s="27">
        <v>3</v>
      </c>
      <c r="F84" s="27"/>
      <c r="G84" s="142"/>
      <c r="H84" s="142"/>
      <c r="I84" s="142"/>
      <c r="J84" s="142"/>
      <c r="K84" s="142"/>
      <c r="L84" s="27"/>
      <c r="M84" s="142"/>
      <c r="N84" s="158">
        <v>5</v>
      </c>
      <c r="O84" s="18">
        <f>+SUMIF(B84:M84,"1",$B$10:$M$10)</f>
        <v>0</v>
      </c>
      <c r="P84" s="105">
        <v>2</v>
      </c>
      <c r="Q84" s="161"/>
      <c r="R84" s="161">
        <f t="shared" si="1"/>
        <v>5</v>
      </c>
      <c r="S84" s="161"/>
      <c r="T84" s="104"/>
      <c r="U84" s="27"/>
      <c r="V84" s="27"/>
      <c r="W84" s="27"/>
      <c r="X84" s="27"/>
      <c r="Y84" s="27">
        <f t="shared" si="8"/>
        <v>10</v>
      </c>
      <c r="Z84" s="165" t="s">
        <v>259</v>
      </c>
    </row>
    <row r="85" spans="1:26" s="14" customFormat="1" ht="17.25" hidden="1" customHeight="1" thickBot="1">
      <c r="A85" s="148" t="s">
        <v>229</v>
      </c>
      <c r="B85" s="27"/>
      <c r="C85" s="27"/>
      <c r="D85" s="27"/>
      <c r="E85" s="27"/>
      <c r="F85" s="27">
        <v>3</v>
      </c>
      <c r="G85" s="142"/>
      <c r="H85" s="142"/>
      <c r="I85" s="142"/>
      <c r="J85" s="142"/>
      <c r="K85" s="142"/>
      <c r="L85" s="27"/>
      <c r="M85" s="142"/>
      <c r="N85" s="158">
        <v>10</v>
      </c>
      <c r="O85" s="18">
        <f t="shared" ref="O85:O92" si="9">+SUMIF(B85:M85,"1",$B$10:$M$10)</f>
        <v>0</v>
      </c>
      <c r="P85" s="105">
        <v>2</v>
      </c>
      <c r="Q85" s="161"/>
      <c r="R85" s="161">
        <f t="shared" ref="R85:R92" si="10">+N85</f>
        <v>10</v>
      </c>
      <c r="S85" s="161"/>
      <c r="T85" s="104"/>
      <c r="U85" s="27"/>
      <c r="V85" s="27"/>
      <c r="W85" s="27"/>
      <c r="X85" s="27"/>
      <c r="Y85" s="27">
        <f t="shared" si="8"/>
        <v>20</v>
      </c>
      <c r="Z85" s="164" t="s">
        <v>59</v>
      </c>
    </row>
    <row r="86" spans="1:26" s="14" customFormat="1" ht="17.25" hidden="1" customHeight="1" thickBot="1">
      <c r="A86" s="148" t="s">
        <v>229</v>
      </c>
      <c r="B86" s="27"/>
      <c r="C86" s="27"/>
      <c r="D86" s="27"/>
      <c r="E86" s="27"/>
      <c r="F86" s="27"/>
      <c r="G86" s="142">
        <v>3</v>
      </c>
      <c r="H86" s="142"/>
      <c r="I86" s="142"/>
      <c r="J86" s="142"/>
      <c r="K86" s="142"/>
      <c r="L86" s="27"/>
      <c r="M86" s="142"/>
      <c r="N86" s="158">
        <v>14</v>
      </c>
      <c r="O86" s="18">
        <f t="shared" si="9"/>
        <v>0</v>
      </c>
      <c r="P86" s="105">
        <v>2</v>
      </c>
      <c r="Q86" s="161"/>
      <c r="R86" s="161">
        <f t="shared" si="10"/>
        <v>14</v>
      </c>
      <c r="S86" s="161"/>
      <c r="T86" s="104"/>
      <c r="U86" s="27"/>
      <c r="V86" s="27"/>
      <c r="W86" s="27"/>
      <c r="X86" s="27"/>
      <c r="Y86" s="27">
        <f t="shared" si="8"/>
        <v>28</v>
      </c>
      <c r="Z86" s="165" t="s">
        <v>53</v>
      </c>
    </row>
    <row r="87" spans="1:26" s="14" customFormat="1" ht="17.25" hidden="1" customHeight="1" thickBot="1">
      <c r="A87" s="148" t="s">
        <v>229</v>
      </c>
      <c r="B87" s="27"/>
      <c r="C87" s="27"/>
      <c r="D87" s="27"/>
      <c r="E87" s="27"/>
      <c r="F87" s="27"/>
      <c r="G87" s="142"/>
      <c r="H87" s="142">
        <v>3</v>
      </c>
      <c r="I87" s="142"/>
      <c r="J87" s="142"/>
      <c r="K87" s="142"/>
      <c r="L87" s="27"/>
      <c r="M87" s="142"/>
      <c r="N87" s="158">
        <v>5</v>
      </c>
      <c r="O87" s="18">
        <f t="shared" si="9"/>
        <v>0</v>
      </c>
      <c r="P87" s="105">
        <v>2</v>
      </c>
      <c r="Q87" s="161"/>
      <c r="R87" s="161">
        <f t="shared" si="10"/>
        <v>5</v>
      </c>
      <c r="S87" s="161"/>
      <c r="T87" s="104"/>
      <c r="U87" s="27"/>
      <c r="V87" s="27"/>
      <c r="W87" s="27"/>
      <c r="X87" s="27"/>
      <c r="Y87" s="27">
        <f t="shared" si="8"/>
        <v>10</v>
      </c>
      <c r="Z87" s="165" t="s">
        <v>53</v>
      </c>
    </row>
    <row r="88" spans="1:26" s="14" customFormat="1" ht="17.25" hidden="1" customHeight="1" thickBot="1">
      <c r="A88" s="148" t="s">
        <v>229</v>
      </c>
      <c r="B88" s="27"/>
      <c r="C88" s="27"/>
      <c r="D88" s="27"/>
      <c r="E88" s="27"/>
      <c r="F88" s="27"/>
      <c r="G88" s="142"/>
      <c r="H88" s="142"/>
      <c r="I88" s="142">
        <v>3</v>
      </c>
      <c r="J88" s="142"/>
      <c r="K88" s="142"/>
      <c r="L88" s="27"/>
      <c r="M88" s="142"/>
      <c r="N88" s="158">
        <v>2</v>
      </c>
      <c r="O88" s="18">
        <f t="shared" si="9"/>
        <v>0</v>
      </c>
      <c r="P88" s="105">
        <v>2</v>
      </c>
      <c r="Q88" s="161"/>
      <c r="R88" s="161">
        <f t="shared" si="10"/>
        <v>2</v>
      </c>
      <c r="S88" s="161"/>
      <c r="T88" s="104"/>
      <c r="U88" s="27"/>
      <c r="V88" s="27"/>
      <c r="W88" s="27"/>
      <c r="X88" s="27"/>
      <c r="Y88" s="27">
        <f t="shared" si="8"/>
        <v>4</v>
      </c>
      <c r="Z88" s="164" t="s">
        <v>59</v>
      </c>
    </row>
    <row r="89" spans="1:26" s="14" customFormat="1" ht="17.25" hidden="1" customHeight="1" thickBot="1">
      <c r="A89" s="148" t="s">
        <v>229</v>
      </c>
      <c r="B89" s="27"/>
      <c r="C89" s="27"/>
      <c r="D89" s="27"/>
      <c r="E89" s="27"/>
      <c r="F89" s="27"/>
      <c r="G89" s="142"/>
      <c r="H89" s="142"/>
      <c r="I89" s="142"/>
      <c r="J89" s="142">
        <v>3</v>
      </c>
      <c r="K89" s="142"/>
      <c r="L89" s="27"/>
      <c r="M89" s="142"/>
      <c r="N89" s="158">
        <v>3</v>
      </c>
      <c r="O89" s="18">
        <f t="shared" si="9"/>
        <v>0</v>
      </c>
      <c r="P89" s="105">
        <v>2</v>
      </c>
      <c r="Q89" s="161"/>
      <c r="R89" s="161">
        <f t="shared" si="10"/>
        <v>3</v>
      </c>
      <c r="S89" s="161"/>
      <c r="T89" s="104"/>
      <c r="U89" s="27"/>
      <c r="V89" s="27"/>
      <c r="W89" s="27"/>
      <c r="X89" s="27"/>
      <c r="Y89" s="27">
        <f t="shared" si="8"/>
        <v>6</v>
      </c>
      <c r="Z89" s="164" t="s">
        <v>59</v>
      </c>
    </row>
    <row r="90" spans="1:26" s="14" customFormat="1" ht="17.25" hidden="1" customHeight="1" thickBot="1">
      <c r="A90" s="148" t="s">
        <v>229</v>
      </c>
      <c r="B90" s="27"/>
      <c r="C90" s="27"/>
      <c r="D90" s="27"/>
      <c r="E90" s="27"/>
      <c r="F90" s="27"/>
      <c r="G90" s="142"/>
      <c r="H90" s="142"/>
      <c r="I90" s="142"/>
      <c r="J90" s="142"/>
      <c r="K90" s="142">
        <v>3</v>
      </c>
      <c r="L90" s="27"/>
      <c r="M90" s="142"/>
      <c r="N90" s="158">
        <v>3</v>
      </c>
      <c r="O90" s="18">
        <f t="shared" si="9"/>
        <v>0</v>
      </c>
      <c r="P90" s="105">
        <v>2</v>
      </c>
      <c r="Q90" s="161"/>
      <c r="R90" s="161">
        <f t="shared" si="10"/>
        <v>3</v>
      </c>
      <c r="S90" s="161"/>
      <c r="T90" s="104"/>
      <c r="U90" s="27"/>
      <c r="V90" s="27"/>
      <c r="W90" s="27"/>
      <c r="X90" s="27"/>
      <c r="Y90" s="27">
        <f t="shared" si="8"/>
        <v>6</v>
      </c>
      <c r="Z90" s="164" t="s">
        <v>59</v>
      </c>
    </row>
    <row r="91" spans="1:26" s="14" customFormat="1" ht="17.25" hidden="1" customHeight="1" thickBot="1">
      <c r="A91" s="148" t="s">
        <v>229</v>
      </c>
      <c r="B91" s="27"/>
      <c r="C91" s="27"/>
      <c r="D91" s="27"/>
      <c r="E91" s="27"/>
      <c r="F91" s="27"/>
      <c r="G91" s="142"/>
      <c r="H91" s="142"/>
      <c r="I91" s="142"/>
      <c r="J91" s="142"/>
      <c r="K91" s="142"/>
      <c r="L91" s="27">
        <v>3</v>
      </c>
      <c r="M91" s="142"/>
      <c r="N91" s="158">
        <v>3</v>
      </c>
      <c r="O91" s="18">
        <f t="shared" si="9"/>
        <v>0</v>
      </c>
      <c r="P91" s="105">
        <v>2</v>
      </c>
      <c r="Q91" s="161"/>
      <c r="R91" s="161">
        <f t="shared" si="10"/>
        <v>3</v>
      </c>
      <c r="S91" s="161"/>
      <c r="T91" s="104"/>
      <c r="U91" s="27"/>
      <c r="V91" s="27"/>
      <c r="W91" s="27"/>
      <c r="X91" s="27"/>
      <c r="Y91" s="27">
        <f t="shared" si="8"/>
        <v>6</v>
      </c>
      <c r="Z91" s="164" t="s">
        <v>59</v>
      </c>
    </row>
    <row r="92" spans="1:26" s="14" customFormat="1" ht="17.25" hidden="1" customHeight="1" thickBot="1">
      <c r="A92" s="148" t="s">
        <v>229</v>
      </c>
      <c r="B92" s="27"/>
      <c r="C92" s="27"/>
      <c r="D92" s="27"/>
      <c r="E92" s="27"/>
      <c r="F92" s="27"/>
      <c r="G92" s="142"/>
      <c r="H92" s="142"/>
      <c r="I92" s="142"/>
      <c r="J92" s="142"/>
      <c r="K92" s="142"/>
      <c r="L92" s="27"/>
      <c r="M92" s="142">
        <v>3</v>
      </c>
      <c r="N92" s="158">
        <v>15</v>
      </c>
      <c r="O92" s="18">
        <f t="shared" si="9"/>
        <v>0</v>
      </c>
      <c r="P92" s="105">
        <v>2</v>
      </c>
      <c r="Q92" s="161"/>
      <c r="R92" s="161">
        <f t="shared" si="10"/>
        <v>15</v>
      </c>
      <c r="S92" s="161"/>
      <c r="T92" s="104"/>
      <c r="U92" s="27"/>
      <c r="V92" s="27"/>
      <c r="W92" s="27"/>
      <c r="X92" s="27"/>
      <c r="Y92" s="27">
        <f t="shared" si="8"/>
        <v>30</v>
      </c>
      <c r="Z92" s="165" t="s">
        <v>53</v>
      </c>
    </row>
    <row r="93" spans="1:26" s="14" customFormat="1" ht="17.25" customHeight="1" thickBot="1">
      <c r="A93" s="51" t="s">
        <v>42</v>
      </c>
      <c r="B93" s="27" t="s">
        <v>251</v>
      </c>
      <c r="C93" s="27"/>
      <c r="D93" s="27"/>
      <c r="E93" s="27"/>
      <c r="F93" s="27"/>
      <c r="G93" s="142"/>
      <c r="H93" s="142"/>
      <c r="I93" s="142"/>
      <c r="J93" s="142"/>
      <c r="K93" s="142"/>
      <c r="L93" s="27"/>
      <c r="M93" s="142"/>
      <c r="N93" s="161">
        <v>7.5</v>
      </c>
      <c r="O93" s="18"/>
      <c r="P93" s="105"/>
      <c r="Q93" s="161"/>
      <c r="R93" s="161"/>
      <c r="S93" s="161"/>
      <c r="T93" s="104"/>
      <c r="U93" s="27">
        <v>30</v>
      </c>
      <c r="V93" s="27"/>
      <c r="W93" s="27"/>
      <c r="X93" s="27"/>
      <c r="Y93" s="27">
        <f>+N93*U93</f>
        <v>225</v>
      </c>
      <c r="Z93" s="165" t="s">
        <v>258</v>
      </c>
    </row>
    <row r="94" spans="1:26" s="14" customFormat="1" ht="17.25" customHeight="1" thickBot="1">
      <c r="A94" s="51" t="s">
        <v>42</v>
      </c>
      <c r="B94" s="27"/>
      <c r="C94" s="27" t="s">
        <v>251</v>
      </c>
      <c r="D94" s="27"/>
      <c r="E94" s="27"/>
      <c r="F94" s="27"/>
      <c r="G94" s="142"/>
      <c r="H94" s="142"/>
      <c r="I94" s="142"/>
      <c r="J94" s="142"/>
      <c r="K94" s="142"/>
      <c r="L94" s="27"/>
      <c r="M94" s="142"/>
      <c r="N94" s="158">
        <v>15</v>
      </c>
      <c r="O94" s="18"/>
      <c r="P94" s="105"/>
      <c r="Q94" s="161"/>
      <c r="R94" s="161"/>
      <c r="S94" s="161"/>
      <c r="T94" s="104"/>
      <c r="U94" s="27">
        <v>30</v>
      </c>
      <c r="V94" s="27"/>
      <c r="W94" s="27"/>
      <c r="X94" s="27"/>
      <c r="Y94" s="27">
        <f t="shared" ref="Y94:Y104" si="11">+N94*U94</f>
        <v>450</v>
      </c>
      <c r="Z94" s="165" t="s">
        <v>258</v>
      </c>
    </row>
    <row r="95" spans="1:26" s="14" customFormat="1" ht="17.25" hidden="1" customHeight="1" thickBot="1">
      <c r="A95" s="51" t="s">
        <v>42</v>
      </c>
      <c r="B95" s="27"/>
      <c r="C95" s="27"/>
      <c r="D95" s="27" t="s">
        <v>251</v>
      </c>
      <c r="E95" s="27"/>
      <c r="F95" s="27"/>
      <c r="G95" s="142"/>
      <c r="H95" s="142"/>
      <c r="I95" s="142"/>
      <c r="J95" s="142"/>
      <c r="K95" s="142"/>
      <c r="L95" s="27"/>
      <c r="M95" s="142"/>
      <c r="N95" s="158">
        <v>8</v>
      </c>
      <c r="O95" s="18"/>
      <c r="P95" s="105"/>
      <c r="Q95" s="161"/>
      <c r="R95" s="161"/>
      <c r="S95" s="161"/>
      <c r="T95" s="104"/>
      <c r="U95" s="27">
        <v>30</v>
      </c>
      <c r="V95" s="27"/>
      <c r="W95" s="27"/>
      <c r="X95" s="27"/>
      <c r="Y95" s="27">
        <f t="shared" si="11"/>
        <v>240</v>
      </c>
      <c r="Z95" s="165" t="s">
        <v>259</v>
      </c>
    </row>
    <row r="96" spans="1:26" s="14" customFormat="1" ht="17.25" hidden="1" customHeight="1" thickBot="1">
      <c r="A96" s="51" t="s">
        <v>42</v>
      </c>
      <c r="B96" s="27"/>
      <c r="C96" s="27"/>
      <c r="D96" s="27"/>
      <c r="E96" s="27" t="s">
        <v>251</v>
      </c>
      <c r="F96" s="27"/>
      <c r="G96" s="142"/>
      <c r="H96" s="142"/>
      <c r="I96" s="142"/>
      <c r="J96" s="142"/>
      <c r="K96" s="142"/>
      <c r="L96" s="27"/>
      <c r="M96" s="142"/>
      <c r="N96" s="158">
        <v>5</v>
      </c>
      <c r="O96" s="18"/>
      <c r="P96" s="105"/>
      <c r="Q96" s="161"/>
      <c r="R96" s="161"/>
      <c r="S96" s="161"/>
      <c r="T96" s="104"/>
      <c r="U96" s="27">
        <v>30</v>
      </c>
      <c r="V96" s="27"/>
      <c r="W96" s="27"/>
      <c r="X96" s="27"/>
      <c r="Y96" s="27">
        <f t="shared" si="11"/>
        <v>150</v>
      </c>
      <c r="Z96" s="165" t="s">
        <v>259</v>
      </c>
    </row>
    <row r="97" spans="1:26" s="14" customFormat="1" ht="17.25" hidden="1" customHeight="1" thickBot="1">
      <c r="A97" s="51" t="s">
        <v>42</v>
      </c>
      <c r="B97" s="27"/>
      <c r="C97" s="27"/>
      <c r="D97" s="27"/>
      <c r="E97" s="27"/>
      <c r="F97" s="27" t="s">
        <v>251</v>
      </c>
      <c r="G97" s="142"/>
      <c r="H97" s="142"/>
      <c r="I97" s="142"/>
      <c r="J97" s="142"/>
      <c r="K97" s="142"/>
      <c r="L97" s="27"/>
      <c r="M97" s="142"/>
      <c r="N97" s="158">
        <v>10</v>
      </c>
      <c r="O97" s="18"/>
      <c r="P97" s="105"/>
      <c r="Q97" s="161"/>
      <c r="R97" s="161"/>
      <c r="S97" s="161"/>
      <c r="T97" s="104"/>
      <c r="U97" s="27">
        <v>30</v>
      </c>
      <c r="V97" s="27"/>
      <c r="W97" s="27"/>
      <c r="X97" s="27"/>
      <c r="Y97" s="27">
        <f t="shared" si="11"/>
        <v>300</v>
      </c>
      <c r="Z97" s="164" t="s">
        <v>59</v>
      </c>
    </row>
    <row r="98" spans="1:26" s="14" customFormat="1" ht="17.25" hidden="1" customHeight="1" thickBot="1">
      <c r="A98" s="51" t="s">
        <v>42</v>
      </c>
      <c r="B98" s="27"/>
      <c r="C98" s="27"/>
      <c r="D98" s="27"/>
      <c r="E98" s="27"/>
      <c r="F98" s="27"/>
      <c r="G98" s="142" t="s">
        <v>251</v>
      </c>
      <c r="H98" s="142"/>
      <c r="I98" s="142"/>
      <c r="J98" s="142"/>
      <c r="K98" s="142"/>
      <c r="L98" s="27"/>
      <c r="M98" s="142"/>
      <c r="N98" s="158">
        <v>14</v>
      </c>
      <c r="O98" s="18"/>
      <c r="P98" s="105"/>
      <c r="Q98" s="161"/>
      <c r="R98" s="161"/>
      <c r="S98" s="161"/>
      <c r="T98" s="104"/>
      <c r="U98" s="27">
        <v>30</v>
      </c>
      <c r="V98" s="27"/>
      <c r="W98" s="27"/>
      <c r="X98" s="27"/>
      <c r="Y98" s="27">
        <f t="shared" si="11"/>
        <v>420</v>
      </c>
      <c r="Z98" s="165" t="s">
        <v>53</v>
      </c>
    </row>
    <row r="99" spans="1:26" s="14" customFormat="1" ht="17.25" hidden="1" customHeight="1" thickBot="1">
      <c r="A99" s="51" t="s">
        <v>42</v>
      </c>
      <c r="B99" s="27"/>
      <c r="C99" s="27"/>
      <c r="D99" s="27"/>
      <c r="E99" s="27"/>
      <c r="F99" s="27"/>
      <c r="G99" s="142"/>
      <c r="H99" s="142" t="s">
        <v>251</v>
      </c>
      <c r="I99" s="142"/>
      <c r="J99" s="142"/>
      <c r="K99" s="142"/>
      <c r="L99" s="27"/>
      <c r="M99" s="142"/>
      <c r="N99" s="158">
        <v>5</v>
      </c>
      <c r="O99" s="18"/>
      <c r="P99" s="105"/>
      <c r="Q99" s="161"/>
      <c r="R99" s="161"/>
      <c r="S99" s="161"/>
      <c r="T99" s="104"/>
      <c r="U99" s="27">
        <v>30</v>
      </c>
      <c r="V99" s="27"/>
      <c r="W99" s="27"/>
      <c r="X99" s="27"/>
      <c r="Y99" s="27">
        <f t="shared" si="11"/>
        <v>150</v>
      </c>
      <c r="Z99" s="165" t="s">
        <v>53</v>
      </c>
    </row>
    <row r="100" spans="1:26" s="14" customFormat="1" ht="17.25" hidden="1" customHeight="1" thickBot="1">
      <c r="A100" s="51" t="s">
        <v>42</v>
      </c>
      <c r="B100" s="27"/>
      <c r="C100" s="27"/>
      <c r="D100" s="27"/>
      <c r="E100" s="27"/>
      <c r="F100" s="27"/>
      <c r="G100" s="142"/>
      <c r="H100" s="142"/>
      <c r="I100" s="142" t="s">
        <v>251</v>
      </c>
      <c r="J100" s="142"/>
      <c r="K100" s="142"/>
      <c r="L100" s="27"/>
      <c r="M100" s="142"/>
      <c r="N100" s="158">
        <v>2</v>
      </c>
      <c r="O100" s="18"/>
      <c r="P100" s="105"/>
      <c r="Q100" s="161"/>
      <c r="R100" s="161"/>
      <c r="S100" s="161"/>
      <c r="T100" s="104"/>
      <c r="U100" s="27">
        <v>30</v>
      </c>
      <c r="V100" s="27"/>
      <c r="W100" s="27"/>
      <c r="X100" s="27"/>
      <c r="Y100" s="27">
        <f t="shared" si="11"/>
        <v>60</v>
      </c>
      <c r="Z100" s="164" t="s">
        <v>59</v>
      </c>
    </row>
    <row r="101" spans="1:26" s="14" customFormat="1" ht="17.25" hidden="1" customHeight="1" thickBot="1">
      <c r="A101" s="51" t="s">
        <v>42</v>
      </c>
      <c r="B101" s="27"/>
      <c r="C101" s="27"/>
      <c r="D101" s="27"/>
      <c r="E101" s="27"/>
      <c r="F101" s="27"/>
      <c r="G101" s="142"/>
      <c r="H101" s="142"/>
      <c r="I101" s="142"/>
      <c r="J101" s="142" t="s">
        <v>251</v>
      </c>
      <c r="K101" s="142"/>
      <c r="L101" s="27"/>
      <c r="M101" s="142"/>
      <c r="N101" s="158">
        <v>3</v>
      </c>
      <c r="O101" s="18"/>
      <c r="P101" s="105"/>
      <c r="Q101" s="161"/>
      <c r="R101" s="161"/>
      <c r="S101" s="161"/>
      <c r="T101" s="104"/>
      <c r="U101" s="27">
        <v>30</v>
      </c>
      <c r="V101" s="27"/>
      <c r="W101" s="27"/>
      <c r="X101" s="27"/>
      <c r="Y101" s="27">
        <f t="shared" si="11"/>
        <v>90</v>
      </c>
      <c r="Z101" s="164" t="s">
        <v>59</v>
      </c>
    </row>
    <row r="102" spans="1:26" s="14" customFormat="1" ht="17.25" hidden="1" customHeight="1" thickBot="1">
      <c r="A102" s="51" t="s">
        <v>42</v>
      </c>
      <c r="B102" s="27"/>
      <c r="C102" s="27"/>
      <c r="D102" s="27"/>
      <c r="E102" s="27"/>
      <c r="F102" s="27"/>
      <c r="G102" s="142"/>
      <c r="H102" s="142"/>
      <c r="I102" s="142"/>
      <c r="J102" s="142"/>
      <c r="K102" s="142" t="s">
        <v>251</v>
      </c>
      <c r="L102" s="27"/>
      <c r="M102" s="142"/>
      <c r="N102" s="158">
        <v>3</v>
      </c>
      <c r="O102" s="18"/>
      <c r="P102" s="105"/>
      <c r="Q102" s="161"/>
      <c r="R102" s="161"/>
      <c r="S102" s="161"/>
      <c r="T102" s="104"/>
      <c r="U102" s="27">
        <v>30</v>
      </c>
      <c r="V102" s="27"/>
      <c r="W102" s="27"/>
      <c r="X102" s="27"/>
      <c r="Y102" s="27">
        <f t="shared" si="11"/>
        <v>90</v>
      </c>
      <c r="Z102" s="164" t="s">
        <v>59</v>
      </c>
    </row>
    <row r="103" spans="1:26" s="14" customFormat="1" ht="17.25" hidden="1" customHeight="1" thickBot="1">
      <c r="A103" s="51" t="s">
        <v>42</v>
      </c>
      <c r="B103" s="27"/>
      <c r="C103" s="27"/>
      <c r="D103" s="27"/>
      <c r="E103" s="27"/>
      <c r="F103" s="27"/>
      <c r="G103" s="142"/>
      <c r="H103" s="142"/>
      <c r="I103" s="142"/>
      <c r="J103" s="142"/>
      <c r="K103" s="142"/>
      <c r="L103" s="27" t="s">
        <v>251</v>
      </c>
      <c r="M103" s="142"/>
      <c r="N103" s="158">
        <v>3</v>
      </c>
      <c r="O103" s="18"/>
      <c r="P103" s="105"/>
      <c r="Q103" s="161"/>
      <c r="R103" s="161"/>
      <c r="S103" s="161"/>
      <c r="T103" s="104"/>
      <c r="U103" s="27">
        <v>30</v>
      </c>
      <c r="V103" s="27"/>
      <c r="W103" s="27"/>
      <c r="X103" s="27"/>
      <c r="Y103" s="27">
        <f t="shared" si="11"/>
        <v>90</v>
      </c>
      <c r="Z103" s="164" t="s">
        <v>59</v>
      </c>
    </row>
    <row r="104" spans="1:26" s="14" customFormat="1" ht="17.25" hidden="1" customHeight="1" thickBot="1">
      <c r="A104" s="51" t="s">
        <v>42</v>
      </c>
      <c r="B104" s="27"/>
      <c r="C104" s="27"/>
      <c r="D104" s="27"/>
      <c r="E104" s="27"/>
      <c r="F104" s="27"/>
      <c r="G104" s="142"/>
      <c r="H104" s="142"/>
      <c r="I104" s="142"/>
      <c r="J104" s="142"/>
      <c r="K104" s="142"/>
      <c r="L104" s="27"/>
      <c r="M104" s="142" t="s">
        <v>251</v>
      </c>
      <c r="N104" s="158">
        <v>15</v>
      </c>
      <c r="O104" s="18"/>
      <c r="P104" s="105"/>
      <c r="Q104" s="161"/>
      <c r="R104" s="161"/>
      <c r="S104" s="161"/>
      <c r="T104" s="104"/>
      <c r="U104" s="27">
        <v>30</v>
      </c>
      <c r="V104" s="27"/>
      <c r="W104" s="27"/>
      <c r="X104" s="27"/>
      <c r="Y104" s="27">
        <f t="shared" si="11"/>
        <v>450</v>
      </c>
      <c r="Z104" s="165" t="s">
        <v>53</v>
      </c>
    </row>
    <row r="105" spans="1:26" s="14" customFormat="1" ht="17.25" hidden="1" customHeight="1">
      <c r="A105" s="163" t="s">
        <v>49</v>
      </c>
      <c r="B105" s="27"/>
      <c r="C105" s="27"/>
      <c r="D105" s="27"/>
      <c r="E105" s="27"/>
      <c r="F105" s="27"/>
      <c r="G105" s="142"/>
      <c r="H105" s="142"/>
      <c r="I105" s="142"/>
      <c r="J105" s="142"/>
      <c r="K105" s="142"/>
      <c r="L105" s="27"/>
      <c r="M105" s="142"/>
      <c r="N105" s="158"/>
      <c r="O105" s="18"/>
      <c r="P105" s="105"/>
      <c r="Q105" s="161"/>
      <c r="R105" s="161"/>
      <c r="S105" s="27"/>
      <c r="T105" s="104"/>
      <c r="U105" s="27"/>
      <c r="V105" s="27"/>
      <c r="W105" s="27"/>
      <c r="X105" s="27"/>
      <c r="Y105" s="158">
        <f>SUM(Y15:Y104)</f>
        <v>58090.678571428572</v>
      </c>
      <c r="Z105" s="28"/>
    </row>
    <row r="106" spans="1:26" s="5" customFormat="1" ht="13.5" customHeight="1" thickBot="1">
      <c r="A106" s="88"/>
      <c r="B106" s="31"/>
      <c r="C106" s="31"/>
      <c r="D106" s="31"/>
      <c r="E106" s="31"/>
      <c r="F106" s="31"/>
      <c r="G106" s="151"/>
      <c r="H106" s="151"/>
      <c r="I106" s="151"/>
      <c r="J106" s="151"/>
      <c r="K106" s="151"/>
      <c r="L106" s="132"/>
      <c r="M106" s="151"/>
      <c r="N106" s="32"/>
      <c r="O106" s="32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99"/>
    </row>
    <row r="107" spans="1:26" s="5" customFormat="1" ht="26.25" thickBot="1">
      <c r="A107" s="165" t="s">
        <v>259</v>
      </c>
      <c r="B107" s="27"/>
      <c r="C107" s="27"/>
      <c r="D107" s="27"/>
      <c r="E107" s="27"/>
      <c r="F107" s="27"/>
      <c r="G107" s="142"/>
      <c r="H107" s="142"/>
      <c r="I107" s="142"/>
      <c r="J107" s="142"/>
      <c r="K107" s="142"/>
      <c r="L107" s="27"/>
      <c r="M107" s="142"/>
      <c r="N107" s="18"/>
      <c r="O107" s="18"/>
      <c r="P107" s="27"/>
      <c r="Q107" s="27"/>
      <c r="R107" s="27"/>
      <c r="S107" s="27"/>
      <c r="T107" s="27"/>
      <c r="U107" s="27"/>
      <c r="V107" s="27"/>
      <c r="W107" s="27"/>
      <c r="X107" s="27"/>
      <c r="Y107" s="161">
        <f>SUMIFS($Y$15:$Y$104,$Z$15:$Z$104,A107)</f>
        <v>10264.25</v>
      </c>
      <c r="Z107" s="29"/>
    </row>
    <row r="108" spans="1:26" s="5" customFormat="1" ht="13.5" customHeight="1" thickBot="1">
      <c r="A108" s="164" t="s">
        <v>59</v>
      </c>
      <c r="B108" s="27"/>
      <c r="C108" s="27"/>
      <c r="D108" s="27"/>
      <c r="E108" s="27"/>
      <c r="F108" s="27"/>
      <c r="G108" s="142"/>
      <c r="H108" s="142"/>
      <c r="I108" s="142"/>
      <c r="J108" s="142"/>
      <c r="K108" s="142"/>
      <c r="L108" s="27"/>
      <c r="M108" s="142"/>
      <c r="N108" s="18"/>
      <c r="O108" s="18"/>
      <c r="P108" s="27"/>
      <c r="Q108" s="27"/>
      <c r="R108" s="27"/>
      <c r="S108" s="27"/>
      <c r="T108" s="27"/>
      <c r="U108" s="27"/>
      <c r="V108" s="27"/>
      <c r="W108" s="27"/>
      <c r="X108" s="27"/>
      <c r="Y108" s="161">
        <f>SUMIFS($Y$15:$Y$104,$Z$15:$Z$104,A108)</f>
        <v>26957.928571428572</v>
      </c>
      <c r="Z108" s="29"/>
    </row>
    <row r="109" spans="1:26" s="5" customFormat="1" ht="13.5" customHeight="1" thickBot="1">
      <c r="A109" s="165" t="s">
        <v>258</v>
      </c>
      <c r="B109" s="27"/>
      <c r="C109" s="27"/>
      <c r="D109" s="27"/>
      <c r="E109" s="27"/>
      <c r="F109" s="27"/>
      <c r="G109" s="142"/>
      <c r="H109" s="142"/>
      <c r="I109" s="142"/>
      <c r="J109" s="142"/>
      <c r="K109" s="142"/>
      <c r="L109" s="27"/>
      <c r="M109" s="142"/>
      <c r="N109" s="18"/>
      <c r="O109" s="18"/>
      <c r="P109" s="27"/>
      <c r="Q109" s="27"/>
      <c r="R109" s="27"/>
      <c r="S109" s="27"/>
      <c r="T109" s="27"/>
      <c r="U109" s="27"/>
      <c r="V109" s="27"/>
      <c r="W109" s="27"/>
      <c r="X109" s="27"/>
      <c r="Y109" s="161">
        <f>SUMIFS($Y$15:$Y$104,$Z$15:$Z$104,A109)</f>
        <v>16913.5</v>
      </c>
      <c r="Z109" s="29"/>
    </row>
    <row r="110" spans="1:26" s="5" customFormat="1" ht="26.25" thickBot="1">
      <c r="A110" s="165" t="s">
        <v>53</v>
      </c>
      <c r="B110" s="27"/>
      <c r="C110" s="27"/>
      <c r="D110" s="27"/>
      <c r="E110" s="27"/>
      <c r="F110" s="27"/>
      <c r="G110" s="142"/>
      <c r="H110" s="142"/>
      <c r="I110" s="142"/>
      <c r="J110" s="142"/>
      <c r="K110" s="142"/>
      <c r="L110" s="27"/>
      <c r="M110" s="142"/>
      <c r="N110" s="18"/>
      <c r="O110" s="18"/>
      <c r="P110" s="27"/>
      <c r="Q110" s="27"/>
      <c r="R110" s="27"/>
      <c r="S110" s="27"/>
      <c r="T110" s="27"/>
      <c r="U110" s="27"/>
      <c r="V110" s="27"/>
      <c r="W110" s="27"/>
      <c r="X110" s="27"/>
      <c r="Y110" s="161">
        <f>SUMIFS($Y$15:$Y$104,$Z$15:$Z$104,A110)</f>
        <v>3955</v>
      </c>
      <c r="Z110" s="29"/>
    </row>
    <row r="111" spans="1:26" s="5" customFormat="1" ht="13.5" customHeight="1">
      <c r="A111" s="42" t="s">
        <v>29</v>
      </c>
      <c r="B111" s="27"/>
      <c r="C111" s="27"/>
      <c r="D111" s="27"/>
      <c r="E111" s="27"/>
      <c r="F111" s="27"/>
      <c r="G111" s="142"/>
      <c r="H111" s="142"/>
      <c r="I111" s="142"/>
      <c r="J111" s="142"/>
      <c r="K111" s="142"/>
      <c r="L111" s="27"/>
      <c r="M111" s="142"/>
      <c r="N111" s="18"/>
      <c r="O111" s="18"/>
      <c r="P111" s="27"/>
      <c r="Q111" s="27"/>
      <c r="R111" s="27"/>
      <c r="S111" s="27"/>
      <c r="T111" s="27"/>
      <c r="U111" s="27"/>
      <c r="V111" s="27"/>
      <c r="W111" s="27"/>
      <c r="X111" s="27"/>
      <c r="Y111" s="158">
        <f>SUM(Y107:Y110)</f>
        <v>58090.678571428572</v>
      </c>
      <c r="Z111" s="29"/>
    </row>
    <row r="112" spans="1:26" s="5" customFormat="1" ht="13.5" customHeight="1">
      <c r="A112" s="38"/>
      <c r="B112" s="31"/>
      <c r="C112" s="31"/>
      <c r="D112" s="31"/>
      <c r="E112" s="31"/>
      <c r="F112" s="31"/>
      <c r="G112" s="151"/>
      <c r="H112" s="151"/>
      <c r="I112" s="151"/>
      <c r="J112" s="151"/>
      <c r="K112" s="151"/>
      <c r="L112" s="132"/>
      <c r="M112" s="151"/>
      <c r="N112" s="32"/>
      <c r="O112" s="32"/>
      <c r="P112" s="31"/>
      <c r="Q112" s="31"/>
      <c r="R112" s="31"/>
      <c r="S112" s="31"/>
      <c r="T112" s="31"/>
      <c r="U112" s="31"/>
      <c r="V112" s="31"/>
      <c r="W112" s="31"/>
      <c r="X112" s="31"/>
      <c r="Y112" s="167"/>
      <c r="Z112" s="99"/>
    </row>
    <row r="113" spans="1:26">
      <c r="A113" s="304" t="s">
        <v>260</v>
      </c>
      <c r="B113" s="305"/>
      <c r="C113" s="305"/>
      <c r="D113" s="305"/>
      <c r="E113" s="305"/>
      <c r="F113" s="305"/>
      <c r="G113" s="305"/>
      <c r="H113" s="305"/>
      <c r="I113" s="305"/>
      <c r="J113" s="305"/>
      <c r="K113" s="305"/>
      <c r="L113" s="305"/>
      <c r="M113" s="305"/>
      <c r="N113" s="305"/>
      <c r="O113" s="305"/>
      <c r="P113" s="305"/>
      <c r="Q113" s="305"/>
      <c r="R113" s="305"/>
      <c r="S113" s="305"/>
      <c r="T113" s="305"/>
      <c r="U113" s="305"/>
      <c r="V113" s="305"/>
      <c r="W113" s="305"/>
      <c r="X113" s="305"/>
      <c r="Y113" s="305"/>
      <c r="Z113" s="305"/>
    </row>
    <row r="114" spans="1:26">
      <c r="A114" s="305"/>
      <c r="B114" s="305"/>
      <c r="C114" s="305"/>
      <c r="D114" s="305"/>
      <c r="E114" s="305"/>
      <c r="F114" s="305"/>
      <c r="G114" s="305"/>
      <c r="H114" s="305"/>
      <c r="I114" s="305"/>
      <c r="J114" s="305"/>
      <c r="K114" s="305"/>
      <c r="L114" s="305"/>
      <c r="M114" s="305"/>
      <c r="N114" s="305"/>
      <c r="O114" s="305"/>
      <c r="P114" s="305"/>
      <c r="Q114" s="305"/>
      <c r="R114" s="305"/>
      <c r="S114" s="305"/>
      <c r="T114" s="305"/>
      <c r="U114" s="305"/>
      <c r="V114" s="305"/>
      <c r="W114" s="305"/>
      <c r="X114" s="305"/>
      <c r="Y114" s="305"/>
      <c r="Z114" s="305"/>
    </row>
  </sheetData>
  <autoFilter ref="A13:Z105">
    <filterColumn colId="25">
      <filters>
        <filter val="Department of Computer Engineering"/>
      </filters>
    </filterColumn>
  </autoFilter>
  <mergeCells count="27">
    <mergeCell ref="A1:Z1"/>
    <mergeCell ref="A2:Z2"/>
    <mergeCell ref="A3:Z3"/>
    <mergeCell ref="A4:Z4"/>
    <mergeCell ref="B11:M11"/>
    <mergeCell ref="B7:M7"/>
    <mergeCell ref="Y8:Y11"/>
    <mergeCell ref="B9:M9"/>
    <mergeCell ref="A5:Z5"/>
    <mergeCell ref="A8:A11"/>
    <mergeCell ref="N8:N11"/>
    <mergeCell ref="O8:O11"/>
    <mergeCell ref="P8:P11"/>
    <mergeCell ref="Q8:T8"/>
    <mergeCell ref="U8:X8"/>
    <mergeCell ref="Q9:Q11"/>
    <mergeCell ref="A113:Z114"/>
    <mergeCell ref="N7:Z7"/>
    <mergeCell ref="Z8:Z11"/>
    <mergeCell ref="W9:W11"/>
    <mergeCell ref="X9:X11"/>
    <mergeCell ref="R9:R11"/>
    <mergeCell ref="S9:S11"/>
    <mergeCell ref="T9:T11"/>
    <mergeCell ref="U9:U11"/>
    <mergeCell ref="V9:V11"/>
    <mergeCell ref="A14:Z14"/>
  </mergeCells>
  <phoneticPr fontId="1" type="noConversion"/>
  <pageMargins left="0.47244094488188981" right="0.51181102362204722" top="0.51181102362204722" bottom="0.47244094488188981" header="0.51181102362204722" footer="0.51181102362204722"/>
  <pageSetup paperSize="9" scale="36" orientation="landscape" r:id="rId1"/>
  <headerFooter alignWithMargins="0"/>
  <rowBreaks count="1" manualBreakCount="1">
    <brk id="100" max="2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0"/>
  <sheetViews>
    <sheetView tabSelected="1" topLeftCell="A154" workbookViewId="0">
      <selection activeCell="C186" sqref="C186"/>
    </sheetView>
  </sheetViews>
  <sheetFormatPr defaultRowHeight="12.75"/>
  <cols>
    <col min="1" max="1" width="11" bestFit="1" customWidth="1"/>
    <col min="3" max="3" width="12" bestFit="1" customWidth="1"/>
  </cols>
  <sheetData>
    <row r="1" spans="1:3">
      <c r="A1" s="246" t="s">
        <v>545</v>
      </c>
      <c r="B1" s="246" t="s">
        <v>543</v>
      </c>
      <c r="C1" s="246" t="s">
        <v>544</v>
      </c>
    </row>
    <row r="2" spans="1:3">
      <c r="A2" t="s">
        <v>399</v>
      </c>
      <c r="B2">
        <v>2</v>
      </c>
      <c r="C2">
        <v>18</v>
      </c>
    </row>
    <row r="3" spans="1:3">
      <c r="A3" t="s">
        <v>400</v>
      </c>
      <c r="B3">
        <v>2</v>
      </c>
      <c r="C3">
        <v>17</v>
      </c>
    </row>
    <row r="4" spans="1:3">
      <c r="A4" t="s">
        <v>401</v>
      </c>
      <c r="B4">
        <v>2</v>
      </c>
      <c r="C4">
        <v>18</v>
      </c>
    </row>
    <row r="5" spans="1:3">
      <c r="A5" t="s">
        <v>402</v>
      </c>
      <c r="B5">
        <v>2</v>
      </c>
      <c r="C5">
        <v>16</v>
      </c>
    </row>
    <row r="6" spans="1:3">
      <c r="A6" t="s">
        <v>403</v>
      </c>
      <c r="B6">
        <v>2</v>
      </c>
      <c r="C6">
        <v>17</v>
      </c>
    </row>
    <row r="7" spans="1:3">
      <c r="A7" t="s">
        <v>404</v>
      </c>
      <c r="B7">
        <v>2</v>
      </c>
      <c r="C7">
        <v>17</v>
      </c>
    </row>
    <row r="8" spans="1:3">
      <c r="A8" t="s">
        <v>405</v>
      </c>
      <c r="B8">
        <v>2</v>
      </c>
      <c r="C8">
        <v>15</v>
      </c>
    </row>
    <row r="9" spans="1:3">
      <c r="A9" t="s">
        <v>406</v>
      </c>
      <c r="B9">
        <v>2</v>
      </c>
      <c r="C9">
        <v>17</v>
      </c>
    </row>
    <row r="10" spans="1:3">
      <c r="A10" t="s">
        <v>407</v>
      </c>
      <c r="B10">
        <v>2</v>
      </c>
      <c r="C10">
        <v>19</v>
      </c>
    </row>
    <row r="11" spans="1:3">
      <c r="A11" t="s">
        <v>408</v>
      </c>
      <c r="B11">
        <v>2</v>
      </c>
      <c r="C11">
        <v>21</v>
      </c>
    </row>
    <row r="12" spans="1:3">
      <c r="A12" t="s">
        <v>409</v>
      </c>
      <c r="B12">
        <v>2</v>
      </c>
      <c r="C12">
        <v>20</v>
      </c>
    </row>
    <row r="13" spans="1:3">
      <c r="A13" t="s">
        <v>410</v>
      </c>
      <c r="B13">
        <v>2</v>
      </c>
      <c r="C13">
        <v>19</v>
      </c>
    </row>
    <row r="14" spans="1:3">
      <c r="A14" t="s">
        <v>411</v>
      </c>
      <c r="B14">
        <v>2</v>
      </c>
      <c r="C14">
        <v>19</v>
      </c>
    </row>
    <row r="15" spans="1:3">
      <c r="A15" t="s">
        <v>412</v>
      </c>
      <c r="B15">
        <v>2</v>
      </c>
      <c r="C15">
        <v>19</v>
      </c>
    </row>
    <row r="16" spans="1:3">
      <c r="A16" t="s">
        <v>413</v>
      </c>
      <c r="B16">
        <v>2</v>
      </c>
      <c r="C16">
        <v>19</v>
      </c>
    </row>
    <row r="17" spans="1:3">
      <c r="A17" t="s">
        <v>414</v>
      </c>
      <c r="B17">
        <v>2</v>
      </c>
      <c r="C17">
        <v>18</v>
      </c>
    </row>
    <row r="18" spans="1:3">
      <c r="A18" t="s">
        <v>415</v>
      </c>
      <c r="B18">
        <v>2</v>
      </c>
      <c r="C18">
        <v>18</v>
      </c>
    </row>
    <row r="19" spans="1:3">
      <c r="A19" t="s">
        <v>416</v>
      </c>
      <c r="B19">
        <v>2</v>
      </c>
      <c r="C19">
        <v>17</v>
      </c>
    </row>
    <row r="20" spans="1:3">
      <c r="A20" t="s">
        <v>417</v>
      </c>
      <c r="B20">
        <v>2</v>
      </c>
      <c r="C20">
        <v>18</v>
      </c>
    </row>
    <row r="21" spans="1:3">
      <c r="A21" t="s">
        <v>418</v>
      </c>
      <c r="B21">
        <v>2</v>
      </c>
      <c r="C21">
        <v>16</v>
      </c>
    </row>
    <row r="22" spans="1:3">
      <c r="A22" t="s">
        <v>419</v>
      </c>
      <c r="B22">
        <v>2</v>
      </c>
      <c r="C22">
        <v>19</v>
      </c>
    </row>
    <row r="23" spans="1:3">
      <c r="A23" t="s">
        <v>420</v>
      </c>
      <c r="B23">
        <v>2</v>
      </c>
      <c r="C23">
        <v>19</v>
      </c>
    </row>
    <row r="24" spans="1:3">
      <c r="A24" t="s">
        <v>421</v>
      </c>
      <c r="B24">
        <v>2</v>
      </c>
      <c r="C24">
        <v>19</v>
      </c>
    </row>
    <row r="25" spans="1:3">
      <c r="A25" t="s">
        <v>422</v>
      </c>
      <c r="B25">
        <v>2</v>
      </c>
      <c r="C25">
        <v>15</v>
      </c>
    </row>
    <row r="26" spans="1:3">
      <c r="A26" t="s">
        <v>423</v>
      </c>
      <c r="B26">
        <v>2</v>
      </c>
      <c r="C26">
        <v>17</v>
      </c>
    </row>
    <row r="27" spans="1:3">
      <c r="A27" t="s">
        <v>424</v>
      </c>
      <c r="B27">
        <v>2</v>
      </c>
      <c r="C27">
        <v>17</v>
      </c>
    </row>
    <row r="28" spans="1:3">
      <c r="A28" t="s">
        <v>425</v>
      </c>
      <c r="B28">
        <v>2</v>
      </c>
      <c r="C28">
        <v>17</v>
      </c>
    </row>
    <row r="29" spans="1:3">
      <c r="A29" t="s">
        <v>426</v>
      </c>
      <c r="B29">
        <v>2</v>
      </c>
      <c r="C29">
        <v>18</v>
      </c>
    </row>
    <row r="30" spans="1:3">
      <c r="A30" t="s">
        <v>427</v>
      </c>
      <c r="B30">
        <v>2</v>
      </c>
      <c r="C30">
        <v>19</v>
      </c>
    </row>
    <row r="31" spans="1:3">
      <c r="A31" t="s">
        <v>428</v>
      </c>
      <c r="B31">
        <v>2</v>
      </c>
      <c r="C31">
        <v>19</v>
      </c>
    </row>
    <row r="32" spans="1:3">
      <c r="A32" t="s">
        <v>429</v>
      </c>
      <c r="B32">
        <v>2</v>
      </c>
      <c r="C32">
        <v>18</v>
      </c>
    </row>
    <row r="33" spans="1:3">
      <c r="A33" t="s">
        <v>430</v>
      </c>
      <c r="B33">
        <v>2</v>
      </c>
      <c r="C33">
        <v>18</v>
      </c>
    </row>
    <row r="34" spans="1:3">
      <c r="A34" t="s">
        <v>431</v>
      </c>
      <c r="B34">
        <v>2</v>
      </c>
      <c r="C34">
        <v>18</v>
      </c>
    </row>
    <row r="35" spans="1:3">
      <c r="A35" t="s">
        <v>432</v>
      </c>
      <c r="B35">
        <v>2</v>
      </c>
      <c r="C35">
        <v>16</v>
      </c>
    </row>
    <row r="36" spans="1:3">
      <c r="A36" t="s">
        <v>433</v>
      </c>
      <c r="B36">
        <v>2</v>
      </c>
      <c r="C36">
        <v>18</v>
      </c>
    </row>
    <row r="37" spans="1:3">
      <c r="A37" t="s">
        <v>434</v>
      </c>
      <c r="B37">
        <v>2</v>
      </c>
      <c r="C37">
        <v>19</v>
      </c>
    </row>
    <row r="38" spans="1:3">
      <c r="A38" t="s">
        <v>435</v>
      </c>
      <c r="B38">
        <v>2</v>
      </c>
      <c r="C38">
        <v>17</v>
      </c>
    </row>
    <row r="39" spans="1:3">
      <c r="A39" t="s">
        <v>436</v>
      </c>
      <c r="B39">
        <v>2</v>
      </c>
      <c r="C39">
        <v>20</v>
      </c>
    </row>
    <row r="40" spans="1:3">
      <c r="A40" t="s">
        <v>437</v>
      </c>
      <c r="B40">
        <v>2</v>
      </c>
      <c r="C40">
        <v>17</v>
      </c>
    </row>
    <row r="41" spans="1:3">
      <c r="A41" t="s">
        <v>438</v>
      </c>
      <c r="B41">
        <v>2</v>
      </c>
      <c r="C41">
        <v>16</v>
      </c>
    </row>
    <row r="42" spans="1:3">
      <c r="A42" t="s">
        <v>439</v>
      </c>
      <c r="B42">
        <v>2</v>
      </c>
      <c r="C42">
        <v>19</v>
      </c>
    </row>
    <row r="43" spans="1:3">
      <c r="A43" t="s">
        <v>440</v>
      </c>
      <c r="B43">
        <v>2</v>
      </c>
      <c r="C43">
        <v>19</v>
      </c>
    </row>
    <row r="44" spans="1:3">
      <c r="A44" t="s">
        <v>441</v>
      </c>
      <c r="B44">
        <v>2</v>
      </c>
      <c r="C44">
        <v>18</v>
      </c>
    </row>
    <row r="45" spans="1:3">
      <c r="A45" t="s">
        <v>442</v>
      </c>
      <c r="B45">
        <v>2</v>
      </c>
      <c r="C45">
        <v>18</v>
      </c>
    </row>
    <row r="46" spans="1:3">
      <c r="A46" t="s">
        <v>444</v>
      </c>
      <c r="B46">
        <v>2</v>
      </c>
      <c r="C46">
        <v>20</v>
      </c>
    </row>
    <row r="47" spans="1:3">
      <c r="A47" t="s">
        <v>445</v>
      </c>
      <c r="B47">
        <v>2</v>
      </c>
      <c r="C47">
        <v>19</v>
      </c>
    </row>
    <row r="48" spans="1:3">
      <c r="A48" t="s">
        <v>446</v>
      </c>
      <c r="B48">
        <v>2</v>
      </c>
      <c r="C48">
        <v>19</v>
      </c>
    </row>
    <row r="49" spans="1:3">
      <c r="A49" t="s">
        <v>447</v>
      </c>
      <c r="B49">
        <v>2</v>
      </c>
      <c r="C49">
        <v>19</v>
      </c>
    </row>
    <row r="50" spans="1:3">
      <c r="A50" t="s">
        <v>448</v>
      </c>
      <c r="B50">
        <v>2</v>
      </c>
      <c r="C50">
        <v>19</v>
      </c>
    </row>
    <row r="51" spans="1:3">
      <c r="A51" t="s">
        <v>449</v>
      </c>
      <c r="B51">
        <v>2</v>
      </c>
      <c r="C51">
        <v>19</v>
      </c>
    </row>
    <row r="52" spans="1:3">
      <c r="A52" t="s">
        <v>450</v>
      </c>
      <c r="B52">
        <v>2</v>
      </c>
      <c r="C52">
        <v>19</v>
      </c>
    </row>
    <row r="53" spans="1:3">
      <c r="A53" t="s">
        <v>451</v>
      </c>
      <c r="B53">
        <v>2</v>
      </c>
      <c r="C53">
        <v>18</v>
      </c>
    </row>
    <row r="54" spans="1:3">
      <c r="A54" t="s">
        <v>452</v>
      </c>
      <c r="B54">
        <v>2</v>
      </c>
      <c r="C54">
        <v>17</v>
      </c>
    </row>
    <row r="55" spans="1:3">
      <c r="A55" t="s">
        <v>453</v>
      </c>
      <c r="B55">
        <v>2</v>
      </c>
      <c r="C55">
        <v>16</v>
      </c>
    </row>
    <row r="56" spans="1:3">
      <c r="A56" t="s">
        <v>454</v>
      </c>
      <c r="B56">
        <v>2</v>
      </c>
      <c r="C56">
        <v>17</v>
      </c>
    </row>
    <row r="57" spans="1:3">
      <c r="A57" t="s">
        <v>455</v>
      </c>
      <c r="B57">
        <v>2</v>
      </c>
      <c r="C57">
        <v>18</v>
      </c>
    </row>
    <row r="58" spans="1:3">
      <c r="A58" t="s">
        <v>456</v>
      </c>
      <c r="B58">
        <v>2</v>
      </c>
      <c r="C58">
        <v>18</v>
      </c>
    </row>
    <row r="59" spans="1:3">
      <c r="A59" t="s">
        <v>457</v>
      </c>
      <c r="B59">
        <v>2</v>
      </c>
      <c r="C59">
        <v>21</v>
      </c>
    </row>
    <row r="60" spans="1:3">
      <c r="A60" t="s">
        <v>458</v>
      </c>
      <c r="B60">
        <v>2</v>
      </c>
      <c r="C60">
        <v>19</v>
      </c>
    </row>
    <row r="61" spans="1:3">
      <c r="A61" t="s">
        <v>459</v>
      </c>
      <c r="B61">
        <v>2</v>
      </c>
      <c r="C61">
        <v>18</v>
      </c>
    </row>
    <row r="62" spans="1:3">
      <c r="A62" t="s">
        <v>460</v>
      </c>
      <c r="B62">
        <v>2</v>
      </c>
      <c r="C62">
        <v>18</v>
      </c>
    </row>
    <row r="63" spans="1:3">
      <c r="A63" t="s">
        <v>461</v>
      </c>
      <c r="B63">
        <v>2</v>
      </c>
      <c r="C63">
        <v>18</v>
      </c>
    </row>
    <row r="64" spans="1:3">
      <c r="A64" t="s">
        <v>462</v>
      </c>
      <c r="B64">
        <v>2</v>
      </c>
      <c r="C64">
        <v>18</v>
      </c>
    </row>
    <row r="65" spans="1:3">
      <c r="A65" t="s">
        <v>463</v>
      </c>
      <c r="B65">
        <v>2</v>
      </c>
      <c r="C65">
        <v>19</v>
      </c>
    </row>
    <row r="66" spans="1:3">
      <c r="A66" t="s">
        <v>464</v>
      </c>
      <c r="B66">
        <v>2</v>
      </c>
      <c r="C66">
        <v>18</v>
      </c>
    </row>
    <row r="67" spans="1:3">
      <c r="A67" t="s">
        <v>465</v>
      </c>
      <c r="B67">
        <v>2</v>
      </c>
      <c r="C67">
        <v>18</v>
      </c>
    </row>
    <row r="68" spans="1:3">
      <c r="A68" t="s">
        <v>466</v>
      </c>
      <c r="B68">
        <v>2</v>
      </c>
      <c r="C68">
        <v>18</v>
      </c>
    </row>
    <row r="69" spans="1:3">
      <c r="A69" t="s">
        <v>467</v>
      </c>
      <c r="B69">
        <v>2</v>
      </c>
      <c r="C69">
        <v>6</v>
      </c>
    </row>
    <row r="70" spans="1:3">
      <c r="A70" t="s">
        <v>467</v>
      </c>
      <c r="B70">
        <v>2</v>
      </c>
      <c r="C70">
        <v>12</v>
      </c>
    </row>
    <row r="71" spans="1:3">
      <c r="A71" t="s">
        <v>468</v>
      </c>
      <c r="B71">
        <v>2</v>
      </c>
      <c r="C71">
        <v>19</v>
      </c>
    </row>
    <row r="72" spans="1:3">
      <c r="A72" t="s">
        <v>469</v>
      </c>
      <c r="B72">
        <v>2</v>
      </c>
      <c r="C72">
        <v>18</v>
      </c>
    </row>
    <row r="73" spans="1:3">
      <c r="A73" t="s">
        <v>470</v>
      </c>
      <c r="B73">
        <v>2</v>
      </c>
      <c r="C73">
        <v>19</v>
      </c>
    </row>
    <row r="74" spans="1:3">
      <c r="A74" t="s">
        <v>471</v>
      </c>
      <c r="B74">
        <v>2</v>
      </c>
      <c r="C74">
        <v>18</v>
      </c>
    </row>
    <row r="75" spans="1:3">
      <c r="A75" t="s">
        <v>472</v>
      </c>
      <c r="B75">
        <v>2</v>
      </c>
      <c r="C75">
        <v>19</v>
      </c>
    </row>
    <row r="76" spans="1:3">
      <c r="A76" t="s">
        <v>473</v>
      </c>
      <c r="B76">
        <v>2</v>
      </c>
      <c r="C76">
        <v>20</v>
      </c>
    </row>
    <row r="77" spans="1:3">
      <c r="A77" t="s">
        <v>474</v>
      </c>
      <c r="B77">
        <v>2</v>
      </c>
      <c r="C77">
        <v>19</v>
      </c>
    </row>
    <row r="78" spans="1:3">
      <c r="A78" t="s">
        <v>475</v>
      </c>
      <c r="B78">
        <v>2</v>
      </c>
      <c r="C78">
        <v>11</v>
      </c>
    </row>
    <row r="79" spans="1:3">
      <c r="A79" t="s">
        <v>476</v>
      </c>
      <c r="B79">
        <v>2</v>
      </c>
      <c r="C79">
        <v>12</v>
      </c>
    </row>
    <row r="80" spans="1:3">
      <c r="A80" t="s">
        <v>477</v>
      </c>
      <c r="B80">
        <v>2</v>
      </c>
      <c r="C80">
        <v>11</v>
      </c>
    </row>
    <row r="81" spans="1:3">
      <c r="A81" t="s">
        <v>478</v>
      </c>
      <c r="B81">
        <v>2</v>
      </c>
      <c r="C81">
        <v>20</v>
      </c>
    </row>
    <row r="82" spans="1:3">
      <c r="A82" t="s">
        <v>479</v>
      </c>
      <c r="B82">
        <v>2</v>
      </c>
      <c r="C82">
        <v>19</v>
      </c>
    </row>
    <row r="83" spans="1:3">
      <c r="A83" t="s">
        <v>480</v>
      </c>
      <c r="B83">
        <v>3</v>
      </c>
      <c r="C83">
        <v>18</v>
      </c>
    </row>
    <row r="84" spans="1:3">
      <c r="A84" t="s">
        <v>481</v>
      </c>
      <c r="B84">
        <v>3</v>
      </c>
      <c r="C84">
        <v>16</v>
      </c>
    </row>
    <row r="85" spans="1:3">
      <c r="A85" t="s">
        <v>482</v>
      </c>
      <c r="B85">
        <v>3</v>
      </c>
      <c r="C85">
        <v>16</v>
      </c>
    </row>
    <row r="86" spans="1:3">
      <c r="A86" t="s">
        <v>483</v>
      </c>
      <c r="B86">
        <v>3</v>
      </c>
      <c r="C86">
        <v>19</v>
      </c>
    </row>
    <row r="87" spans="1:3">
      <c r="A87" t="s">
        <v>484</v>
      </c>
      <c r="B87">
        <v>3</v>
      </c>
      <c r="C87">
        <v>19</v>
      </c>
    </row>
    <row r="88" spans="1:3">
      <c r="A88" t="s">
        <v>485</v>
      </c>
      <c r="B88">
        <v>3</v>
      </c>
      <c r="C88">
        <v>15</v>
      </c>
    </row>
    <row r="89" spans="1:3">
      <c r="A89" t="s">
        <v>486</v>
      </c>
      <c r="B89">
        <v>3</v>
      </c>
      <c r="C89">
        <v>17</v>
      </c>
    </row>
    <row r="90" spans="1:3">
      <c r="A90" t="s">
        <v>487</v>
      </c>
      <c r="B90">
        <v>3</v>
      </c>
      <c r="C90">
        <v>17</v>
      </c>
    </row>
    <row r="91" spans="1:3">
      <c r="A91" t="s">
        <v>488</v>
      </c>
      <c r="B91">
        <v>3</v>
      </c>
      <c r="C91">
        <v>18</v>
      </c>
    </row>
    <row r="92" spans="1:3">
      <c r="A92" t="s">
        <v>489</v>
      </c>
      <c r="B92">
        <v>3</v>
      </c>
      <c r="C92">
        <v>17</v>
      </c>
    </row>
    <row r="93" spans="1:3">
      <c r="A93" t="s">
        <v>490</v>
      </c>
      <c r="B93">
        <v>3</v>
      </c>
      <c r="C93">
        <v>17</v>
      </c>
    </row>
    <row r="94" spans="1:3">
      <c r="A94" t="s">
        <v>491</v>
      </c>
      <c r="B94">
        <v>3</v>
      </c>
      <c r="C94">
        <v>16</v>
      </c>
    </row>
    <row r="95" spans="1:3">
      <c r="A95" t="s">
        <v>492</v>
      </c>
      <c r="B95">
        <v>3</v>
      </c>
      <c r="C95">
        <v>16</v>
      </c>
    </row>
    <row r="96" spans="1:3">
      <c r="A96" t="s">
        <v>493</v>
      </c>
      <c r="B96">
        <v>3</v>
      </c>
      <c r="C96">
        <v>20</v>
      </c>
    </row>
    <row r="97" spans="1:3">
      <c r="A97" t="s">
        <v>494</v>
      </c>
      <c r="B97">
        <v>3</v>
      </c>
      <c r="C97">
        <v>16</v>
      </c>
    </row>
    <row r="98" spans="1:3">
      <c r="A98" t="s">
        <v>495</v>
      </c>
      <c r="B98">
        <v>3</v>
      </c>
      <c r="C98">
        <v>17</v>
      </c>
    </row>
    <row r="99" spans="1:3">
      <c r="A99" t="s">
        <v>496</v>
      </c>
      <c r="B99">
        <v>3</v>
      </c>
      <c r="C99">
        <v>20</v>
      </c>
    </row>
    <row r="100" spans="1:3">
      <c r="A100" t="s">
        <v>497</v>
      </c>
      <c r="B100">
        <v>3</v>
      </c>
      <c r="C100">
        <v>15</v>
      </c>
    </row>
    <row r="101" spans="1:3">
      <c r="A101" t="s">
        <v>498</v>
      </c>
      <c r="B101">
        <v>3</v>
      </c>
      <c r="C101">
        <v>19</v>
      </c>
    </row>
    <row r="102" spans="1:3">
      <c r="A102" t="s">
        <v>499</v>
      </c>
      <c r="B102">
        <v>3</v>
      </c>
      <c r="C102">
        <v>18</v>
      </c>
    </row>
    <row r="103" spans="1:3">
      <c r="A103" t="s">
        <v>500</v>
      </c>
      <c r="B103">
        <v>3</v>
      </c>
      <c r="C103">
        <v>15</v>
      </c>
    </row>
    <row r="104" spans="1:3">
      <c r="A104" t="s">
        <v>501</v>
      </c>
      <c r="B104">
        <v>3</v>
      </c>
      <c r="C104">
        <v>19</v>
      </c>
    </row>
    <row r="105" spans="1:3">
      <c r="A105" t="s">
        <v>502</v>
      </c>
      <c r="B105">
        <v>3</v>
      </c>
      <c r="C105">
        <v>17</v>
      </c>
    </row>
    <row r="106" spans="1:3">
      <c r="A106" t="s">
        <v>503</v>
      </c>
      <c r="B106">
        <v>3</v>
      </c>
      <c r="C106">
        <v>18</v>
      </c>
    </row>
    <row r="107" spans="1:3">
      <c r="A107" t="s">
        <v>504</v>
      </c>
      <c r="B107">
        <v>3</v>
      </c>
      <c r="C107">
        <v>18</v>
      </c>
    </row>
    <row r="108" spans="1:3">
      <c r="A108" t="s">
        <v>505</v>
      </c>
      <c r="B108">
        <v>3</v>
      </c>
      <c r="C108">
        <v>17</v>
      </c>
    </row>
    <row r="109" spans="1:3">
      <c r="A109" t="s">
        <v>506</v>
      </c>
      <c r="B109">
        <v>3</v>
      </c>
      <c r="C109">
        <v>19</v>
      </c>
    </row>
    <row r="110" spans="1:3">
      <c r="A110" t="s">
        <v>507</v>
      </c>
      <c r="B110">
        <v>3</v>
      </c>
      <c r="C110">
        <v>17</v>
      </c>
    </row>
    <row r="111" spans="1:3">
      <c r="A111" t="s">
        <v>508</v>
      </c>
      <c r="B111">
        <v>3</v>
      </c>
      <c r="C111">
        <v>17</v>
      </c>
    </row>
    <row r="112" spans="1:3">
      <c r="A112" t="s">
        <v>509</v>
      </c>
      <c r="B112">
        <v>3</v>
      </c>
      <c r="C112">
        <v>19</v>
      </c>
    </row>
    <row r="113" spans="1:3">
      <c r="A113" t="s">
        <v>443</v>
      </c>
      <c r="B113">
        <v>3</v>
      </c>
      <c r="C113">
        <v>20</v>
      </c>
    </row>
    <row r="114" spans="1:3">
      <c r="A114" t="s">
        <v>510</v>
      </c>
      <c r="B114">
        <v>3</v>
      </c>
      <c r="C114">
        <v>19</v>
      </c>
    </row>
    <row r="115" spans="1:3">
      <c r="A115" t="s">
        <v>511</v>
      </c>
      <c r="B115">
        <v>3</v>
      </c>
      <c r="C115">
        <v>20</v>
      </c>
    </row>
    <row r="116" spans="1:3">
      <c r="A116" t="s">
        <v>512</v>
      </c>
      <c r="B116">
        <v>3</v>
      </c>
      <c r="C116">
        <v>17</v>
      </c>
    </row>
    <row r="117" spans="1:3">
      <c r="A117" t="s">
        <v>513</v>
      </c>
      <c r="B117">
        <v>3</v>
      </c>
      <c r="C117">
        <v>18</v>
      </c>
    </row>
    <row r="118" spans="1:3">
      <c r="A118" t="s">
        <v>514</v>
      </c>
      <c r="B118">
        <v>3</v>
      </c>
      <c r="C118">
        <v>18</v>
      </c>
    </row>
    <row r="119" spans="1:3">
      <c r="A119" t="s">
        <v>515</v>
      </c>
      <c r="B119">
        <v>3</v>
      </c>
      <c r="C119">
        <v>17</v>
      </c>
    </row>
    <row r="120" spans="1:3">
      <c r="A120" t="s">
        <v>516</v>
      </c>
      <c r="B120">
        <v>3</v>
      </c>
      <c r="C120">
        <v>16</v>
      </c>
    </row>
    <row r="121" spans="1:3">
      <c r="A121" t="s">
        <v>517</v>
      </c>
      <c r="B121">
        <v>3</v>
      </c>
      <c r="C121">
        <v>18</v>
      </c>
    </row>
    <row r="122" spans="1:3">
      <c r="A122" t="s">
        <v>518</v>
      </c>
      <c r="B122">
        <v>3</v>
      </c>
      <c r="C122">
        <v>18</v>
      </c>
    </row>
    <row r="123" spans="1:3">
      <c r="A123" t="s">
        <v>519</v>
      </c>
      <c r="B123">
        <v>3</v>
      </c>
      <c r="C123">
        <v>19</v>
      </c>
    </row>
    <row r="124" spans="1:3">
      <c r="A124" t="s">
        <v>520</v>
      </c>
      <c r="B124">
        <v>3</v>
      </c>
      <c r="C124">
        <v>20</v>
      </c>
    </row>
    <row r="125" spans="1:3">
      <c r="A125" t="s">
        <v>521</v>
      </c>
      <c r="B125">
        <v>3</v>
      </c>
      <c r="C125">
        <v>20</v>
      </c>
    </row>
    <row r="126" spans="1:3">
      <c r="A126" t="s">
        <v>522</v>
      </c>
      <c r="B126">
        <v>3</v>
      </c>
      <c r="C126">
        <v>20</v>
      </c>
    </row>
    <row r="127" spans="1:3">
      <c r="A127" t="s">
        <v>523</v>
      </c>
      <c r="B127">
        <v>3</v>
      </c>
      <c r="C127">
        <v>21</v>
      </c>
    </row>
    <row r="128" spans="1:3">
      <c r="A128" t="s">
        <v>524</v>
      </c>
      <c r="B128">
        <v>3</v>
      </c>
      <c r="C128">
        <v>20</v>
      </c>
    </row>
    <row r="129" spans="1:3">
      <c r="A129" t="s">
        <v>525</v>
      </c>
      <c r="B129">
        <v>3</v>
      </c>
      <c r="C129">
        <v>19</v>
      </c>
    </row>
    <row r="130" spans="1:3">
      <c r="A130" t="s">
        <v>526</v>
      </c>
      <c r="B130">
        <v>3</v>
      </c>
      <c r="C130">
        <v>19</v>
      </c>
    </row>
    <row r="131" spans="1:3">
      <c r="A131" t="s">
        <v>527</v>
      </c>
      <c r="B131">
        <v>3</v>
      </c>
      <c r="C131">
        <v>20</v>
      </c>
    </row>
    <row r="132" spans="1:3">
      <c r="A132" t="s">
        <v>528</v>
      </c>
      <c r="B132">
        <v>3</v>
      </c>
      <c r="C132">
        <v>19</v>
      </c>
    </row>
    <row r="133" spans="1:3">
      <c r="A133" t="s">
        <v>529</v>
      </c>
      <c r="B133">
        <v>3</v>
      </c>
      <c r="C133">
        <v>18</v>
      </c>
    </row>
    <row r="134" spans="1:3">
      <c r="A134" t="s">
        <v>530</v>
      </c>
      <c r="B134">
        <v>3</v>
      </c>
      <c r="C134">
        <v>18</v>
      </c>
    </row>
    <row r="135" spans="1:3">
      <c r="A135" t="s">
        <v>531</v>
      </c>
      <c r="B135">
        <v>3</v>
      </c>
      <c r="C135">
        <v>19</v>
      </c>
    </row>
    <row r="136" spans="1:3">
      <c r="A136" t="s">
        <v>532</v>
      </c>
      <c r="B136">
        <v>3</v>
      </c>
      <c r="C136">
        <v>17</v>
      </c>
    </row>
    <row r="137" spans="1:3">
      <c r="A137" t="s">
        <v>533</v>
      </c>
      <c r="B137">
        <v>3</v>
      </c>
      <c r="C137">
        <v>17</v>
      </c>
    </row>
    <row r="138" spans="1:3">
      <c r="A138" t="s">
        <v>534</v>
      </c>
      <c r="B138">
        <v>3</v>
      </c>
      <c r="C138">
        <v>17</v>
      </c>
    </row>
    <row r="139" spans="1:3">
      <c r="A139" t="s">
        <v>535</v>
      </c>
      <c r="B139">
        <v>3</v>
      </c>
      <c r="C139">
        <v>14</v>
      </c>
    </row>
    <row r="140" spans="1:3">
      <c r="A140" t="s">
        <v>536</v>
      </c>
      <c r="B140">
        <v>3</v>
      </c>
      <c r="C140">
        <v>13</v>
      </c>
    </row>
    <row r="141" spans="1:3">
      <c r="A141" t="s">
        <v>537</v>
      </c>
      <c r="B141">
        <v>3</v>
      </c>
      <c r="C141">
        <v>16</v>
      </c>
    </row>
    <row r="142" spans="1:3">
      <c r="A142" t="s">
        <v>538</v>
      </c>
      <c r="B142">
        <v>3</v>
      </c>
      <c r="C142">
        <v>17</v>
      </c>
    </row>
    <row r="143" spans="1:3">
      <c r="A143" t="s">
        <v>539</v>
      </c>
      <c r="B143">
        <v>3</v>
      </c>
      <c r="C143">
        <v>16</v>
      </c>
    </row>
    <row r="144" spans="1:3">
      <c r="A144" t="s">
        <v>540</v>
      </c>
      <c r="B144">
        <v>3</v>
      </c>
      <c r="C144">
        <v>15</v>
      </c>
    </row>
    <row r="145" spans="1:3">
      <c r="A145" t="s">
        <v>541</v>
      </c>
      <c r="B145">
        <v>3</v>
      </c>
      <c r="C145">
        <v>20</v>
      </c>
    </row>
    <row r="146" spans="1:3">
      <c r="A146" t="s">
        <v>542</v>
      </c>
      <c r="B146">
        <v>3</v>
      </c>
      <c r="C146">
        <v>15</v>
      </c>
    </row>
    <row r="147" spans="1:3">
      <c r="A147" s="81" t="s">
        <v>546</v>
      </c>
      <c r="B147">
        <v>1</v>
      </c>
    </row>
    <row r="148" spans="1:3">
      <c r="A148" s="81" t="s">
        <v>547</v>
      </c>
      <c r="B148">
        <v>1</v>
      </c>
    </row>
    <row r="149" spans="1:3">
      <c r="A149" s="81" t="s">
        <v>548</v>
      </c>
      <c r="B149">
        <v>1</v>
      </c>
    </row>
    <row r="150" spans="1:3">
      <c r="A150" s="81" t="s">
        <v>549</v>
      </c>
      <c r="B150">
        <v>1</v>
      </c>
    </row>
    <row r="151" spans="1:3">
      <c r="A151" s="81" t="s">
        <v>550</v>
      </c>
      <c r="B151">
        <v>1</v>
      </c>
    </row>
    <row r="152" spans="1:3">
      <c r="A152" s="81" t="s">
        <v>551</v>
      </c>
      <c r="B152">
        <v>1</v>
      </c>
    </row>
    <row r="153" spans="1:3">
      <c r="A153" s="81" t="s">
        <v>552</v>
      </c>
      <c r="B153">
        <v>1</v>
      </c>
    </row>
    <row r="154" spans="1:3">
      <c r="A154" s="81" t="s">
        <v>553</v>
      </c>
      <c r="B154">
        <v>1</v>
      </c>
    </row>
    <row r="155" spans="1:3">
      <c r="A155" s="81" t="s">
        <v>554</v>
      </c>
      <c r="B155">
        <v>1</v>
      </c>
    </row>
    <row r="156" spans="1:3">
      <c r="A156" s="81" t="s">
        <v>555</v>
      </c>
      <c r="B156">
        <v>1</v>
      </c>
    </row>
    <row r="157" spans="1:3">
      <c r="A157" s="81" t="s">
        <v>556</v>
      </c>
      <c r="B157">
        <v>1</v>
      </c>
    </row>
    <row r="158" spans="1:3">
      <c r="A158" s="81" t="s">
        <v>557</v>
      </c>
      <c r="B158">
        <v>1</v>
      </c>
    </row>
    <row r="159" spans="1:3">
      <c r="A159" s="81" t="s">
        <v>558</v>
      </c>
      <c r="B159">
        <v>1</v>
      </c>
    </row>
    <row r="160" spans="1:3">
      <c r="A160" s="81" t="s">
        <v>559</v>
      </c>
      <c r="B160">
        <v>1</v>
      </c>
    </row>
    <row r="161" spans="1:2">
      <c r="A161" s="81" t="s">
        <v>560</v>
      </c>
      <c r="B161">
        <v>1</v>
      </c>
    </row>
    <row r="162" spans="1:2">
      <c r="A162" s="81" t="s">
        <v>561</v>
      </c>
      <c r="B162">
        <v>1</v>
      </c>
    </row>
    <row r="163" spans="1:2">
      <c r="A163" s="81" t="s">
        <v>562</v>
      </c>
      <c r="B163">
        <v>1</v>
      </c>
    </row>
    <row r="164" spans="1:2">
      <c r="A164" s="81" t="s">
        <v>563</v>
      </c>
      <c r="B164">
        <v>1</v>
      </c>
    </row>
    <row r="165" spans="1:2">
      <c r="A165" s="81" t="s">
        <v>564</v>
      </c>
      <c r="B165">
        <v>1</v>
      </c>
    </row>
    <row r="166" spans="1:2">
      <c r="A166" s="81" t="s">
        <v>565</v>
      </c>
      <c r="B166">
        <v>1</v>
      </c>
    </row>
    <row r="167" spans="1:2">
      <c r="A167" s="81" t="s">
        <v>566</v>
      </c>
      <c r="B167">
        <v>1</v>
      </c>
    </row>
    <row r="168" spans="1:2">
      <c r="A168" s="81" t="s">
        <v>567</v>
      </c>
      <c r="B168">
        <v>1</v>
      </c>
    </row>
    <row r="169" spans="1:2">
      <c r="A169" s="81" t="s">
        <v>568</v>
      </c>
      <c r="B169">
        <v>1</v>
      </c>
    </row>
    <row r="170" spans="1:2">
      <c r="A170" s="81" t="s">
        <v>569</v>
      </c>
      <c r="B170">
        <v>1</v>
      </c>
    </row>
    <row r="171" spans="1:2">
      <c r="A171" s="81" t="s">
        <v>570</v>
      </c>
      <c r="B171">
        <v>1</v>
      </c>
    </row>
    <row r="172" spans="1:2">
      <c r="A172" s="81" t="s">
        <v>571</v>
      </c>
      <c r="B172">
        <v>1</v>
      </c>
    </row>
    <row r="173" spans="1:2">
      <c r="A173" s="81" t="s">
        <v>617</v>
      </c>
      <c r="B173">
        <v>1</v>
      </c>
    </row>
    <row r="174" spans="1:2">
      <c r="A174" s="81" t="s">
        <v>572</v>
      </c>
      <c r="B174">
        <v>1</v>
      </c>
    </row>
    <row r="175" spans="1:2">
      <c r="A175" s="81" t="s">
        <v>573</v>
      </c>
      <c r="B175">
        <v>1</v>
      </c>
    </row>
    <row r="176" spans="1:2">
      <c r="A176" s="81" t="s">
        <v>574</v>
      </c>
      <c r="B176">
        <v>1</v>
      </c>
    </row>
    <row r="177" spans="1:2">
      <c r="A177" s="81" t="s">
        <v>575</v>
      </c>
      <c r="B177">
        <v>1</v>
      </c>
    </row>
    <row r="178" spans="1:2">
      <c r="A178" s="81" t="s">
        <v>576</v>
      </c>
      <c r="B178">
        <v>1</v>
      </c>
    </row>
    <row r="179" spans="1:2">
      <c r="A179" s="81" t="s">
        <v>577</v>
      </c>
      <c r="B179">
        <v>1</v>
      </c>
    </row>
    <row r="180" spans="1:2">
      <c r="A180" s="81" t="s">
        <v>578</v>
      </c>
      <c r="B180">
        <v>1</v>
      </c>
    </row>
    <row r="181" spans="1:2">
      <c r="A181" s="81" t="s">
        <v>579</v>
      </c>
      <c r="B181">
        <v>1</v>
      </c>
    </row>
    <row r="182" spans="1:2">
      <c r="A182" s="81" t="s">
        <v>580</v>
      </c>
      <c r="B182">
        <v>1</v>
      </c>
    </row>
    <row r="183" spans="1:2">
      <c r="A183" s="81" t="s">
        <v>581</v>
      </c>
      <c r="B183">
        <v>1</v>
      </c>
    </row>
    <row r="184" spans="1:2">
      <c r="A184" s="81" t="s">
        <v>582</v>
      </c>
      <c r="B184">
        <v>1</v>
      </c>
    </row>
    <row r="185" spans="1:2">
      <c r="A185" s="81" t="s">
        <v>583</v>
      </c>
      <c r="B185">
        <v>1</v>
      </c>
    </row>
    <row r="186" spans="1:2">
      <c r="A186" s="81" t="s">
        <v>584</v>
      </c>
      <c r="B186">
        <v>1</v>
      </c>
    </row>
    <row r="187" spans="1:2">
      <c r="A187" s="81" t="s">
        <v>585</v>
      </c>
      <c r="B187">
        <v>1</v>
      </c>
    </row>
    <row r="188" spans="1:2">
      <c r="A188" s="81" t="s">
        <v>586</v>
      </c>
      <c r="B188">
        <v>1</v>
      </c>
    </row>
    <row r="189" spans="1:2">
      <c r="A189" s="81" t="s">
        <v>587</v>
      </c>
      <c r="B189">
        <v>1</v>
      </c>
    </row>
    <row r="190" spans="1:2">
      <c r="A190" s="81" t="s">
        <v>588</v>
      </c>
      <c r="B190">
        <v>1</v>
      </c>
    </row>
    <row r="191" spans="1:2">
      <c r="A191" s="81" t="s">
        <v>589</v>
      </c>
      <c r="B191">
        <v>1</v>
      </c>
    </row>
    <row r="192" spans="1:2">
      <c r="A192" s="81" t="s">
        <v>590</v>
      </c>
      <c r="B192">
        <v>1</v>
      </c>
    </row>
    <row r="193" spans="1:2">
      <c r="A193" s="81" t="s">
        <v>591</v>
      </c>
      <c r="B193">
        <v>1</v>
      </c>
    </row>
    <row r="194" spans="1:2">
      <c r="A194" s="81" t="s">
        <v>592</v>
      </c>
      <c r="B194">
        <v>1</v>
      </c>
    </row>
    <row r="195" spans="1:2">
      <c r="A195" s="81" t="s">
        <v>593</v>
      </c>
      <c r="B195">
        <v>1</v>
      </c>
    </row>
    <row r="196" spans="1:2">
      <c r="A196" s="81" t="s">
        <v>594</v>
      </c>
      <c r="B196">
        <v>1</v>
      </c>
    </row>
    <row r="197" spans="1:2">
      <c r="A197" s="81" t="s">
        <v>595</v>
      </c>
      <c r="B197">
        <v>1</v>
      </c>
    </row>
    <row r="198" spans="1:2">
      <c r="A198" s="81" t="s">
        <v>596</v>
      </c>
      <c r="B198">
        <v>1</v>
      </c>
    </row>
    <row r="199" spans="1:2">
      <c r="A199" s="81" t="s">
        <v>597</v>
      </c>
      <c r="B199">
        <v>1</v>
      </c>
    </row>
    <row r="200" spans="1:2">
      <c r="A200" s="81" t="s">
        <v>598</v>
      </c>
      <c r="B200">
        <v>1</v>
      </c>
    </row>
    <row r="201" spans="1:2">
      <c r="A201" s="81" t="s">
        <v>599</v>
      </c>
      <c r="B201">
        <v>1</v>
      </c>
    </row>
    <row r="202" spans="1:2">
      <c r="A202" s="81" t="s">
        <v>600</v>
      </c>
      <c r="B202">
        <v>1</v>
      </c>
    </row>
    <row r="203" spans="1:2">
      <c r="A203" s="81" t="s">
        <v>601</v>
      </c>
      <c r="B203">
        <v>1</v>
      </c>
    </row>
    <row r="204" spans="1:2">
      <c r="A204" s="81" t="s">
        <v>602</v>
      </c>
      <c r="B204">
        <v>1</v>
      </c>
    </row>
    <row r="205" spans="1:2">
      <c r="A205" s="81" t="s">
        <v>603</v>
      </c>
      <c r="B205">
        <v>1</v>
      </c>
    </row>
    <row r="206" spans="1:2">
      <c r="A206" s="81" t="s">
        <v>604</v>
      </c>
      <c r="B206">
        <v>1</v>
      </c>
    </row>
    <row r="207" spans="1:2">
      <c r="A207" s="81" t="s">
        <v>605</v>
      </c>
      <c r="B207">
        <v>1</v>
      </c>
    </row>
    <row r="208" spans="1:2">
      <c r="A208" s="81" t="s">
        <v>606</v>
      </c>
      <c r="B208">
        <v>1</v>
      </c>
    </row>
    <row r="209" spans="1:2">
      <c r="A209" s="81" t="s">
        <v>607</v>
      </c>
      <c r="B209">
        <v>1</v>
      </c>
    </row>
    <row r="210" spans="1:2">
      <c r="A210" s="81" t="s">
        <v>608</v>
      </c>
      <c r="B210">
        <v>1</v>
      </c>
    </row>
    <row r="211" spans="1:2">
      <c r="A211" s="81" t="s">
        <v>609</v>
      </c>
      <c r="B211">
        <v>1</v>
      </c>
    </row>
    <row r="212" spans="1:2">
      <c r="A212" s="81" t="s">
        <v>610</v>
      </c>
      <c r="B212">
        <v>1</v>
      </c>
    </row>
    <row r="213" spans="1:2">
      <c r="A213" s="81" t="s">
        <v>611</v>
      </c>
      <c r="B213">
        <v>1</v>
      </c>
    </row>
    <row r="214" spans="1:2">
      <c r="A214" s="81" t="s">
        <v>612</v>
      </c>
      <c r="B214">
        <v>1</v>
      </c>
    </row>
    <row r="215" spans="1:2">
      <c r="A215" s="81" t="s">
        <v>613</v>
      </c>
      <c r="B215">
        <v>1</v>
      </c>
    </row>
    <row r="216" spans="1:2">
      <c r="A216" s="81" t="s">
        <v>614</v>
      </c>
      <c r="B216">
        <v>1</v>
      </c>
    </row>
    <row r="217" spans="1:2">
      <c r="A217" s="81" t="s">
        <v>615</v>
      </c>
      <c r="B217">
        <v>1</v>
      </c>
    </row>
    <row r="218" spans="1:2">
      <c r="A218" s="81" t="s">
        <v>616</v>
      </c>
      <c r="B218">
        <v>1</v>
      </c>
    </row>
    <row r="219" spans="1:2">
      <c r="A219" s="81" t="s">
        <v>618</v>
      </c>
      <c r="B219">
        <v>1</v>
      </c>
    </row>
    <row r="220" spans="1:2">
      <c r="A220" s="81" t="s">
        <v>619</v>
      </c>
      <c r="B22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view="pageBreakPreview" zoomScaleNormal="100" zoomScaleSheetLayoutView="100" workbookViewId="0">
      <pane ySplit="2790" topLeftCell="A71" activePane="bottomLeft"/>
      <selection activeCell="A4" sqref="A4:U4"/>
      <selection pane="bottomLeft" activeCell="F75" sqref="F75"/>
    </sheetView>
  </sheetViews>
  <sheetFormatPr defaultRowHeight="12.75"/>
  <cols>
    <col min="1" max="1" width="41.85546875" style="222" customWidth="1"/>
    <col min="2" max="2" width="19.42578125" style="35" customWidth="1"/>
    <col min="3" max="3" width="15" style="35" customWidth="1"/>
    <col min="4" max="4" width="15" style="125" customWidth="1"/>
    <col min="5" max="5" width="15" style="184" customWidth="1"/>
    <col min="6" max="7" width="15" style="125" customWidth="1"/>
    <col min="8" max="8" width="16.42578125" style="199" customWidth="1"/>
    <col min="9" max="9" width="6.5703125" style="36" customWidth="1"/>
    <col min="10" max="10" width="6.7109375" style="36" customWidth="1"/>
    <col min="11" max="11" width="8.85546875" style="35" customWidth="1"/>
    <col min="12" max="12" width="7.5703125" style="23" customWidth="1"/>
    <col min="13" max="13" width="6.42578125" style="23" customWidth="1"/>
    <col min="14" max="14" width="6.85546875" style="35" customWidth="1"/>
    <col min="15" max="15" width="4.5703125" style="23" customWidth="1"/>
    <col min="16" max="16" width="6.85546875" style="23" customWidth="1"/>
    <col min="17" max="17" width="7" style="23" customWidth="1"/>
    <col min="18" max="18" width="7.85546875" style="23" customWidth="1"/>
    <col min="19" max="19" width="4.7109375" style="23" customWidth="1"/>
    <col min="20" max="20" width="9.5703125" style="23" customWidth="1"/>
    <col min="21" max="21" width="35.85546875" style="37" customWidth="1"/>
  </cols>
  <sheetData>
    <row r="1" spans="1:21">
      <c r="A1" s="260" t="s">
        <v>0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</row>
    <row r="2" spans="1:21">
      <c r="A2" s="260" t="s">
        <v>14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</row>
    <row r="3" spans="1:21">
      <c r="A3" s="260" t="s">
        <v>71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</row>
    <row r="4" spans="1:21">
      <c r="A4" s="303" t="s">
        <v>390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</row>
    <row r="6" spans="1:21">
      <c r="A6" s="28"/>
      <c r="B6" s="256" t="s">
        <v>15</v>
      </c>
      <c r="C6" s="257"/>
      <c r="D6" s="257"/>
      <c r="E6" s="257"/>
      <c r="F6" s="257"/>
      <c r="G6" s="257"/>
      <c r="H6" s="257"/>
      <c r="I6" s="253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  <c r="U6" s="255"/>
    </row>
    <row r="7" spans="1:21" ht="35.25" customHeight="1">
      <c r="A7" s="297" t="s">
        <v>1</v>
      </c>
      <c r="B7" s="240" t="s">
        <v>63</v>
      </c>
      <c r="C7" s="240" t="s">
        <v>69</v>
      </c>
      <c r="D7" s="241" t="s">
        <v>64</v>
      </c>
      <c r="E7" s="240" t="s">
        <v>306</v>
      </c>
      <c r="F7" s="241" t="s">
        <v>307</v>
      </c>
      <c r="G7" s="242" t="s">
        <v>308</v>
      </c>
      <c r="H7" s="240" t="s">
        <v>309</v>
      </c>
      <c r="I7" s="283" t="s">
        <v>2</v>
      </c>
      <c r="J7" s="283" t="s">
        <v>3</v>
      </c>
      <c r="K7" s="247" t="s">
        <v>12</v>
      </c>
      <c r="L7" s="250" t="s">
        <v>4</v>
      </c>
      <c r="M7" s="251"/>
      <c r="N7" s="251"/>
      <c r="O7" s="252"/>
      <c r="P7" s="253" t="s">
        <v>11</v>
      </c>
      <c r="Q7" s="254"/>
      <c r="R7" s="254"/>
      <c r="S7" s="255"/>
      <c r="T7" s="292" t="s">
        <v>28</v>
      </c>
      <c r="U7" s="274" t="s">
        <v>30</v>
      </c>
    </row>
    <row r="8" spans="1:21" ht="15" customHeight="1">
      <c r="A8" s="298"/>
      <c r="B8" s="286" t="s">
        <v>60</v>
      </c>
      <c r="C8" s="287"/>
      <c r="D8" s="287"/>
      <c r="E8" s="287"/>
      <c r="F8" s="287"/>
      <c r="G8" s="287"/>
      <c r="H8" s="287"/>
      <c r="I8" s="284"/>
      <c r="J8" s="284"/>
      <c r="K8" s="248"/>
      <c r="L8" s="89"/>
      <c r="M8" s="90"/>
      <c r="N8" s="90"/>
      <c r="O8" s="91"/>
      <c r="P8" s="92"/>
      <c r="Q8" s="93"/>
      <c r="R8" s="93"/>
      <c r="S8" s="94"/>
      <c r="T8" s="293"/>
      <c r="U8" s="296"/>
    </row>
    <row r="9" spans="1:21">
      <c r="A9" s="298"/>
      <c r="B9" s="17">
        <v>30</v>
      </c>
      <c r="C9" s="17">
        <v>30</v>
      </c>
      <c r="D9" s="187">
        <v>30</v>
      </c>
      <c r="E9" s="204">
        <v>30</v>
      </c>
      <c r="F9" s="187">
        <v>30</v>
      </c>
      <c r="G9" s="187">
        <v>30</v>
      </c>
      <c r="H9" s="17">
        <v>20</v>
      </c>
      <c r="I9" s="284"/>
      <c r="J9" s="284"/>
      <c r="K9" s="248"/>
      <c r="L9" s="274" t="s">
        <v>5</v>
      </c>
      <c r="M9" s="274" t="s">
        <v>6</v>
      </c>
      <c r="N9" s="276" t="s">
        <v>7</v>
      </c>
      <c r="O9" s="278" t="s">
        <v>8</v>
      </c>
      <c r="P9" s="278" t="s">
        <v>9</v>
      </c>
      <c r="Q9" s="278" t="s">
        <v>10</v>
      </c>
      <c r="R9" s="278" t="s">
        <v>7</v>
      </c>
      <c r="S9" s="278" t="s">
        <v>8</v>
      </c>
      <c r="T9" s="294"/>
      <c r="U9" s="296"/>
    </row>
    <row r="10" spans="1:21">
      <c r="A10" s="299"/>
      <c r="B10" s="300" t="s">
        <v>61</v>
      </c>
      <c r="C10" s="301"/>
      <c r="D10" s="301"/>
      <c r="E10" s="301"/>
      <c r="F10" s="301"/>
      <c r="G10" s="301"/>
      <c r="H10" s="301"/>
      <c r="I10" s="285"/>
      <c r="J10" s="285"/>
      <c r="K10" s="249"/>
      <c r="L10" s="275"/>
      <c r="M10" s="275"/>
      <c r="N10" s="277"/>
      <c r="O10" s="279"/>
      <c r="P10" s="279"/>
      <c r="Q10" s="279"/>
      <c r="R10" s="279"/>
      <c r="S10" s="279"/>
      <c r="T10" s="295"/>
      <c r="U10" s="275"/>
    </row>
    <row r="11" spans="1:21">
      <c r="A11" s="28"/>
      <c r="B11" s="223">
        <v>2</v>
      </c>
      <c r="C11" s="223">
        <v>2</v>
      </c>
      <c r="D11" s="224">
        <v>2</v>
      </c>
      <c r="E11" s="223">
        <v>2</v>
      </c>
      <c r="F11" s="224">
        <v>2</v>
      </c>
      <c r="G11" s="224">
        <v>2</v>
      </c>
      <c r="H11" s="223">
        <v>1</v>
      </c>
      <c r="I11" s="17"/>
      <c r="J11" s="17"/>
      <c r="K11" s="13"/>
      <c r="L11" s="1"/>
      <c r="M11" s="1"/>
      <c r="N11" s="13"/>
      <c r="O11" s="1"/>
      <c r="P11" s="1"/>
      <c r="Q11" s="1"/>
      <c r="R11" s="1"/>
      <c r="S11" s="1"/>
      <c r="T11" s="1"/>
      <c r="U11" s="24"/>
    </row>
    <row r="12" spans="1:21">
      <c r="A12" s="19">
        <v>1</v>
      </c>
      <c r="B12" s="17">
        <v>2</v>
      </c>
      <c r="C12" s="17">
        <v>3</v>
      </c>
      <c r="D12" s="119"/>
      <c r="E12" s="17"/>
      <c r="F12" s="119"/>
      <c r="G12" s="119"/>
      <c r="H12" s="17">
        <v>4</v>
      </c>
      <c r="I12" s="17">
        <v>11</v>
      </c>
      <c r="J12" s="17">
        <v>12</v>
      </c>
      <c r="K12" s="17">
        <v>13</v>
      </c>
      <c r="L12" s="40">
        <v>14</v>
      </c>
      <c r="M12" s="40">
        <v>15</v>
      </c>
      <c r="N12" s="17">
        <v>16</v>
      </c>
      <c r="O12" s="40">
        <v>17</v>
      </c>
      <c r="P12" s="40">
        <v>18</v>
      </c>
      <c r="Q12" s="40">
        <v>19</v>
      </c>
      <c r="R12" s="40">
        <v>20</v>
      </c>
      <c r="S12" s="40">
        <v>21</v>
      </c>
      <c r="T12" s="40">
        <v>22</v>
      </c>
      <c r="U12" s="41">
        <v>23</v>
      </c>
    </row>
    <row r="13" spans="1:21">
      <c r="A13" s="289" t="s">
        <v>13</v>
      </c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0"/>
      <c r="M13" s="290"/>
      <c r="N13" s="290"/>
      <c r="O13" s="290"/>
      <c r="P13" s="290"/>
      <c r="Q13" s="290"/>
      <c r="R13" s="290"/>
      <c r="S13" s="290"/>
      <c r="T13" s="290"/>
      <c r="U13" s="291"/>
    </row>
    <row r="14" spans="1:21">
      <c r="A14" s="210" t="s">
        <v>62</v>
      </c>
      <c r="B14" s="22">
        <v>1</v>
      </c>
      <c r="C14" s="22">
        <v>1</v>
      </c>
      <c r="D14" s="24">
        <v>1</v>
      </c>
      <c r="E14" s="22">
        <v>1</v>
      </c>
      <c r="F14" s="24">
        <v>1</v>
      </c>
      <c r="G14" s="24">
        <v>1</v>
      </c>
      <c r="H14" s="22">
        <v>1</v>
      </c>
      <c r="I14" s="34">
        <v>13</v>
      </c>
      <c r="J14" s="34">
        <f t="shared" ref="J14:J19" si="0">+SUMIF(B14:H14,1,$B$9:$H$9)</f>
        <v>200</v>
      </c>
      <c r="K14" s="2">
        <v>4</v>
      </c>
      <c r="L14" s="2">
        <f>+J14/100</f>
        <v>2</v>
      </c>
      <c r="M14" s="2">
        <v>13</v>
      </c>
      <c r="N14" s="22">
        <f>+J14/50</f>
        <v>4</v>
      </c>
      <c r="O14" s="2"/>
      <c r="P14" s="2">
        <v>20</v>
      </c>
      <c r="Q14" s="2">
        <v>20</v>
      </c>
      <c r="R14" s="2">
        <v>10</v>
      </c>
      <c r="S14" s="33"/>
      <c r="T14" s="2">
        <f>+(L14*P14)+(M14*Q14)+(N14*R14)</f>
        <v>340</v>
      </c>
      <c r="U14" s="51" t="s">
        <v>58</v>
      </c>
    </row>
    <row r="15" spans="1:21">
      <c r="A15" s="211" t="s">
        <v>65</v>
      </c>
      <c r="B15" s="22">
        <v>1</v>
      </c>
      <c r="C15" s="22">
        <v>1</v>
      </c>
      <c r="D15" s="24">
        <v>1</v>
      </c>
      <c r="E15" s="22">
        <v>1</v>
      </c>
      <c r="F15" s="24">
        <v>1</v>
      </c>
      <c r="G15" s="24">
        <v>1</v>
      </c>
      <c r="H15" s="22">
        <v>1</v>
      </c>
      <c r="I15" s="34">
        <v>13</v>
      </c>
      <c r="J15" s="34">
        <f t="shared" si="0"/>
        <v>200</v>
      </c>
      <c r="K15" s="2">
        <v>4</v>
      </c>
      <c r="L15" s="2">
        <f>+J15/100</f>
        <v>2</v>
      </c>
      <c r="M15" s="2">
        <v>13</v>
      </c>
      <c r="N15" s="22">
        <f>+J15/50</f>
        <v>4</v>
      </c>
      <c r="O15" s="2"/>
      <c r="P15" s="2">
        <v>20</v>
      </c>
      <c r="Q15" s="2">
        <v>20</v>
      </c>
      <c r="R15" s="2">
        <v>10</v>
      </c>
      <c r="S15" s="33"/>
      <c r="T15" s="2">
        <f t="shared" ref="T15:T77" si="1">+(L15*P15)+(M15*Q15)+(N15*R15)</f>
        <v>340</v>
      </c>
      <c r="U15" s="51" t="s">
        <v>58</v>
      </c>
    </row>
    <row r="16" spans="1:21">
      <c r="A16" s="210" t="s">
        <v>66</v>
      </c>
      <c r="B16" s="22">
        <v>1</v>
      </c>
      <c r="C16" s="22">
        <v>1</v>
      </c>
      <c r="D16" s="24">
        <v>1</v>
      </c>
      <c r="E16" s="22">
        <v>1</v>
      </c>
      <c r="F16" s="24">
        <v>1</v>
      </c>
      <c r="G16" s="24">
        <v>1</v>
      </c>
      <c r="H16" s="22">
        <v>1</v>
      </c>
      <c r="I16" s="34">
        <v>13</v>
      </c>
      <c r="J16" s="34">
        <f t="shared" si="0"/>
        <v>200</v>
      </c>
      <c r="K16" s="2">
        <v>4</v>
      </c>
      <c r="L16" s="2">
        <f>+J16/100</f>
        <v>2</v>
      </c>
      <c r="M16" s="2">
        <v>13</v>
      </c>
      <c r="N16" s="22">
        <f>+J16/50</f>
        <v>4</v>
      </c>
      <c r="O16" s="2"/>
      <c r="P16" s="2">
        <v>20</v>
      </c>
      <c r="Q16" s="2">
        <v>20</v>
      </c>
      <c r="R16" s="2">
        <v>10</v>
      </c>
      <c r="S16" s="33"/>
      <c r="T16" s="2">
        <f t="shared" si="1"/>
        <v>340</v>
      </c>
      <c r="U16" s="51" t="s">
        <v>58</v>
      </c>
    </row>
    <row r="17" spans="1:21" ht="25.5">
      <c r="A17" s="212" t="s">
        <v>67</v>
      </c>
      <c r="B17" s="22">
        <v>1</v>
      </c>
      <c r="C17" s="22">
        <v>1</v>
      </c>
      <c r="D17" s="24">
        <v>1</v>
      </c>
      <c r="E17" s="22">
        <v>1</v>
      </c>
      <c r="F17" s="24">
        <v>1</v>
      </c>
      <c r="G17" s="24">
        <v>1</v>
      </c>
      <c r="H17" s="22">
        <v>1</v>
      </c>
      <c r="I17" s="34">
        <v>13</v>
      </c>
      <c r="J17" s="34">
        <f t="shared" si="0"/>
        <v>200</v>
      </c>
      <c r="K17" s="2">
        <v>4</v>
      </c>
      <c r="L17" s="2">
        <f>+J17/100</f>
        <v>2</v>
      </c>
      <c r="M17" s="2">
        <v>13</v>
      </c>
      <c r="N17" s="22">
        <f>+J17/50</f>
        <v>4</v>
      </c>
      <c r="O17" s="2"/>
      <c r="P17" s="2">
        <v>20</v>
      </c>
      <c r="Q17" s="2">
        <v>20</v>
      </c>
      <c r="R17" s="2">
        <v>10</v>
      </c>
      <c r="S17" s="33"/>
      <c r="T17" s="2">
        <f t="shared" si="1"/>
        <v>340</v>
      </c>
      <c r="U17" s="51" t="s">
        <v>57</v>
      </c>
    </row>
    <row r="18" spans="1:21" ht="25.5">
      <c r="A18" s="212" t="s">
        <v>310</v>
      </c>
      <c r="B18" s="22">
        <v>1</v>
      </c>
      <c r="C18" s="22"/>
      <c r="D18" s="24"/>
      <c r="E18" s="22"/>
      <c r="F18" s="24"/>
      <c r="G18" s="24"/>
      <c r="H18" s="22"/>
      <c r="I18" s="17">
        <f t="shared" ref="I18:I24" si="2">+SUMIF(B18:H18,B18,$B$11:$H$11)</f>
        <v>2</v>
      </c>
      <c r="J18" s="34">
        <f t="shared" si="0"/>
        <v>30</v>
      </c>
      <c r="K18" s="2">
        <v>5</v>
      </c>
      <c r="L18" s="2">
        <v>1</v>
      </c>
      <c r="M18" s="2">
        <f>+I18</f>
        <v>2</v>
      </c>
      <c r="N18" s="22">
        <v>1</v>
      </c>
      <c r="O18" s="2"/>
      <c r="P18" s="2">
        <v>20</v>
      </c>
      <c r="Q18" s="2">
        <v>30</v>
      </c>
      <c r="R18" s="2">
        <v>10</v>
      </c>
      <c r="S18" s="33"/>
      <c r="T18" s="2">
        <f t="shared" si="1"/>
        <v>90</v>
      </c>
      <c r="U18" s="51" t="s">
        <v>57</v>
      </c>
    </row>
    <row r="19" spans="1:21">
      <c r="A19" s="212" t="s">
        <v>311</v>
      </c>
      <c r="B19" s="22">
        <v>1</v>
      </c>
      <c r="C19" s="22"/>
      <c r="D19" s="24"/>
      <c r="E19" s="22"/>
      <c r="F19" s="24"/>
      <c r="G19" s="24"/>
      <c r="H19" s="22"/>
      <c r="I19" s="17">
        <f t="shared" si="2"/>
        <v>2</v>
      </c>
      <c r="J19" s="34">
        <f t="shared" si="0"/>
        <v>30</v>
      </c>
      <c r="K19" s="13">
        <v>5</v>
      </c>
      <c r="L19" s="2">
        <v>1</v>
      </c>
      <c r="M19" s="2">
        <f t="shared" ref="M19:M81" si="3">+I19</f>
        <v>2</v>
      </c>
      <c r="N19" s="22">
        <v>1</v>
      </c>
      <c r="O19" s="2"/>
      <c r="P19" s="2">
        <v>20</v>
      </c>
      <c r="Q19" s="2">
        <v>30</v>
      </c>
      <c r="R19" s="2">
        <v>10</v>
      </c>
      <c r="S19" s="33"/>
      <c r="T19" s="2">
        <f t="shared" si="1"/>
        <v>90</v>
      </c>
      <c r="U19" s="51" t="s">
        <v>58</v>
      </c>
    </row>
    <row r="20" spans="1:21" s="43" customFormat="1" ht="25.5">
      <c r="A20" s="212" t="s">
        <v>312</v>
      </c>
      <c r="B20" s="22">
        <v>2</v>
      </c>
      <c r="C20" s="22"/>
      <c r="D20" s="24"/>
      <c r="E20" s="22"/>
      <c r="F20" s="24"/>
      <c r="G20" s="24"/>
      <c r="H20" s="22"/>
      <c r="I20" s="17">
        <f t="shared" si="2"/>
        <v>2</v>
      </c>
      <c r="J20" s="34">
        <f>+SUMIF(B20:H20,2,$B$9:$H$9)</f>
        <v>30</v>
      </c>
      <c r="K20" s="13">
        <v>5</v>
      </c>
      <c r="L20" s="2">
        <v>1</v>
      </c>
      <c r="M20" s="2">
        <f t="shared" si="3"/>
        <v>2</v>
      </c>
      <c r="N20" s="22">
        <v>1</v>
      </c>
      <c r="O20" s="22"/>
      <c r="P20" s="2">
        <v>20</v>
      </c>
      <c r="Q20" s="2">
        <v>30</v>
      </c>
      <c r="R20" s="2">
        <v>10</v>
      </c>
      <c r="S20" s="34"/>
      <c r="T20" s="2">
        <f t="shared" si="1"/>
        <v>90</v>
      </c>
      <c r="U20" s="51" t="s">
        <v>57</v>
      </c>
    </row>
    <row r="21" spans="1:21" ht="26.25" customHeight="1">
      <c r="A21" s="212" t="s">
        <v>313</v>
      </c>
      <c r="B21" s="22">
        <v>2</v>
      </c>
      <c r="C21" s="22"/>
      <c r="D21" s="24"/>
      <c r="E21" s="22"/>
      <c r="F21" s="24"/>
      <c r="G21" s="24"/>
      <c r="H21" s="22"/>
      <c r="I21" s="17">
        <f t="shared" si="2"/>
        <v>2</v>
      </c>
      <c r="J21" s="34">
        <f>+SUMIF(B21:H21,2,$B$9:$H$9)</f>
        <v>30</v>
      </c>
      <c r="K21" s="13">
        <v>5</v>
      </c>
      <c r="L21" s="2">
        <v>1</v>
      </c>
      <c r="M21" s="2">
        <f t="shared" si="3"/>
        <v>2</v>
      </c>
      <c r="N21" s="22">
        <v>1</v>
      </c>
      <c r="O21" s="1"/>
      <c r="P21" s="2">
        <v>20</v>
      </c>
      <c r="Q21" s="2">
        <v>30</v>
      </c>
      <c r="R21" s="2">
        <v>10</v>
      </c>
      <c r="S21" s="1"/>
      <c r="T21" s="2">
        <f t="shared" si="1"/>
        <v>90</v>
      </c>
      <c r="U21" s="51" t="s">
        <v>58</v>
      </c>
    </row>
    <row r="22" spans="1:21" ht="15" customHeight="1">
      <c r="A22" s="210" t="s">
        <v>314</v>
      </c>
      <c r="B22" s="13">
        <v>2</v>
      </c>
      <c r="C22" s="13"/>
      <c r="D22" s="121"/>
      <c r="E22" s="13"/>
      <c r="F22" s="121"/>
      <c r="G22" s="121"/>
      <c r="H22" s="13"/>
      <c r="I22" s="17">
        <f t="shared" si="2"/>
        <v>2</v>
      </c>
      <c r="J22" s="34">
        <f>+SUMIF(B22:H22,2,$B$9:$H$9)</f>
        <v>30</v>
      </c>
      <c r="K22" s="13">
        <v>5</v>
      </c>
      <c r="L22" s="2">
        <v>1</v>
      </c>
      <c r="M22" s="2">
        <f t="shared" si="3"/>
        <v>2</v>
      </c>
      <c r="N22" s="22">
        <v>1</v>
      </c>
      <c r="O22" s="1"/>
      <c r="P22" s="2">
        <v>20</v>
      </c>
      <c r="Q22" s="2">
        <v>30</v>
      </c>
      <c r="R22" s="2">
        <v>10</v>
      </c>
      <c r="S22" s="1"/>
      <c r="T22" s="2">
        <f t="shared" si="1"/>
        <v>90</v>
      </c>
      <c r="U22" s="51" t="s">
        <v>57</v>
      </c>
    </row>
    <row r="23" spans="1:21" s="43" customFormat="1" ht="24.75" customHeight="1">
      <c r="A23" s="212" t="s">
        <v>315</v>
      </c>
      <c r="B23" s="13">
        <v>2</v>
      </c>
      <c r="C23" s="13"/>
      <c r="D23" s="13"/>
      <c r="E23" s="13"/>
      <c r="F23" s="13"/>
      <c r="G23" s="13"/>
      <c r="H23" s="13"/>
      <c r="I23" s="17">
        <f t="shared" si="2"/>
        <v>2</v>
      </c>
      <c r="J23" s="34">
        <f>+SUMIF(B23:H23,2,$B$9:$H$9)</f>
        <v>30</v>
      </c>
      <c r="K23" s="13">
        <v>5</v>
      </c>
      <c r="L23" s="2">
        <v>1</v>
      </c>
      <c r="M23" s="2">
        <f t="shared" si="3"/>
        <v>2</v>
      </c>
      <c r="N23" s="22">
        <v>1</v>
      </c>
      <c r="O23" s="13"/>
      <c r="P23" s="2">
        <v>20</v>
      </c>
      <c r="Q23" s="2">
        <v>30</v>
      </c>
      <c r="R23" s="2">
        <v>10</v>
      </c>
      <c r="S23" s="13"/>
      <c r="T23" s="2">
        <f t="shared" si="1"/>
        <v>90</v>
      </c>
      <c r="U23" s="51" t="s">
        <v>57</v>
      </c>
    </row>
    <row r="24" spans="1:21" s="16" customFormat="1" ht="24" customHeight="1">
      <c r="A24" s="214" t="s">
        <v>364</v>
      </c>
      <c r="B24" s="69">
        <v>3</v>
      </c>
      <c r="C24" s="13"/>
      <c r="D24" s="121"/>
      <c r="E24" s="13"/>
      <c r="F24" s="121"/>
      <c r="G24" s="121"/>
      <c r="H24" s="13"/>
      <c r="I24" s="17">
        <f t="shared" si="2"/>
        <v>2</v>
      </c>
      <c r="J24" s="34">
        <f>+SUMIF(B24:H24,3,$B$9:$H$9)</f>
        <v>30</v>
      </c>
      <c r="K24" s="13">
        <v>5</v>
      </c>
      <c r="L24" s="2">
        <v>1</v>
      </c>
      <c r="M24" s="2">
        <f t="shared" si="3"/>
        <v>2</v>
      </c>
      <c r="N24" s="22">
        <v>1</v>
      </c>
      <c r="O24" s="2"/>
      <c r="P24" s="2">
        <v>20</v>
      </c>
      <c r="Q24" s="2">
        <v>30</v>
      </c>
      <c r="R24" s="2">
        <v>10</v>
      </c>
      <c r="S24" s="13"/>
      <c r="T24" s="2">
        <f t="shared" si="1"/>
        <v>90</v>
      </c>
      <c r="U24" s="51" t="s">
        <v>57</v>
      </c>
    </row>
    <row r="25" spans="1:21" s="5" customFormat="1" ht="25.5">
      <c r="A25" s="28" t="s">
        <v>316</v>
      </c>
      <c r="B25" s="183">
        <v>3</v>
      </c>
      <c r="C25" s="13"/>
      <c r="D25" s="121"/>
      <c r="E25" s="13"/>
      <c r="F25" s="121"/>
      <c r="G25" s="121"/>
      <c r="H25" s="13"/>
      <c r="I25" s="17">
        <f>+SUMIF(B25:H25,B25,$B$11:$H$11)</f>
        <v>2</v>
      </c>
      <c r="J25" s="34">
        <f>+SUMIF(B25:H25,3,$B$9:$H$9)</f>
        <v>30</v>
      </c>
      <c r="K25" s="13">
        <v>4</v>
      </c>
      <c r="L25" s="2">
        <v>1</v>
      </c>
      <c r="M25" s="2">
        <f t="shared" si="3"/>
        <v>2</v>
      </c>
      <c r="N25" s="22">
        <v>1</v>
      </c>
      <c r="O25" s="2"/>
      <c r="P25" s="2">
        <v>20</v>
      </c>
      <c r="Q25" s="2">
        <v>20</v>
      </c>
      <c r="R25" s="2">
        <v>10</v>
      </c>
      <c r="S25" s="4"/>
      <c r="T25" s="2">
        <f t="shared" si="1"/>
        <v>70</v>
      </c>
      <c r="U25" s="28" t="s">
        <v>56</v>
      </c>
    </row>
    <row r="26" spans="1:21" s="43" customFormat="1" ht="30" customHeight="1">
      <c r="A26" s="28" t="s">
        <v>317</v>
      </c>
      <c r="B26" s="13">
        <v>3</v>
      </c>
      <c r="C26" s="13"/>
      <c r="D26" s="13"/>
      <c r="E26" s="13"/>
      <c r="F26" s="13"/>
      <c r="G26" s="13"/>
      <c r="H26" s="13"/>
      <c r="I26" s="17">
        <f>+SUMIF(B26:H26,B26,$B$11:$H$11)</f>
        <v>2</v>
      </c>
      <c r="J26" s="34">
        <f>+SUMIF(B26:H26,3,$B$9:$H$9)</f>
        <v>30</v>
      </c>
      <c r="K26" s="13">
        <v>5</v>
      </c>
      <c r="L26" s="2">
        <v>1</v>
      </c>
      <c r="M26" s="2">
        <f t="shared" si="3"/>
        <v>2</v>
      </c>
      <c r="N26" s="22">
        <v>1</v>
      </c>
      <c r="O26" s="22"/>
      <c r="P26" s="2">
        <v>20</v>
      </c>
      <c r="Q26" s="2">
        <v>30</v>
      </c>
      <c r="R26" s="2">
        <v>10</v>
      </c>
      <c r="S26" s="13"/>
      <c r="T26" s="2">
        <f t="shared" si="1"/>
        <v>90</v>
      </c>
      <c r="U26" s="28" t="s">
        <v>45</v>
      </c>
    </row>
    <row r="27" spans="1:21" s="5" customFormat="1">
      <c r="A27" s="215" t="s">
        <v>318</v>
      </c>
      <c r="B27" s="13">
        <v>3</v>
      </c>
      <c r="C27" s="13"/>
      <c r="D27" s="121"/>
      <c r="E27" s="13"/>
      <c r="F27" s="121"/>
      <c r="G27" s="121"/>
      <c r="H27" s="13"/>
      <c r="I27" s="17">
        <f>+SUMIF(B27:H27,B27,$B$11:$H$11)</f>
        <v>2</v>
      </c>
      <c r="J27" s="34">
        <f>+SUMIF(B27:H27,3,$B$9:$H$9)</f>
        <v>30</v>
      </c>
      <c r="K27" s="13">
        <v>4</v>
      </c>
      <c r="L27" s="2">
        <v>1</v>
      </c>
      <c r="M27" s="2">
        <f t="shared" si="3"/>
        <v>2</v>
      </c>
      <c r="N27" s="22">
        <v>1</v>
      </c>
      <c r="O27" s="2"/>
      <c r="P27" s="2">
        <v>20</v>
      </c>
      <c r="Q27" s="2">
        <v>20</v>
      </c>
      <c r="R27" s="2">
        <v>10</v>
      </c>
      <c r="S27" s="4"/>
      <c r="T27" s="2">
        <f t="shared" si="1"/>
        <v>70</v>
      </c>
      <c r="U27" s="28" t="s">
        <v>45</v>
      </c>
    </row>
    <row r="28" spans="1:21" s="6" customFormat="1">
      <c r="A28" s="216" t="s">
        <v>337</v>
      </c>
      <c r="B28" s="183"/>
      <c r="C28" s="13"/>
      <c r="D28" s="121"/>
      <c r="E28" s="13"/>
      <c r="F28" s="121">
        <v>2</v>
      </c>
      <c r="G28" s="121"/>
      <c r="H28" s="13"/>
      <c r="I28" s="17">
        <f>+SUMIF(B28:H28,2,$B$11:$H$11)</f>
        <v>2</v>
      </c>
      <c r="J28" s="34">
        <f>+SUMIF(B28:H28,2,$B$9:$H$9)</f>
        <v>30</v>
      </c>
      <c r="K28" s="13">
        <v>3</v>
      </c>
      <c r="L28" s="2">
        <v>1</v>
      </c>
      <c r="M28" s="2">
        <f t="shared" si="3"/>
        <v>2</v>
      </c>
      <c r="N28" s="22">
        <v>1</v>
      </c>
      <c r="O28" s="2"/>
      <c r="P28" s="2">
        <v>10</v>
      </c>
      <c r="Q28" s="2">
        <v>20</v>
      </c>
      <c r="R28" s="2">
        <v>10</v>
      </c>
      <c r="S28" s="4"/>
      <c r="T28" s="2">
        <f t="shared" si="1"/>
        <v>60</v>
      </c>
      <c r="U28" s="51" t="s">
        <v>58</v>
      </c>
    </row>
    <row r="29" spans="1:21" s="6" customFormat="1">
      <c r="A29" s="216" t="s">
        <v>338</v>
      </c>
      <c r="B29" s="183"/>
      <c r="C29" s="13"/>
      <c r="D29" s="121"/>
      <c r="E29" s="13"/>
      <c r="F29" s="121">
        <v>2</v>
      </c>
      <c r="G29" s="121"/>
      <c r="H29" s="13"/>
      <c r="I29" s="17">
        <f>+SUMIF(B29:H29,2,$B$11:$H$11)</f>
        <v>2</v>
      </c>
      <c r="J29" s="34">
        <f>+SUMIF(B29:H29,2,$B$9:$H$9)</f>
        <v>30</v>
      </c>
      <c r="K29" s="13">
        <v>3</v>
      </c>
      <c r="L29" s="2">
        <v>1</v>
      </c>
      <c r="M29" s="2">
        <f t="shared" si="3"/>
        <v>2</v>
      </c>
      <c r="N29" s="22">
        <v>1</v>
      </c>
      <c r="O29" s="2"/>
      <c r="P29" s="2">
        <v>10</v>
      </c>
      <c r="Q29" s="2">
        <v>20</v>
      </c>
      <c r="R29" s="2">
        <v>10</v>
      </c>
      <c r="S29" s="4"/>
      <c r="T29" s="2">
        <f t="shared" si="1"/>
        <v>60</v>
      </c>
      <c r="U29" s="51" t="s">
        <v>58</v>
      </c>
    </row>
    <row r="30" spans="1:21" s="6" customFormat="1" ht="69.75" customHeight="1">
      <c r="A30" s="209" t="s">
        <v>375</v>
      </c>
      <c r="B30" s="13"/>
      <c r="C30" s="13"/>
      <c r="D30" s="121"/>
      <c r="E30" s="13"/>
      <c r="F30" s="121">
        <v>3</v>
      </c>
      <c r="G30" s="121"/>
      <c r="H30" s="13"/>
      <c r="I30" s="17">
        <f>+SUMIF(B30:H30,3,$B$11:$H$11)</f>
        <v>2</v>
      </c>
      <c r="J30" s="34">
        <f>+SUMIF(B30:H30,3,$B$9:$H$9)</f>
        <v>30</v>
      </c>
      <c r="K30" s="13">
        <v>5</v>
      </c>
      <c r="L30" s="2">
        <v>1</v>
      </c>
      <c r="M30" s="2">
        <f t="shared" si="3"/>
        <v>2</v>
      </c>
      <c r="N30" s="22">
        <v>1</v>
      </c>
      <c r="O30" s="2"/>
      <c r="P30" s="2">
        <v>20</v>
      </c>
      <c r="Q30" s="2">
        <v>30</v>
      </c>
      <c r="R30" s="2">
        <v>10</v>
      </c>
      <c r="S30" s="4"/>
      <c r="T30" s="2">
        <f t="shared" si="1"/>
        <v>90</v>
      </c>
      <c r="U30" s="51" t="s">
        <v>58</v>
      </c>
    </row>
    <row r="31" spans="1:21" s="6" customFormat="1" ht="18" customHeight="1">
      <c r="A31" s="174" t="s">
        <v>339</v>
      </c>
      <c r="B31" s="13"/>
      <c r="C31" s="13"/>
      <c r="D31" s="121"/>
      <c r="E31" s="13"/>
      <c r="F31" s="121">
        <v>2</v>
      </c>
      <c r="G31" s="121"/>
      <c r="H31" s="13"/>
      <c r="I31" s="17">
        <f>+SUMIF(B31:H31,2,$B$11:$H$11)</f>
        <v>2</v>
      </c>
      <c r="J31" s="34">
        <f>+SUMIF(B31:H31,2,$B$9:$H$9)</f>
        <v>30</v>
      </c>
      <c r="K31" s="13">
        <v>3</v>
      </c>
      <c r="L31" s="2">
        <v>1</v>
      </c>
      <c r="M31" s="2">
        <f t="shared" si="3"/>
        <v>2</v>
      </c>
      <c r="N31" s="22">
        <v>1</v>
      </c>
      <c r="O31" s="2"/>
      <c r="P31" s="2">
        <v>10</v>
      </c>
      <c r="Q31" s="2">
        <v>20</v>
      </c>
      <c r="R31" s="2">
        <v>10</v>
      </c>
      <c r="S31" s="4"/>
      <c r="T31" s="2">
        <f t="shared" si="1"/>
        <v>60</v>
      </c>
      <c r="U31" s="51" t="s">
        <v>58</v>
      </c>
    </row>
    <row r="32" spans="1:21" s="6" customFormat="1" ht="23.25" customHeight="1">
      <c r="A32" s="174" t="s">
        <v>340</v>
      </c>
      <c r="B32" s="13"/>
      <c r="C32" s="13"/>
      <c r="D32" s="121"/>
      <c r="E32" s="13"/>
      <c r="F32" s="121">
        <v>2</v>
      </c>
      <c r="G32" s="121"/>
      <c r="H32" s="13"/>
      <c r="I32" s="17">
        <f>+SUMIF(B32:H32,2,$B$11:$H$11)</f>
        <v>2</v>
      </c>
      <c r="J32" s="34">
        <f>+SUMIF(B32:H32,2,$B$9:$H$9)</f>
        <v>30</v>
      </c>
      <c r="K32" s="13">
        <v>4</v>
      </c>
      <c r="L32" s="2">
        <v>1</v>
      </c>
      <c r="M32" s="2">
        <f t="shared" si="3"/>
        <v>2</v>
      </c>
      <c r="N32" s="22">
        <v>1</v>
      </c>
      <c r="O32" s="2"/>
      <c r="P32" s="2">
        <v>10</v>
      </c>
      <c r="Q32" s="2">
        <v>20</v>
      </c>
      <c r="R32" s="2">
        <v>10</v>
      </c>
      <c r="S32" s="4"/>
      <c r="T32" s="2">
        <f t="shared" si="1"/>
        <v>60</v>
      </c>
      <c r="U32" s="28" t="s">
        <v>45</v>
      </c>
    </row>
    <row r="33" spans="1:21" s="12" customFormat="1" ht="15.75" customHeight="1">
      <c r="A33" s="51" t="s">
        <v>342</v>
      </c>
      <c r="B33" s="13"/>
      <c r="C33" s="13"/>
      <c r="D33" s="13"/>
      <c r="E33" s="13"/>
      <c r="F33" s="13">
        <v>3</v>
      </c>
      <c r="G33" s="13"/>
      <c r="H33" s="13"/>
      <c r="I33" s="17">
        <f t="shared" ref="I33:I92" si="4">+SUMIF(B33:H33,3,$B$11:$H$11)</f>
        <v>2</v>
      </c>
      <c r="J33" s="34">
        <f>+SUMIF(B33:H33,3,$B$9:$H$9)</f>
        <v>30</v>
      </c>
      <c r="K33" s="13">
        <v>3</v>
      </c>
      <c r="L33" s="2">
        <v>1</v>
      </c>
      <c r="M33" s="2">
        <f t="shared" si="3"/>
        <v>2</v>
      </c>
      <c r="N33" s="22">
        <v>1</v>
      </c>
      <c r="O33" s="22"/>
      <c r="P33" s="2">
        <v>10</v>
      </c>
      <c r="Q33" s="2">
        <v>20</v>
      </c>
      <c r="R33" s="2">
        <v>10</v>
      </c>
      <c r="S33" s="13"/>
      <c r="T33" s="2">
        <f t="shared" si="1"/>
        <v>60</v>
      </c>
      <c r="U33" s="51" t="s">
        <v>58</v>
      </c>
    </row>
    <row r="34" spans="1:21" s="12" customFormat="1" ht="48.75" customHeight="1">
      <c r="A34" s="51" t="s">
        <v>380</v>
      </c>
      <c r="B34" s="13"/>
      <c r="C34" s="13"/>
      <c r="D34" s="13"/>
      <c r="E34" s="13"/>
      <c r="F34" s="13">
        <v>3</v>
      </c>
      <c r="G34" s="13"/>
      <c r="H34" s="13"/>
      <c r="I34" s="17">
        <f t="shared" si="4"/>
        <v>2</v>
      </c>
      <c r="J34" s="34">
        <f>+SUMIF(B34:H34,3,$B$9:$H$9)</f>
        <v>30</v>
      </c>
      <c r="K34" s="13">
        <v>3</v>
      </c>
      <c r="L34" s="2">
        <v>1</v>
      </c>
      <c r="M34" s="2">
        <f t="shared" si="3"/>
        <v>2</v>
      </c>
      <c r="N34" s="22">
        <v>1</v>
      </c>
      <c r="O34" s="22"/>
      <c r="P34" s="2">
        <v>10</v>
      </c>
      <c r="Q34" s="2">
        <v>20</v>
      </c>
      <c r="R34" s="2">
        <v>10</v>
      </c>
      <c r="S34" s="13"/>
      <c r="T34" s="2">
        <f t="shared" si="1"/>
        <v>60</v>
      </c>
      <c r="U34" s="51" t="s">
        <v>58</v>
      </c>
    </row>
    <row r="35" spans="1:21" s="6" customFormat="1" ht="22.5" customHeight="1">
      <c r="A35" s="174" t="s">
        <v>376</v>
      </c>
      <c r="B35" s="13"/>
      <c r="C35" s="13"/>
      <c r="D35" s="121"/>
      <c r="E35" s="13"/>
      <c r="F35" s="121">
        <v>3</v>
      </c>
      <c r="G35" s="121"/>
      <c r="H35" s="13"/>
      <c r="I35" s="17">
        <f t="shared" si="4"/>
        <v>2</v>
      </c>
      <c r="J35" s="34">
        <f>+SUMIF(B35:H35,3,$B$9:$H$9)</f>
        <v>30</v>
      </c>
      <c r="K35" s="13">
        <v>3</v>
      </c>
      <c r="L35" s="2">
        <v>1</v>
      </c>
      <c r="M35" s="2">
        <f t="shared" si="3"/>
        <v>2</v>
      </c>
      <c r="N35" s="22">
        <v>1</v>
      </c>
      <c r="O35" s="2"/>
      <c r="P35" s="2">
        <v>10</v>
      </c>
      <c r="Q35" s="2">
        <v>20</v>
      </c>
      <c r="R35" s="2">
        <v>10</v>
      </c>
      <c r="S35" s="4"/>
      <c r="T35" s="2">
        <f t="shared" si="1"/>
        <v>60</v>
      </c>
      <c r="U35" s="51" t="s">
        <v>58</v>
      </c>
    </row>
    <row r="36" spans="1:21" s="6" customFormat="1" ht="15" customHeight="1">
      <c r="A36" s="174" t="s">
        <v>343</v>
      </c>
      <c r="B36" s="13"/>
      <c r="C36" s="13"/>
      <c r="D36" s="121"/>
      <c r="E36" s="13"/>
      <c r="F36" s="121">
        <v>3</v>
      </c>
      <c r="G36" s="121"/>
      <c r="H36" s="13"/>
      <c r="I36" s="17">
        <f t="shared" si="4"/>
        <v>2</v>
      </c>
      <c r="J36" s="34">
        <f>+SUMIF(B36:H36,3,$B$9:$H$9)</f>
        <v>30</v>
      </c>
      <c r="K36" s="13">
        <v>3</v>
      </c>
      <c r="L36" s="2">
        <v>1</v>
      </c>
      <c r="M36" s="2">
        <f t="shared" si="3"/>
        <v>2</v>
      </c>
      <c r="N36" s="22">
        <v>1</v>
      </c>
      <c r="O36" s="2"/>
      <c r="P36" s="2">
        <v>10</v>
      </c>
      <c r="Q36" s="2">
        <v>20</v>
      </c>
      <c r="R36" s="2">
        <v>10</v>
      </c>
      <c r="S36" s="4"/>
      <c r="T36" s="2">
        <f t="shared" si="1"/>
        <v>60</v>
      </c>
      <c r="U36" s="51" t="s">
        <v>57</v>
      </c>
    </row>
    <row r="37" spans="1:21" s="12" customFormat="1" ht="12.75" customHeight="1">
      <c r="A37" s="51" t="s">
        <v>344</v>
      </c>
      <c r="B37" s="13"/>
      <c r="C37" s="13"/>
      <c r="D37" s="13"/>
      <c r="E37" s="13"/>
      <c r="F37" s="13">
        <v>3</v>
      </c>
      <c r="G37" s="13"/>
      <c r="H37" s="13"/>
      <c r="I37" s="17">
        <f t="shared" si="4"/>
        <v>2</v>
      </c>
      <c r="J37" s="34">
        <f>+SUMIF(B37:H37,3,$B$9:$H$9)</f>
        <v>30</v>
      </c>
      <c r="K37" s="13">
        <v>5</v>
      </c>
      <c r="L37" s="2">
        <v>1</v>
      </c>
      <c r="M37" s="2">
        <f t="shared" si="3"/>
        <v>2</v>
      </c>
      <c r="N37" s="22">
        <v>1</v>
      </c>
      <c r="O37" s="22"/>
      <c r="P37" s="2">
        <v>20</v>
      </c>
      <c r="Q37" s="2">
        <v>30</v>
      </c>
      <c r="R37" s="2">
        <v>10</v>
      </c>
      <c r="S37" s="13"/>
      <c r="T37" s="2">
        <f t="shared" si="1"/>
        <v>90</v>
      </c>
      <c r="U37" s="28" t="s">
        <v>45</v>
      </c>
    </row>
    <row r="38" spans="1:21" s="6" customFormat="1" ht="31.5" customHeight="1">
      <c r="A38" s="174" t="s">
        <v>345</v>
      </c>
      <c r="B38" s="13"/>
      <c r="C38" s="13"/>
      <c r="D38" s="121"/>
      <c r="E38" s="13"/>
      <c r="F38" s="121"/>
      <c r="G38" s="121">
        <v>1</v>
      </c>
      <c r="H38" s="13"/>
      <c r="I38" s="17">
        <f>+SUMIF(B38:H38,1,$B$11:$H$11)</f>
        <v>2</v>
      </c>
      <c r="J38" s="34">
        <f>+SUMIF(B38:H38,1,$B$9:$H$9)</f>
        <v>30</v>
      </c>
      <c r="K38" s="13">
        <v>5</v>
      </c>
      <c r="L38" s="2">
        <v>1</v>
      </c>
      <c r="M38" s="2">
        <f t="shared" si="3"/>
        <v>2</v>
      </c>
      <c r="N38" s="22">
        <v>1</v>
      </c>
      <c r="O38" s="2"/>
      <c r="P38" s="2">
        <v>20</v>
      </c>
      <c r="Q38" s="2">
        <v>30</v>
      </c>
      <c r="R38" s="2">
        <v>10</v>
      </c>
      <c r="S38" s="4"/>
      <c r="T38" s="2">
        <f t="shared" si="1"/>
        <v>90</v>
      </c>
      <c r="U38" s="28" t="s">
        <v>56</v>
      </c>
    </row>
    <row r="39" spans="1:21" s="206" customFormat="1" ht="25.5">
      <c r="A39" s="205" t="s">
        <v>346</v>
      </c>
      <c r="B39" s="121"/>
      <c r="C39" s="121"/>
      <c r="D39" s="121"/>
      <c r="E39" s="121"/>
      <c r="F39" s="121"/>
      <c r="G39" s="121">
        <v>2</v>
      </c>
      <c r="H39" s="13"/>
      <c r="I39" s="17">
        <f>+SUMIF(B39:H39,2,$B$11:$H$11)</f>
        <v>2</v>
      </c>
      <c r="J39" s="34">
        <f>+SUMIF(B39:H39,2,$B$9:$H$9)</f>
        <v>30</v>
      </c>
      <c r="K39" s="121">
        <v>5</v>
      </c>
      <c r="L39" s="2">
        <v>1</v>
      </c>
      <c r="M39" s="2">
        <f t="shared" si="3"/>
        <v>2</v>
      </c>
      <c r="N39" s="22">
        <v>1</v>
      </c>
      <c r="O39" s="24"/>
      <c r="P39" s="2">
        <v>20</v>
      </c>
      <c r="Q39" s="2">
        <v>30</v>
      </c>
      <c r="R39" s="2">
        <v>10</v>
      </c>
      <c r="S39" s="121"/>
      <c r="T39" s="2">
        <f t="shared" si="1"/>
        <v>90</v>
      </c>
      <c r="U39" s="28" t="s">
        <v>56</v>
      </c>
    </row>
    <row r="40" spans="1:21" s="6" customFormat="1" ht="25.5">
      <c r="A40" s="174" t="s">
        <v>347</v>
      </c>
      <c r="B40" s="13"/>
      <c r="C40" s="13"/>
      <c r="D40" s="121"/>
      <c r="E40" s="13"/>
      <c r="F40" s="121"/>
      <c r="G40" s="121">
        <v>3</v>
      </c>
      <c r="H40" s="13"/>
      <c r="I40" s="17">
        <f t="shared" si="4"/>
        <v>2</v>
      </c>
      <c r="J40" s="34">
        <f>+SUMIF(B40:H40,3,$B$9:$H$9)</f>
        <v>30</v>
      </c>
      <c r="K40" s="13">
        <v>5</v>
      </c>
      <c r="L40" s="2">
        <v>1</v>
      </c>
      <c r="M40" s="2">
        <f t="shared" si="3"/>
        <v>2</v>
      </c>
      <c r="N40" s="22">
        <v>1</v>
      </c>
      <c r="O40" s="2"/>
      <c r="P40" s="2">
        <v>20</v>
      </c>
      <c r="Q40" s="2">
        <v>30</v>
      </c>
      <c r="R40" s="2">
        <v>10</v>
      </c>
      <c r="S40" s="4"/>
      <c r="T40" s="2">
        <f t="shared" si="1"/>
        <v>90</v>
      </c>
      <c r="U40" s="28" t="s">
        <v>56</v>
      </c>
    </row>
    <row r="41" spans="1:21" s="206" customFormat="1" ht="18" customHeight="1">
      <c r="A41" s="205" t="s">
        <v>348</v>
      </c>
      <c r="B41" s="121"/>
      <c r="C41" s="121"/>
      <c r="D41" s="121"/>
      <c r="E41" s="121"/>
      <c r="F41" s="121"/>
      <c r="G41" s="121">
        <v>2</v>
      </c>
      <c r="H41" s="13"/>
      <c r="I41" s="17">
        <f>+SUMIF(B41:H41,2,$B$11:$H$11)</f>
        <v>2</v>
      </c>
      <c r="J41" s="34">
        <f>+SUMIF(B41:H41,2,$B$9:$H$9)</f>
        <v>30</v>
      </c>
      <c r="K41" s="121">
        <v>4</v>
      </c>
      <c r="L41" s="2">
        <v>1</v>
      </c>
      <c r="M41" s="2">
        <f t="shared" si="3"/>
        <v>2</v>
      </c>
      <c r="N41" s="22">
        <v>1</v>
      </c>
      <c r="O41" s="24"/>
      <c r="P41" s="2">
        <v>20</v>
      </c>
      <c r="Q41" s="2">
        <v>20</v>
      </c>
      <c r="R41" s="2">
        <v>10</v>
      </c>
      <c r="S41" s="121"/>
      <c r="T41" s="2">
        <f t="shared" si="1"/>
        <v>70</v>
      </c>
      <c r="U41" s="28" t="s">
        <v>56</v>
      </c>
    </row>
    <row r="42" spans="1:21" s="206" customFormat="1" ht="25.5">
      <c r="A42" s="205" t="s">
        <v>349</v>
      </c>
      <c r="B42" s="121"/>
      <c r="C42" s="121"/>
      <c r="D42" s="121"/>
      <c r="E42" s="121"/>
      <c r="F42" s="121"/>
      <c r="G42" s="121">
        <v>2</v>
      </c>
      <c r="H42" s="13"/>
      <c r="I42" s="17">
        <f>+SUMIF(B42:H42,2,$B$11:$H$11)</f>
        <v>2</v>
      </c>
      <c r="J42" s="34">
        <f>+SUMIF(B42:H42,2,$B$9:$H$9)</f>
        <v>30</v>
      </c>
      <c r="K42" s="121">
        <v>5</v>
      </c>
      <c r="L42" s="2">
        <v>1</v>
      </c>
      <c r="M42" s="2">
        <f t="shared" si="3"/>
        <v>2</v>
      </c>
      <c r="N42" s="22">
        <v>1</v>
      </c>
      <c r="O42" s="24"/>
      <c r="P42" s="2">
        <v>20</v>
      </c>
      <c r="Q42" s="2">
        <v>30</v>
      </c>
      <c r="R42" s="2">
        <v>10</v>
      </c>
      <c r="S42" s="121"/>
      <c r="T42" s="2">
        <f t="shared" si="1"/>
        <v>90</v>
      </c>
      <c r="U42" s="28" t="s">
        <v>56</v>
      </c>
    </row>
    <row r="43" spans="1:21" s="6" customFormat="1" ht="25.5">
      <c r="A43" s="174" t="s">
        <v>350</v>
      </c>
      <c r="B43" s="13"/>
      <c r="C43" s="13"/>
      <c r="D43" s="121"/>
      <c r="E43" s="13"/>
      <c r="F43" s="121"/>
      <c r="G43" s="121">
        <v>2</v>
      </c>
      <c r="H43" s="13"/>
      <c r="I43" s="17">
        <f>+SUMIF(B43:H43,2,$B$11:$H$11)</f>
        <v>2</v>
      </c>
      <c r="J43" s="34">
        <f>+SUMIF(B43:H43,2,$B$9:$H$9)</f>
        <v>30</v>
      </c>
      <c r="K43" s="13">
        <v>5</v>
      </c>
      <c r="L43" s="2">
        <v>1</v>
      </c>
      <c r="M43" s="2">
        <f t="shared" si="3"/>
        <v>2</v>
      </c>
      <c r="N43" s="22">
        <v>1</v>
      </c>
      <c r="O43" s="2"/>
      <c r="P43" s="2">
        <v>20</v>
      </c>
      <c r="Q43" s="2">
        <v>30</v>
      </c>
      <c r="R43" s="2">
        <v>10</v>
      </c>
      <c r="S43" s="4"/>
      <c r="T43" s="2">
        <f t="shared" si="1"/>
        <v>90</v>
      </c>
      <c r="U43" s="28" t="s">
        <v>56</v>
      </c>
    </row>
    <row r="44" spans="1:21" s="206" customFormat="1" ht="25.5">
      <c r="A44" s="205" t="s">
        <v>377</v>
      </c>
      <c r="B44" s="121"/>
      <c r="C44" s="121"/>
      <c r="D44" s="121"/>
      <c r="E44" s="121"/>
      <c r="F44" s="121"/>
      <c r="G44" s="121">
        <v>3</v>
      </c>
      <c r="H44" s="13"/>
      <c r="I44" s="17">
        <f t="shared" si="4"/>
        <v>2</v>
      </c>
      <c r="J44" s="34">
        <f>+SUMIF(B44:H44,3,$B$9:$H$9)</f>
        <v>30</v>
      </c>
      <c r="K44" s="121">
        <v>5</v>
      </c>
      <c r="L44" s="2">
        <v>1</v>
      </c>
      <c r="M44" s="2">
        <f t="shared" si="3"/>
        <v>2</v>
      </c>
      <c r="N44" s="22">
        <v>1</v>
      </c>
      <c r="O44" s="24"/>
      <c r="P44" s="2">
        <v>20</v>
      </c>
      <c r="Q44" s="2">
        <v>30</v>
      </c>
      <c r="R44" s="2">
        <v>10</v>
      </c>
      <c r="S44" s="121"/>
      <c r="T44" s="2">
        <f t="shared" si="1"/>
        <v>90</v>
      </c>
      <c r="U44" s="28" t="s">
        <v>56</v>
      </c>
    </row>
    <row r="45" spans="1:21" s="206" customFormat="1" ht="25.5">
      <c r="A45" s="205" t="s">
        <v>378</v>
      </c>
      <c r="B45" s="121"/>
      <c r="C45" s="121"/>
      <c r="D45" s="121"/>
      <c r="E45" s="121"/>
      <c r="F45" s="121"/>
      <c r="G45" s="121">
        <v>3</v>
      </c>
      <c r="H45" s="13"/>
      <c r="I45" s="17">
        <f t="shared" si="4"/>
        <v>2</v>
      </c>
      <c r="J45" s="34">
        <f>+SUMIF(B45:H45,3,$B$9:$H$9)</f>
        <v>30</v>
      </c>
      <c r="K45" s="121">
        <v>5</v>
      </c>
      <c r="L45" s="2">
        <v>1</v>
      </c>
      <c r="M45" s="2">
        <f t="shared" si="3"/>
        <v>2</v>
      </c>
      <c r="N45" s="22">
        <v>1</v>
      </c>
      <c r="O45" s="24"/>
      <c r="P45" s="2">
        <v>20</v>
      </c>
      <c r="Q45" s="2">
        <v>30</v>
      </c>
      <c r="R45" s="2">
        <v>10</v>
      </c>
      <c r="S45" s="121"/>
      <c r="T45" s="2">
        <f t="shared" si="1"/>
        <v>90</v>
      </c>
      <c r="U45" s="28" t="s">
        <v>56</v>
      </c>
    </row>
    <row r="46" spans="1:21" s="206" customFormat="1" ht="25.5">
      <c r="A46" s="205" t="s">
        <v>379</v>
      </c>
      <c r="B46" s="121"/>
      <c r="C46" s="121"/>
      <c r="D46" s="121"/>
      <c r="E46" s="121"/>
      <c r="F46" s="121"/>
      <c r="G46" s="121">
        <v>3</v>
      </c>
      <c r="H46" s="13"/>
      <c r="I46" s="17">
        <f t="shared" si="4"/>
        <v>2</v>
      </c>
      <c r="J46" s="34">
        <f>+SUMIF(B46:H46,3,$B$9:$H$9)</f>
        <v>30</v>
      </c>
      <c r="K46" s="121">
        <v>4</v>
      </c>
      <c r="L46" s="2">
        <v>1</v>
      </c>
      <c r="M46" s="2">
        <f t="shared" si="3"/>
        <v>2</v>
      </c>
      <c r="N46" s="22">
        <v>1</v>
      </c>
      <c r="O46" s="24"/>
      <c r="P46" s="2">
        <v>20</v>
      </c>
      <c r="Q46" s="2">
        <v>20</v>
      </c>
      <c r="R46" s="2">
        <v>10</v>
      </c>
      <c r="S46" s="121"/>
      <c r="T46" s="2">
        <f t="shared" si="1"/>
        <v>70</v>
      </c>
      <c r="U46" s="28" t="s">
        <v>56</v>
      </c>
    </row>
    <row r="47" spans="1:21" s="206" customFormat="1" ht="25.5">
      <c r="A47" s="205" t="s">
        <v>326</v>
      </c>
      <c r="B47" s="121"/>
      <c r="C47" s="121"/>
      <c r="D47" s="121">
        <v>1</v>
      </c>
      <c r="E47" s="121"/>
      <c r="F47" s="121">
        <v>1</v>
      </c>
      <c r="G47" s="121">
        <v>1</v>
      </c>
      <c r="H47" s="13">
        <v>1</v>
      </c>
      <c r="I47" s="17">
        <f>+SUMIF(B47:H47,1,$B$11:$H$11)</f>
        <v>7</v>
      </c>
      <c r="J47" s="34">
        <f>+SUMIF(B47:H47,1,$B$9:$H$9)</f>
        <v>110</v>
      </c>
      <c r="K47" s="121">
        <v>6</v>
      </c>
      <c r="L47" s="24">
        <v>1</v>
      </c>
      <c r="M47" s="2">
        <f t="shared" si="3"/>
        <v>7</v>
      </c>
      <c r="N47" s="22">
        <v>1</v>
      </c>
      <c r="O47" s="24"/>
      <c r="P47" s="24">
        <v>30</v>
      </c>
      <c r="Q47" s="24">
        <v>30</v>
      </c>
      <c r="R47" s="24">
        <v>10</v>
      </c>
      <c r="S47" s="121"/>
      <c r="T47" s="2">
        <f t="shared" si="1"/>
        <v>250</v>
      </c>
      <c r="U47" s="28" t="s">
        <v>56</v>
      </c>
    </row>
    <row r="48" spans="1:21" s="6" customFormat="1" ht="27.75" customHeight="1">
      <c r="A48" s="174" t="s">
        <v>351</v>
      </c>
      <c r="B48" s="13"/>
      <c r="C48" s="13"/>
      <c r="D48" s="121"/>
      <c r="E48" s="13"/>
      <c r="F48" s="121"/>
      <c r="G48" s="121"/>
      <c r="H48" s="13">
        <v>1</v>
      </c>
      <c r="I48" s="17">
        <f>+SUMIF(B48:H48,1,$B$11:$H$11)</f>
        <v>1</v>
      </c>
      <c r="J48" s="34">
        <f>+SUMIF(B48:H48,1,$B$9:$H$9)</f>
        <v>20</v>
      </c>
      <c r="K48" s="13">
        <v>4</v>
      </c>
      <c r="L48" s="24">
        <v>1</v>
      </c>
      <c r="M48" s="2">
        <f t="shared" si="3"/>
        <v>1</v>
      </c>
      <c r="N48" s="22">
        <v>1</v>
      </c>
      <c r="O48" s="2"/>
      <c r="P48" s="2">
        <v>20</v>
      </c>
      <c r="Q48" s="2">
        <v>20</v>
      </c>
      <c r="R48" s="2">
        <v>10</v>
      </c>
      <c r="S48" s="4"/>
      <c r="T48" s="2">
        <f t="shared" si="1"/>
        <v>50</v>
      </c>
      <c r="U48" s="51" t="s">
        <v>58</v>
      </c>
    </row>
    <row r="49" spans="1:21" s="12" customFormat="1" ht="24.75" customHeight="1">
      <c r="A49" s="51" t="s">
        <v>352</v>
      </c>
      <c r="B49" s="13"/>
      <c r="C49" s="13"/>
      <c r="D49" s="13"/>
      <c r="E49" s="13"/>
      <c r="F49" s="13"/>
      <c r="G49" s="13"/>
      <c r="H49" s="13">
        <v>3</v>
      </c>
      <c r="I49" s="17">
        <f t="shared" si="4"/>
        <v>1</v>
      </c>
      <c r="J49" s="34">
        <f>+SUMIF(B49:H49,3,$B$9:$H$9)</f>
        <v>20</v>
      </c>
      <c r="K49" s="13">
        <v>3</v>
      </c>
      <c r="L49" s="24">
        <v>1</v>
      </c>
      <c r="M49" s="2">
        <f t="shared" si="3"/>
        <v>1</v>
      </c>
      <c r="N49" s="22">
        <v>1</v>
      </c>
      <c r="O49" s="22"/>
      <c r="P49" s="2">
        <v>10</v>
      </c>
      <c r="Q49" s="2">
        <v>20</v>
      </c>
      <c r="R49" s="2">
        <v>10</v>
      </c>
      <c r="S49" s="13"/>
      <c r="T49" s="2">
        <f t="shared" si="1"/>
        <v>40</v>
      </c>
      <c r="U49" s="51" t="s">
        <v>58</v>
      </c>
    </row>
    <row r="50" spans="1:21" s="6" customFormat="1" ht="25.5">
      <c r="A50" s="174" t="s">
        <v>353</v>
      </c>
      <c r="B50" s="13"/>
      <c r="C50" s="13"/>
      <c r="D50" s="121"/>
      <c r="E50" s="13"/>
      <c r="F50" s="121"/>
      <c r="G50" s="121"/>
      <c r="H50" s="13">
        <v>2</v>
      </c>
      <c r="I50" s="17">
        <f>+SUMIF(B50:H50,2,$B$11:$H$11)</f>
        <v>1</v>
      </c>
      <c r="J50" s="34">
        <f>+SUMIF(B50:H50,2,$B$9:$H$9)</f>
        <v>20</v>
      </c>
      <c r="K50" s="13">
        <v>3</v>
      </c>
      <c r="L50" s="24">
        <v>1</v>
      </c>
      <c r="M50" s="2">
        <f t="shared" si="3"/>
        <v>1</v>
      </c>
      <c r="N50" s="22">
        <v>1</v>
      </c>
      <c r="O50" s="2"/>
      <c r="P50" s="2">
        <v>10</v>
      </c>
      <c r="Q50" s="2">
        <v>20</v>
      </c>
      <c r="R50" s="2">
        <v>10</v>
      </c>
      <c r="S50" s="4"/>
      <c r="T50" s="2">
        <f t="shared" si="1"/>
        <v>40</v>
      </c>
      <c r="U50" s="51" t="s">
        <v>57</v>
      </c>
    </row>
    <row r="51" spans="1:21" s="12" customFormat="1" ht="27.75" customHeight="1">
      <c r="A51" s="51" t="s">
        <v>354</v>
      </c>
      <c r="B51" s="13"/>
      <c r="C51" s="13"/>
      <c r="D51" s="13"/>
      <c r="E51" s="13"/>
      <c r="F51" s="13"/>
      <c r="G51" s="13"/>
      <c r="H51" s="13">
        <v>2</v>
      </c>
      <c r="I51" s="17">
        <f>+SUMIF(B51:H51,2,$B$11:$H$11)</f>
        <v>1</v>
      </c>
      <c r="J51" s="34">
        <f>+SUMIF(B51:H51,2,$B$9:$H$9)</f>
        <v>20</v>
      </c>
      <c r="K51" s="13">
        <v>3</v>
      </c>
      <c r="L51" s="24">
        <v>1</v>
      </c>
      <c r="M51" s="2">
        <f t="shared" si="3"/>
        <v>1</v>
      </c>
      <c r="N51" s="22">
        <v>1</v>
      </c>
      <c r="O51" s="22"/>
      <c r="P51" s="2">
        <v>10</v>
      </c>
      <c r="Q51" s="2">
        <v>20</v>
      </c>
      <c r="R51" s="2">
        <v>10</v>
      </c>
      <c r="S51" s="13"/>
      <c r="T51" s="2">
        <f t="shared" si="1"/>
        <v>40</v>
      </c>
      <c r="U51" s="51" t="s">
        <v>58</v>
      </c>
    </row>
    <row r="52" spans="1:21" s="6" customFormat="1" ht="25.5">
      <c r="A52" s="174" t="s">
        <v>355</v>
      </c>
      <c r="B52" s="13"/>
      <c r="C52" s="13"/>
      <c r="D52" s="121"/>
      <c r="E52" s="13"/>
      <c r="F52" s="121"/>
      <c r="G52" s="121"/>
      <c r="H52" s="13">
        <v>2</v>
      </c>
      <c r="I52" s="17">
        <f>+SUMIF(B52:H52,2,$B$11:$H$11)</f>
        <v>1</v>
      </c>
      <c r="J52" s="34">
        <f>+SUMIF(B52:H52,2,$B$9:$H$9)</f>
        <v>20</v>
      </c>
      <c r="K52" s="13">
        <v>2</v>
      </c>
      <c r="L52" s="24">
        <v>1</v>
      </c>
      <c r="M52" s="2">
        <f t="shared" si="3"/>
        <v>1</v>
      </c>
      <c r="N52" s="22">
        <v>1</v>
      </c>
      <c r="O52" s="2"/>
      <c r="P52" s="2">
        <v>10</v>
      </c>
      <c r="Q52" s="2">
        <v>10</v>
      </c>
      <c r="R52" s="2">
        <v>10</v>
      </c>
      <c r="S52" s="4"/>
      <c r="T52" s="2">
        <f t="shared" si="1"/>
        <v>30</v>
      </c>
      <c r="U52" s="51" t="s">
        <v>57</v>
      </c>
    </row>
    <row r="53" spans="1:21" s="6" customFormat="1">
      <c r="A53" s="174" t="s">
        <v>356</v>
      </c>
      <c r="B53" s="13"/>
      <c r="C53" s="13"/>
      <c r="D53" s="121"/>
      <c r="E53" s="13"/>
      <c r="F53" s="121"/>
      <c r="G53" s="121"/>
      <c r="H53" s="13">
        <v>3</v>
      </c>
      <c r="I53" s="17">
        <f t="shared" si="4"/>
        <v>1</v>
      </c>
      <c r="J53" s="34">
        <f>+SUMIF(B53:H53,3,$B$9:$H$9)</f>
        <v>20</v>
      </c>
      <c r="K53" s="13">
        <v>3</v>
      </c>
      <c r="L53" s="24">
        <v>1</v>
      </c>
      <c r="M53" s="2">
        <f t="shared" si="3"/>
        <v>1</v>
      </c>
      <c r="N53" s="22">
        <v>1</v>
      </c>
      <c r="O53" s="2"/>
      <c r="P53" s="2">
        <v>10</v>
      </c>
      <c r="Q53" s="2">
        <v>20</v>
      </c>
      <c r="R53" s="2">
        <v>10</v>
      </c>
      <c r="S53" s="4"/>
      <c r="T53" s="2">
        <f t="shared" si="1"/>
        <v>40</v>
      </c>
      <c r="U53" s="51" t="s">
        <v>58</v>
      </c>
    </row>
    <row r="54" spans="1:21" s="6" customFormat="1" ht="27.75" customHeight="1">
      <c r="A54" s="174" t="s">
        <v>357</v>
      </c>
      <c r="B54" s="13"/>
      <c r="C54" s="13"/>
      <c r="D54" s="121"/>
      <c r="E54" s="13"/>
      <c r="F54" s="121"/>
      <c r="G54" s="121"/>
      <c r="H54" s="13">
        <v>3</v>
      </c>
      <c r="I54" s="17">
        <f t="shared" si="4"/>
        <v>1</v>
      </c>
      <c r="J54" s="34">
        <f t="shared" ref="J54:J60" si="5">+SUMIF(B54:H54,3,$B$9:$H$9)</f>
        <v>20</v>
      </c>
      <c r="K54" s="13">
        <v>2</v>
      </c>
      <c r="L54" s="24">
        <v>1</v>
      </c>
      <c r="M54" s="2">
        <f t="shared" si="3"/>
        <v>1</v>
      </c>
      <c r="N54" s="22">
        <v>1</v>
      </c>
      <c r="O54" s="2"/>
      <c r="P54" s="2">
        <v>10</v>
      </c>
      <c r="Q54" s="2">
        <v>10</v>
      </c>
      <c r="R54" s="2">
        <v>10</v>
      </c>
      <c r="S54" s="4"/>
      <c r="T54" s="2">
        <f t="shared" si="1"/>
        <v>30</v>
      </c>
      <c r="U54" s="51" t="s">
        <v>58</v>
      </c>
    </row>
    <row r="55" spans="1:21" s="6" customFormat="1" ht="43.5" customHeight="1">
      <c r="A55" s="174" t="s">
        <v>358</v>
      </c>
      <c r="B55" s="13"/>
      <c r="C55" s="13"/>
      <c r="D55" s="121"/>
      <c r="E55" s="13"/>
      <c r="F55" s="121"/>
      <c r="G55" s="121"/>
      <c r="H55" s="13">
        <v>3</v>
      </c>
      <c r="I55" s="17">
        <f t="shared" si="4"/>
        <v>1</v>
      </c>
      <c r="J55" s="34">
        <f t="shared" si="5"/>
        <v>20</v>
      </c>
      <c r="K55" s="13">
        <v>3</v>
      </c>
      <c r="L55" s="24">
        <v>1</v>
      </c>
      <c r="M55" s="2">
        <f t="shared" si="3"/>
        <v>1</v>
      </c>
      <c r="N55" s="22">
        <v>1</v>
      </c>
      <c r="O55" s="2"/>
      <c r="P55" s="2">
        <v>10</v>
      </c>
      <c r="Q55" s="2">
        <v>20</v>
      </c>
      <c r="R55" s="2">
        <v>10</v>
      </c>
      <c r="S55" s="4"/>
      <c r="T55" s="2">
        <f t="shared" si="1"/>
        <v>40</v>
      </c>
      <c r="U55" s="51" t="s">
        <v>58</v>
      </c>
    </row>
    <row r="56" spans="1:21" s="12" customFormat="1" ht="18.75" customHeight="1">
      <c r="A56" s="51" t="s">
        <v>359</v>
      </c>
      <c r="B56" s="13"/>
      <c r="C56" s="13"/>
      <c r="D56" s="13"/>
      <c r="E56" s="13"/>
      <c r="F56" s="13"/>
      <c r="G56" s="13"/>
      <c r="H56" s="13">
        <v>3</v>
      </c>
      <c r="I56" s="17">
        <f t="shared" si="4"/>
        <v>1</v>
      </c>
      <c r="J56" s="34">
        <f t="shared" si="5"/>
        <v>20</v>
      </c>
      <c r="K56" s="13">
        <v>3</v>
      </c>
      <c r="L56" s="24">
        <v>1</v>
      </c>
      <c r="M56" s="2">
        <f t="shared" si="3"/>
        <v>1</v>
      </c>
      <c r="N56" s="22">
        <v>1</v>
      </c>
      <c r="O56" s="22"/>
      <c r="P56" s="2">
        <v>10</v>
      </c>
      <c r="Q56" s="2">
        <v>20</v>
      </c>
      <c r="R56" s="2">
        <v>10</v>
      </c>
      <c r="S56" s="13"/>
      <c r="T56" s="2">
        <f t="shared" si="1"/>
        <v>40</v>
      </c>
      <c r="U56" s="51" t="s">
        <v>58</v>
      </c>
    </row>
    <row r="57" spans="1:21" s="12" customFormat="1" ht="56.25" customHeight="1">
      <c r="A57" s="51" t="s">
        <v>360</v>
      </c>
      <c r="B57" s="13"/>
      <c r="C57" s="13"/>
      <c r="D57" s="13"/>
      <c r="E57" s="13"/>
      <c r="F57" s="13"/>
      <c r="G57" s="13"/>
      <c r="H57" s="13">
        <v>3</v>
      </c>
      <c r="I57" s="17">
        <f t="shared" si="4"/>
        <v>1</v>
      </c>
      <c r="J57" s="34">
        <f t="shared" si="5"/>
        <v>20</v>
      </c>
      <c r="K57" s="13">
        <v>3</v>
      </c>
      <c r="L57" s="24">
        <v>1</v>
      </c>
      <c r="M57" s="2">
        <f t="shared" si="3"/>
        <v>1</v>
      </c>
      <c r="N57" s="22">
        <v>1</v>
      </c>
      <c r="O57" s="22"/>
      <c r="P57" s="2">
        <v>10</v>
      </c>
      <c r="Q57" s="2">
        <v>20</v>
      </c>
      <c r="R57" s="2">
        <v>10</v>
      </c>
      <c r="S57" s="13"/>
      <c r="T57" s="2">
        <f t="shared" si="1"/>
        <v>40</v>
      </c>
      <c r="U57" s="51" t="s">
        <v>58</v>
      </c>
    </row>
    <row r="58" spans="1:21" s="6" customFormat="1" ht="29.25" customHeight="1">
      <c r="A58" s="174" t="s">
        <v>361</v>
      </c>
      <c r="B58" s="13"/>
      <c r="C58" s="13"/>
      <c r="D58" s="121"/>
      <c r="E58" s="13"/>
      <c r="F58" s="121"/>
      <c r="G58" s="121"/>
      <c r="H58" s="13">
        <v>3</v>
      </c>
      <c r="I58" s="17">
        <f t="shared" si="4"/>
        <v>1</v>
      </c>
      <c r="J58" s="34">
        <f t="shared" si="5"/>
        <v>20</v>
      </c>
      <c r="K58" s="13">
        <v>4</v>
      </c>
      <c r="L58" s="24">
        <v>1</v>
      </c>
      <c r="M58" s="2">
        <f t="shared" si="3"/>
        <v>1</v>
      </c>
      <c r="N58" s="22">
        <v>1</v>
      </c>
      <c r="O58" s="2"/>
      <c r="P58" s="2">
        <v>20</v>
      </c>
      <c r="Q58" s="2">
        <v>20</v>
      </c>
      <c r="R58" s="2">
        <v>10</v>
      </c>
      <c r="S58" s="4"/>
      <c r="T58" s="2">
        <f t="shared" si="1"/>
        <v>50</v>
      </c>
      <c r="U58" s="51" t="s">
        <v>58</v>
      </c>
    </row>
    <row r="59" spans="1:21" s="12" customFormat="1">
      <c r="A59" s="51" t="s">
        <v>362</v>
      </c>
      <c r="B59" s="13"/>
      <c r="C59" s="13"/>
      <c r="D59" s="13"/>
      <c r="E59" s="13"/>
      <c r="F59" s="13"/>
      <c r="G59" s="13"/>
      <c r="H59" s="13">
        <v>3</v>
      </c>
      <c r="I59" s="17">
        <f t="shared" si="4"/>
        <v>1</v>
      </c>
      <c r="J59" s="34">
        <f t="shared" si="5"/>
        <v>20</v>
      </c>
      <c r="K59" s="13">
        <v>5</v>
      </c>
      <c r="L59" s="24">
        <v>1</v>
      </c>
      <c r="M59" s="2">
        <f t="shared" si="3"/>
        <v>1</v>
      </c>
      <c r="N59" s="22">
        <v>1</v>
      </c>
      <c r="O59" s="22"/>
      <c r="P59" s="2">
        <v>20</v>
      </c>
      <c r="Q59" s="2">
        <v>30</v>
      </c>
      <c r="R59" s="2">
        <v>10</v>
      </c>
      <c r="S59" s="13"/>
      <c r="T59" s="2">
        <f t="shared" si="1"/>
        <v>60</v>
      </c>
      <c r="U59" s="28" t="s">
        <v>45</v>
      </c>
    </row>
    <row r="60" spans="1:21" s="6" customFormat="1">
      <c r="A60" s="174" t="s">
        <v>363</v>
      </c>
      <c r="B60" s="13"/>
      <c r="C60" s="13"/>
      <c r="D60" s="121"/>
      <c r="E60" s="13"/>
      <c r="F60" s="121"/>
      <c r="G60" s="121"/>
      <c r="H60" s="13">
        <v>3</v>
      </c>
      <c r="I60" s="17">
        <f t="shared" si="4"/>
        <v>1</v>
      </c>
      <c r="J60" s="34">
        <f t="shared" si="5"/>
        <v>20</v>
      </c>
      <c r="K60" s="13">
        <v>3</v>
      </c>
      <c r="L60" s="24">
        <v>1</v>
      </c>
      <c r="M60" s="2">
        <f t="shared" si="3"/>
        <v>1</v>
      </c>
      <c r="N60" s="22">
        <v>1</v>
      </c>
      <c r="O60" s="2"/>
      <c r="P60" s="2">
        <v>10</v>
      </c>
      <c r="Q60" s="2">
        <v>20</v>
      </c>
      <c r="R60" s="2">
        <v>10</v>
      </c>
      <c r="S60" s="4"/>
      <c r="T60" s="2">
        <f t="shared" si="1"/>
        <v>40</v>
      </c>
      <c r="U60" s="51" t="s">
        <v>58</v>
      </c>
    </row>
    <row r="61" spans="1:21" s="6" customFormat="1" ht="25.5">
      <c r="A61" s="174" t="s">
        <v>319</v>
      </c>
      <c r="B61" s="13"/>
      <c r="C61" s="13">
        <v>1</v>
      </c>
      <c r="D61" s="121"/>
      <c r="E61" s="13"/>
      <c r="F61" s="121"/>
      <c r="G61" s="121"/>
      <c r="H61" s="13"/>
      <c r="I61" s="17">
        <f>+SUMIF(B61:H61,1,$B$11:$H$11)</f>
        <v>2</v>
      </c>
      <c r="J61" s="34">
        <f>+SUMIF(B61:H61,1,$B$9:$H$9)</f>
        <v>30</v>
      </c>
      <c r="K61" s="13">
        <v>5</v>
      </c>
      <c r="L61" s="24">
        <v>1</v>
      </c>
      <c r="M61" s="2">
        <f t="shared" si="3"/>
        <v>2</v>
      </c>
      <c r="N61" s="22">
        <v>1</v>
      </c>
      <c r="O61" s="2"/>
      <c r="P61" s="2">
        <v>20</v>
      </c>
      <c r="Q61" s="2">
        <v>30</v>
      </c>
      <c r="R61" s="2">
        <v>10</v>
      </c>
      <c r="S61" s="4"/>
      <c r="T61" s="2">
        <f t="shared" si="1"/>
        <v>90</v>
      </c>
      <c r="U61" s="51" t="s">
        <v>57</v>
      </c>
    </row>
    <row r="62" spans="1:21" s="6" customFormat="1" ht="25.5">
      <c r="A62" s="174" t="s">
        <v>320</v>
      </c>
      <c r="B62" s="13"/>
      <c r="C62" s="13">
        <v>1</v>
      </c>
      <c r="D62" s="121"/>
      <c r="E62" s="13"/>
      <c r="F62" s="121"/>
      <c r="G62" s="121"/>
      <c r="H62" s="13"/>
      <c r="I62" s="17">
        <f>+SUMIF(B62:H62,1,$B$11:$H$11)</f>
        <v>2</v>
      </c>
      <c r="J62" s="34">
        <f>+SUMIF(B62:H62,1,$B$9:$H$9)</f>
        <v>30</v>
      </c>
      <c r="K62" s="13">
        <v>5</v>
      </c>
      <c r="L62" s="24">
        <v>1</v>
      </c>
      <c r="M62" s="2">
        <f t="shared" si="3"/>
        <v>2</v>
      </c>
      <c r="N62" s="22">
        <v>1</v>
      </c>
      <c r="O62" s="2"/>
      <c r="P62" s="2">
        <v>20</v>
      </c>
      <c r="Q62" s="2">
        <v>30</v>
      </c>
      <c r="R62" s="2">
        <v>10</v>
      </c>
      <c r="S62" s="4"/>
      <c r="T62" s="2">
        <f t="shared" si="1"/>
        <v>90</v>
      </c>
      <c r="U62" s="51" t="s">
        <v>57</v>
      </c>
    </row>
    <row r="63" spans="1:21" s="6" customFormat="1" ht="51">
      <c r="A63" s="174" t="s">
        <v>321</v>
      </c>
      <c r="B63" s="13"/>
      <c r="C63" s="13">
        <v>2</v>
      </c>
      <c r="D63" s="121"/>
      <c r="E63" s="13"/>
      <c r="F63" s="121"/>
      <c r="G63" s="121"/>
      <c r="H63" s="13"/>
      <c r="I63" s="17">
        <f>+SUMIF(B63:H63,2,$B$11:$H$11)</f>
        <v>2</v>
      </c>
      <c r="J63" s="34">
        <f>+SUMIF(B63:H63,2,$B$9:$H$9)</f>
        <v>30</v>
      </c>
      <c r="K63" s="13">
        <v>5</v>
      </c>
      <c r="L63" s="24">
        <v>1</v>
      </c>
      <c r="M63" s="2">
        <f t="shared" si="3"/>
        <v>2</v>
      </c>
      <c r="N63" s="22">
        <v>1</v>
      </c>
      <c r="O63" s="2"/>
      <c r="P63" s="2">
        <v>20</v>
      </c>
      <c r="Q63" s="2">
        <v>30</v>
      </c>
      <c r="R63" s="2">
        <v>10</v>
      </c>
      <c r="S63" s="4"/>
      <c r="T63" s="2">
        <f t="shared" si="1"/>
        <v>90</v>
      </c>
      <c r="U63" s="51" t="s">
        <v>57</v>
      </c>
    </row>
    <row r="64" spans="1:21" s="6" customFormat="1" ht="25.5">
      <c r="A64" s="174" t="s">
        <v>322</v>
      </c>
      <c r="B64" s="13"/>
      <c r="C64" s="13">
        <v>2</v>
      </c>
      <c r="D64" s="121"/>
      <c r="E64" s="13"/>
      <c r="F64" s="121"/>
      <c r="G64" s="121"/>
      <c r="H64" s="13"/>
      <c r="I64" s="17">
        <f>+SUMIF(B64:H64,2,$B$11:$H$11)</f>
        <v>2</v>
      </c>
      <c r="J64" s="34">
        <f>+SUMIF(B64:H64,2,$B$9:$H$9)</f>
        <v>30</v>
      </c>
      <c r="K64" s="13">
        <v>5</v>
      </c>
      <c r="L64" s="24">
        <v>1</v>
      </c>
      <c r="M64" s="2">
        <f t="shared" si="3"/>
        <v>2</v>
      </c>
      <c r="N64" s="22">
        <v>1</v>
      </c>
      <c r="O64" s="2"/>
      <c r="P64" s="2">
        <v>20</v>
      </c>
      <c r="Q64" s="2">
        <v>30</v>
      </c>
      <c r="R64" s="2">
        <v>10</v>
      </c>
      <c r="S64" s="4"/>
      <c r="T64" s="2">
        <f t="shared" si="1"/>
        <v>90</v>
      </c>
      <c r="U64" s="51" t="s">
        <v>57</v>
      </c>
    </row>
    <row r="65" spans="1:21" s="6" customFormat="1" ht="38.25">
      <c r="A65" s="174" t="s">
        <v>323</v>
      </c>
      <c r="B65" s="13"/>
      <c r="C65" s="13">
        <v>2</v>
      </c>
      <c r="D65" s="121"/>
      <c r="E65" s="13"/>
      <c r="F65" s="121"/>
      <c r="G65" s="121"/>
      <c r="H65" s="13"/>
      <c r="I65" s="17">
        <f>+SUMIF(B65:H65,2,$B$11:$H$11)</f>
        <v>2</v>
      </c>
      <c r="J65" s="34">
        <f>+SUMIF(B65:H65,2,$B$9:$H$9)</f>
        <v>30</v>
      </c>
      <c r="K65" s="13">
        <v>5</v>
      </c>
      <c r="L65" s="24">
        <v>1</v>
      </c>
      <c r="M65" s="2">
        <f t="shared" si="3"/>
        <v>2</v>
      </c>
      <c r="N65" s="22">
        <v>1</v>
      </c>
      <c r="O65" s="2"/>
      <c r="P65" s="2">
        <v>20</v>
      </c>
      <c r="Q65" s="2">
        <v>30</v>
      </c>
      <c r="R65" s="2">
        <v>10</v>
      </c>
      <c r="S65" s="4"/>
      <c r="T65" s="2">
        <f t="shared" si="1"/>
        <v>90</v>
      </c>
      <c r="U65" s="51" t="s">
        <v>57</v>
      </c>
    </row>
    <row r="66" spans="1:21" s="6" customFormat="1" ht="25.5">
      <c r="A66" s="174" t="s">
        <v>324</v>
      </c>
      <c r="B66" s="13"/>
      <c r="C66" s="13">
        <v>2</v>
      </c>
      <c r="D66" s="121"/>
      <c r="E66" s="13"/>
      <c r="F66" s="121"/>
      <c r="G66" s="121"/>
      <c r="H66" s="13"/>
      <c r="I66" s="17">
        <f>+SUMIF(B66:H66,2,$B$11:$H$11)</f>
        <v>2</v>
      </c>
      <c r="J66" s="34">
        <f>+SUMIF(B66:H66,2,$B$9:$H$9)</f>
        <v>30</v>
      </c>
      <c r="K66" s="13">
        <v>5</v>
      </c>
      <c r="L66" s="24">
        <v>1</v>
      </c>
      <c r="M66" s="2">
        <f t="shared" si="3"/>
        <v>2</v>
      </c>
      <c r="N66" s="22">
        <v>1</v>
      </c>
      <c r="O66" s="2"/>
      <c r="P66" s="2">
        <v>20</v>
      </c>
      <c r="Q66" s="2">
        <v>30</v>
      </c>
      <c r="R66" s="2">
        <v>10</v>
      </c>
      <c r="S66" s="4"/>
      <c r="T66" s="2">
        <f t="shared" si="1"/>
        <v>90</v>
      </c>
      <c r="U66" s="51" t="s">
        <v>57</v>
      </c>
    </row>
    <row r="67" spans="1:21" s="6" customFormat="1" ht="25.5">
      <c r="A67" s="174" t="s">
        <v>365</v>
      </c>
      <c r="B67" s="13"/>
      <c r="C67" s="13">
        <v>3</v>
      </c>
      <c r="D67" s="121"/>
      <c r="E67" s="13"/>
      <c r="F67" s="121"/>
      <c r="G67" s="121"/>
      <c r="H67" s="13"/>
      <c r="I67" s="17">
        <f t="shared" si="4"/>
        <v>2</v>
      </c>
      <c r="J67" s="34">
        <f>+SUMIF(B67:H67,3,$B$9:$H$9)</f>
        <v>30</v>
      </c>
      <c r="K67" s="13">
        <v>5</v>
      </c>
      <c r="L67" s="24">
        <v>1</v>
      </c>
      <c r="M67" s="2">
        <f t="shared" si="3"/>
        <v>2</v>
      </c>
      <c r="N67" s="22">
        <v>1</v>
      </c>
      <c r="O67" s="2"/>
      <c r="P67" s="2">
        <v>20</v>
      </c>
      <c r="Q67" s="2">
        <v>30</v>
      </c>
      <c r="R67" s="2">
        <v>10</v>
      </c>
      <c r="S67" s="4"/>
      <c r="T67" s="2">
        <f t="shared" si="1"/>
        <v>90</v>
      </c>
      <c r="U67" s="51" t="s">
        <v>57</v>
      </c>
    </row>
    <row r="68" spans="1:21" s="6" customFormat="1" ht="25.5">
      <c r="A68" s="174" t="s">
        <v>366</v>
      </c>
      <c r="B68" s="13"/>
      <c r="C68" s="13">
        <v>3</v>
      </c>
      <c r="D68" s="121"/>
      <c r="E68" s="13"/>
      <c r="F68" s="121"/>
      <c r="G68" s="121"/>
      <c r="H68" s="13"/>
      <c r="I68" s="17">
        <f t="shared" si="4"/>
        <v>2</v>
      </c>
      <c r="J68" s="34">
        <f>+SUMIF(B68:H68,3,$B$9:$H$9)</f>
        <v>30</v>
      </c>
      <c r="K68" s="13">
        <v>5</v>
      </c>
      <c r="L68" s="24">
        <v>1</v>
      </c>
      <c r="M68" s="2">
        <f t="shared" si="3"/>
        <v>2</v>
      </c>
      <c r="N68" s="22">
        <v>1</v>
      </c>
      <c r="O68" s="2"/>
      <c r="P68" s="2">
        <v>20</v>
      </c>
      <c r="Q68" s="2">
        <v>30</v>
      </c>
      <c r="R68" s="2">
        <v>10</v>
      </c>
      <c r="S68" s="4"/>
      <c r="T68" s="2">
        <f t="shared" si="1"/>
        <v>90</v>
      </c>
      <c r="U68" s="51" t="s">
        <v>57</v>
      </c>
    </row>
    <row r="69" spans="1:21" s="6" customFormat="1" ht="25.5">
      <c r="A69" s="174" t="s">
        <v>367</v>
      </c>
      <c r="B69" s="13"/>
      <c r="C69" s="13">
        <v>3</v>
      </c>
      <c r="D69" s="121"/>
      <c r="E69" s="13"/>
      <c r="F69" s="121"/>
      <c r="G69" s="121"/>
      <c r="H69" s="13"/>
      <c r="I69" s="17">
        <f t="shared" si="4"/>
        <v>2</v>
      </c>
      <c r="J69" s="34">
        <f>+SUMIF(B69:H69,3,$B$9:$H$9)</f>
        <v>30</v>
      </c>
      <c r="K69" s="13">
        <v>4</v>
      </c>
      <c r="L69" s="24">
        <v>1</v>
      </c>
      <c r="M69" s="2">
        <f t="shared" si="3"/>
        <v>2</v>
      </c>
      <c r="N69" s="22">
        <v>1</v>
      </c>
      <c r="O69" s="2"/>
      <c r="P69" s="2">
        <v>20</v>
      </c>
      <c r="Q69" s="2">
        <v>20</v>
      </c>
      <c r="R69" s="2">
        <v>10</v>
      </c>
      <c r="S69" s="4"/>
      <c r="T69" s="2">
        <f t="shared" si="1"/>
        <v>70</v>
      </c>
      <c r="U69" s="51" t="s">
        <v>57</v>
      </c>
    </row>
    <row r="70" spans="1:21" s="6" customFormat="1" ht="25.5">
      <c r="A70" s="174" t="s">
        <v>368</v>
      </c>
      <c r="B70" s="13"/>
      <c r="C70" s="13">
        <v>3</v>
      </c>
      <c r="D70" s="121"/>
      <c r="E70" s="13"/>
      <c r="F70" s="121"/>
      <c r="G70" s="121"/>
      <c r="H70" s="13"/>
      <c r="I70" s="17">
        <f t="shared" si="4"/>
        <v>2</v>
      </c>
      <c r="J70" s="34">
        <f>+SUMIF(B70:H70,3,$B$9:$H$9)</f>
        <v>30</v>
      </c>
      <c r="K70" s="13">
        <v>4</v>
      </c>
      <c r="L70" s="24">
        <v>1</v>
      </c>
      <c r="M70" s="2">
        <f t="shared" si="3"/>
        <v>2</v>
      </c>
      <c r="N70" s="22">
        <v>1</v>
      </c>
      <c r="O70" s="2"/>
      <c r="P70" s="2">
        <v>20</v>
      </c>
      <c r="Q70" s="2">
        <v>20</v>
      </c>
      <c r="R70" s="2">
        <v>10</v>
      </c>
      <c r="S70" s="4"/>
      <c r="T70" s="2">
        <f t="shared" si="1"/>
        <v>70</v>
      </c>
      <c r="U70" s="51" t="s">
        <v>57</v>
      </c>
    </row>
    <row r="71" spans="1:21" s="12" customFormat="1">
      <c r="A71" s="51" t="s">
        <v>369</v>
      </c>
      <c r="B71" s="13"/>
      <c r="C71" s="13"/>
      <c r="D71" s="58"/>
      <c r="E71" s="13">
        <v>1</v>
      </c>
      <c r="F71" s="121">
        <v>1</v>
      </c>
      <c r="G71" s="121"/>
      <c r="H71" s="13"/>
      <c r="I71" s="17">
        <f>+SUMIF(B71:H71,1,$B$11:$H$11)</f>
        <v>4</v>
      </c>
      <c r="J71" s="34">
        <f>+SUMIF(B71:H71,1,$B$9:$H$9)</f>
        <v>60</v>
      </c>
      <c r="K71" s="13">
        <v>5</v>
      </c>
      <c r="L71" s="24">
        <v>1</v>
      </c>
      <c r="M71" s="2">
        <f t="shared" si="3"/>
        <v>4</v>
      </c>
      <c r="N71" s="22">
        <v>1</v>
      </c>
      <c r="O71" s="22"/>
      <c r="P71" s="2">
        <v>20</v>
      </c>
      <c r="Q71" s="2">
        <v>30</v>
      </c>
      <c r="R71" s="2">
        <v>10</v>
      </c>
      <c r="S71" s="13"/>
      <c r="T71" s="2">
        <f t="shared" si="1"/>
        <v>150</v>
      </c>
      <c r="U71" s="28" t="s">
        <v>45</v>
      </c>
    </row>
    <row r="72" spans="1:21" s="6" customFormat="1">
      <c r="A72" s="174" t="s">
        <v>370</v>
      </c>
      <c r="B72" s="13"/>
      <c r="C72" s="13"/>
      <c r="D72" s="127"/>
      <c r="E72" s="13">
        <v>1</v>
      </c>
      <c r="F72" s="121"/>
      <c r="G72" s="121"/>
      <c r="H72" s="13"/>
      <c r="I72" s="17">
        <f>+SUMIF(B72:H72,1,$B$11:$H$11)</f>
        <v>2</v>
      </c>
      <c r="J72" s="34">
        <f>+SUMIF(B72:H72,1,$B$9:$H$9)</f>
        <v>30</v>
      </c>
      <c r="K72" s="13">
        <v>5</v>
      </c>
      <c r="L72" s="24">
        <v>1</v>
      </c>
      <c r="M72" s="2">
        <f t="shared" si="3"/>
        <v>2</v>
      </c>
      <c r="N72" s="22">
        <v>1</v>
      </c>
      <c r="O72" s="2"/>
      <c r="P72" s="2">
        <v>20</v>
      </c>
      <c r="Q72" s="2">
        <v>30</v>
      </c>
      <c r="R72" s="2">
        <v>10</v>
      </c>
      <c r="S72" s="4"/>
      <c r="T72" s="2">
        <f t="shared" si="1"/>
        <v>90</v>
      </c>
      <c r="U72" s="28" t="s">
        <v>45</v>
      </c>
    </row>
    <row r="73" spans="1:21" s="6" customFormat="1" ht="25.5">
      <c r="A73" s="174" t="s">
        <v>382</v>
      </c>
      <c r="B73" s="13"/>
      <c r="C73" s="13"/>
      <c r="D73" s="127"/>
      <c r="E73" s="13">
        <v>2</v>
      </c>
      <c r="F73" s="121"/>
      <c r="G73" s="121"/>
      <c r="H73" s="13"/>
      <c r="I73" s="17">
        <f>+SUMIF(B73:H73,2,$B$11:$H$11)</f>
        <v>2</v>
      </c>
      <c r="J73" s="34">
        <f>+SUMIF(B73:H73,2,$B$9:$H$9)</f>
        <v>30</v>
      </c>
      <c r="K73" s="13">
        <v>5</v>
      </c>
      <c r="L73" s="24">
        <v>1</v>
      </c>
      <c r="M73" s="2">
        <f t="shared" si="3"/>
        <v>2</v>
      </c>
      <c r="N73" s="22">
        <v>1</v>
      </c>
      <c r="O73" s="2"/>
      <c r="P73" s="2">
        <v>20</v>
      </c>
      <c r="Q73" s="2">
        <v>30</v>
      </c>
      <c r="R73" s="2">
        <v>10</v>
      </c>
      <c r="S73" s="4"/>
      <c r="T73" s="2">
        <f t="shared" si="1"/>
        <v>90</v>
      </c>
      <c r="U73" s="28" t="s">
        <v>45</v>
      </c>
    </row>
    <row r="74" spans="1:21" s="12" customFormat="1">
      <c r="A74" s="51" t="s">
        <v>341</v>
      </c>
      <c r="B74" s="13"/>
      <c r="C74" s="13"/>
      <c r="D74" s="58"/>
      <c r="E74" s="13">
        <v>2</v>
      </c>
      <c r="F74" s="121">
        <v>2</v>
      </c>
      <c r="G74" s="121"/>
      <c r="H74" s="13"/>
      <c r="I74" s="17">
        <f>+SUMIF(B74:H74,2,$B$11:$H$11)</f>
        <v>4</v>
      </c>
      <c r="J74" s="34">
        <f>+SUMIF(B74:H74,2,$B$9:$H$9)</f>
        <v>60</v>
      </c>
      <c r="K74" s="13">
        <v>4</v>
      </c>
      <c r="L74" s="24">
        <v>1</v>
      </c>
      <c r="M74" s="2">
        <f t="shared" si="3"/>
        <v>4</v>
      </c>
      <c r="N74" s="22">
        <v>1</v>
      </c>
      <c r="O74" s="22"/>
      <c r="P74" s="2">
        <v>20</v>
      </c>
      <c r="Q74" s="2">
        <v>20</v>
      </c>
      <c r="R74" s="2">
        <v>10</v>
      </c>
      <c r="S74" s="13"/>
      <c r="T74" s="2">
        <f t="shared" si="1"/>
        <v>110</v>
      </c>
      <c r="U74" s="28" t="s">
        <v>45</v>
      </c>
    </row>
    <row r="75" spans="1:21" s="12" customFormat="1" ht="25.5">
      <c r="A75" s="51" t="s">
        <v>383</v>
      </c>
      <c r="B75" s="13"/>
      <c r="C75" s="13"/>
      <c r="D75" s="58"/>
      <c r="E75" s="13">
        <v>3</v>
      </c>
      <c r="F75" s="13"/>
      <c r="G75" s="13"/>
      <c r="H75" s="13"/>
      <c r="I75" s="17">
        <f t="shared" si="4"/>
        <v>2</v>
      </c>
      <c r="J75" s="34">
        <f t="shared" ref="J75:J80" si="6">+SUMIF(B75:H75,3,$B$9:$H$9)</f>
        <v>30</v>
      </c>
      <c r="K75" s="13">
        <v>5</v>
      </c>
      <c r="L75" s="24">
        <v>1</v>
      </c>
      <c r="M75" s="2">
        <f t="shared" si="3"/>
        <v>2</v>
      </c>
      <c r="N75" s="22">
        <v>1</v>
      </c>
      <c r="O75" s="22"/>
      <c r="P75" s="2">
        <v>20</v>
      </c>
      <c r="Q75" s="2">
        <v>30</v>
      </c>
      <c r="R75" s="2">
        <v>10</v>
      </c>
      <c r="S75" s="13"/>
      <c r="T75" s="2">
        <f t="shared" si="1"/>
        <v>90</v>
      </c>
      <c r="U75" s="28" t="s">
        <v>56</v>
      </c>
    </row>
    <row r="76" spans="1:21" s="6" customFormat="1" ht="38.25">
      <c r="A76" s="174" t="s">
        <v>384</v>
      </c>
      <c r="B76" s="13"/>
      <c r="C76" s="13"/>
      <c r="D76" s="127"/>
      <c r="E76" s="13">
        <v>3</v>
      </c>
      <c r="F76" s="121"/>
      <c r="G76" s="121"/>
      <c r="H76" s="13"/>
      <c r="I76" s="17">
        <f t="shared" si="4"/>
        <v>2</v>
      </c>
      <c r="J76" s="34">
        <f t="shared" si="6"/>
        <v>30</v>
      </c>
      <c r="K76" s="13">
        <v>5</v>
      </c>
      <c r="L76" s="24">
        <v>1</v>
      </c>
      <c r="M76" s="2">
        <f t="shared" si="3"/>
        <v>2</v>
      </c>
      <c r="N76" s="22">
        <v>1</v>
      </c>
      <c r="O76" s="2"/>
      <c r="P76" s="2">
        <v>20</v>
      </c>
      <c r="Q76" s="2">
        <v>30</v>
      </c>
      <c r="R76" s="2">
        <v>10</v>
      </c>
      <c r="S76" s="4"/>
      <c r="T76" s="2">
        <f t="shared" si="1"/>
        <v>90</v>
      </c>
      <c r="U76" s="28" t="s">
        <v>45</v>
      </c>
    </row>
    <row r="77" spans="1:21" s="6" customFormat="1">
      <c r="A77" s="174" t="s">
        <v>371</v>
      </c>
      <c r="B77" s="13"/>
      <c r="C77" s="13"/>
      <c r="D77" s="127"/>
      <c r="E77" s="13">
        <v>3</v>
      </c>
      <c r="F77" s="121"/>
      <c r="G77" s="121"/>
      <c r="H77" s="13"/>
      <c r="I77" s="17">
        <f t="shared" si="4"/>
        <v>2</v>
      </c>
      <c r="J77" s="34">
        <f t="shared" si="6"/>
        <v>30</v>
      </c>
      <c r="K77" s="13">
        <v>4</v>
      </c>
      <c r="L77" s="24">
        <v>1</v>
      </c>
      <c r="M77" s="2">
        <f t="shared" si="3"/>
        <v>2</v>
      </c>
      <c r="N77" s="22">
        <v>1</v>
      </c>
      <c r="O77" s="2"/>
      <c r="P77" s="2">
        <v>20</v>
      </c>
      <c r="Q77" s="2">
        <v>20</v>
      </c>
      <c r="R77" s="2">
        <v>10</v>
      </c>
      <c r="S77" s="4"/>
      <c r="T77" s="2">
        <f t="shared" si="1"/>
        <v>70</v>
      </c>
      <c r="U77" s="28" t="s">
        <v>45</v>
      </c>
    </row>
    <row r="78" spans="1:21" s="6" customFormat="1">
      <c r="A78" s="174" t="s">
        <v>372</v>
      </c>
      <c r="B78" s="13"/>
      <c r="C78" s="13"/>
      <c r="D78" s="127"/>
      <c r="E78" s="13">
        <v>3</v>
      </c>
      <c r="F78" s="121"/>
      <c r="G78" s="121"/>
      <c r="H78" s="13"/>
      <c r="I78" s="17">
        <f t="shared" si="4"/>
        <v>2</v>
      </c>
      <c r="J78" s="34">
        <f t="shared" si="6"/>
        <v>30</v>
      </c>
      <c r="K78" s="13">
        <v>5</v>
      </c>
      <c r="L78" s="24">
        <v>1</v>
      </c>
      <c r="M78" s="2">
        <f t="shared" si="3"/>
        <v>2</v>
      </c>
      <c r="N78" s="22">
        <v>1</v>
      </c>
      <c r="O78" s="2"/>
      <c r="P78" s="2">
        <v>20</v>
      </c>
      <c r="Q78" s="2">
        <v>30</v>
      </c>
      <c r="R78" s="2">
        <v>10</v>
      </c>
      <c r="S78" s="4"/>
      <c r="T78" s="2">
        <f t="shared" ref="T78:T92" si="7">+(L78*P78)+(M78*Q78)+(N78*R78)</f>
        <v>90</v>
      </c>
      <c r="U78" s="28" t="s">
        <v>45</v>
      </c>
    </row>
    <row r="79" spans="1:21" s="12" customFormat="1" ht="25.5">
      <c r="A79" s="51" t="s">
        <v>373</v>
      </c>
      <c r="B79" s="13"/>
      <c r="C79" s="13"/>
      <c r="D79" s="58"/>
      <c r="E79" s="13">
        <v>3</v>
      </c>
      <c r="F79" s="13"/>
      <c r="G79" s="13"/>
      <c r="H79" s="13"/>
      <c r="I79" s="17">
        <f t="shared" si="4"/>
        <v>2</v>
      </c>
      <c r="J79" s="34">
        <f t="shared" si="6"/>
        <v>30</v>
      </c>
      <c r="K79" s="13">
        <v>4</v>
      </c>
      <c r="L79" s="24">
        <v>1</v>
      </c>
      <c r="M79" s="2">
        <f t="shared" si="3"/>
        <v>2</v>
      </c>
      <c r="N79" s="22">
        <v>1</v>
      </c>
      <c r="O79" s="22"/>
      <c r="P79" s="2">
        <v>20</v>
      </c>
      <c r="Q79" s="2">
        <v>20</v>
      </c>
      <c r="R79" s="2">
        <v>10</v>
      </c>
      <c r="S79" s="13"/>
      <c r="T79" s="2">
        <f t="shared" si="7"/>
        <v>70</v>
      </c>
      <c r="U79" s="28" t="s">
        <v>45</v>
      </c>
    </row>
    <row r="80" spans="1:21" s="6" customFormat="1">
      <c r="A80" s="174" t="s">
        <v>374</v>
      </c>
      <c r="B80" s="13"/>
      <c r="C80" s="13"/>
      <c r="D80" s="127"/>
      <c r="E80" s="13">
        <v>3</v>
      </c>
      <c r="F80" s="121"/>
      <c r="G80" s="121"/>
      <c r="H80" s="13"/>
      <c r="I80" s="17">
        <f t="shared" si="4"/>
        <v>2</v>
      </c>
      <c r="J80" s="34">
        <f t="shared" si="6"/>
        <v>30</v>
      </c>
      <c r="K80" s="13">
        <v>4</v>
      </c>
      <c r="L80" s="24">
        <v>1</v>
      </c>
      <c r="M80" s="2">
        <f t="shared" si="3"/>
        <v>2</v>
      </c>
      <c r="N80" s="22">
        <v>1</v>
      </c>
      <c r="O80" s="2"/>
      <c r="P80" s="2">
        <v>20</v>
      </c>
      <c r="Q80" s="2">
        <v>20</v>
      </c>
      <c r="R80" s="2">
        <v>10</v>
      </c>
      <c r="S80" s="4"/>
      <c r="T80" s="2">
        <f t="shared" si="7"/>
        <v>70</v>
      </c>
      <c r="U80" s="28" t="s">
        <v>45</v>
      </c>
    </row>
    <row r="81" spans="1:21" s="6" customFormat="1" ht="25.5">
      <c r="A81" s="174" t="s">
        <v>325</v>
      </c>
      <c r="B81" s="13"/>
      <c r="C81" s="13"/>
      <c r="D81" s="127">
        <v>1</v>
      </c>
      <c r="E81" s="13"/>
      <c r="F81" s="121"/>
      <c r="G81" s="121"/>
      <c r="H81" s="13"/>
      <c r="I81" s="17">
        <f>+SUMIF(B81:H81,1,$B$11:$H$11)</f>
        <v>2</v>
      </c>
      <c r="J81" s="34">
        <f>+SUMIF(B81:H81,1,$B$9:$H$9)</f>
        <v>30</v>
      </c>
      <c r="K81" s="13">
        <v>4</v>
      </c>
      <c r="L81" s="24">
        <v>1</v>
      </c>
      <c r="M81" s="2">
        <f t="shared" si="3"/>
        <v>2</v>
      </c>
      <c r="N81" s="22">
        <v>1</v>
      </c>
      <c r="O81" s="2"/>
      <c r="P81" s="2">
        <v>20</v>
      </c>
      <c r="Q81" s="2">
        <v>20</v>
      </c>
      <c r="R81" s="2">
        <v>10</v>
      </c>
      <c r="S81" s="4"/>
      <c r="T81" s="2">
        <f t="shared" si="7"/>
        <v>70</v>
      </c>
      <c r="U81" s="51" t="s">
        <v>58</v>
      </c>
    </row>
    <row r="82" spans="1:21" s="12" customFormat="1" ht="25.5">
      <c r="A82" s="51" t="s">
        <v>327</v>
      </c>
      <c r="B82" s="13"/>
      <c r="C82" s="13"/>
      <c r="D82" s="58">
        <v>2</v>
      </c>
      <c r="E82" s="13"/>
      <c r="F82" s="13"/>
      <c r="G82" s="13"/>
      <c r="H82" s="13"/>
      <c r="I82" s="17">
        <f>+SUMIF(B82:H82,2,$B$11:$H$11)</f>
        <v>2</v>
      </c>
      <c r="J82" s="34">
        <f>+SUMIF(B82:H82,2,$B$9:$H$9)</f>
        <v>30</v>
      </c>
      <c r="K82" s="13">
        <v>5</v>
      </c>
      <c r="L82" s="24">
        <v>1</v>
      </c>
      <c r="M82" s="2">
        <f t="shared" ref="M82:M106" si="8">+I82</f>
        <v>2</v>
      </c>
      <c r="N82" s="22">
        <v>1</v>
      </c>
      <c r="O82" s="22"/>
      <c r="P82" s="2">
        <v>20</v>
      </c>
      <c r="Q82" s="2">
        <v>30</v>
      </c>
      <c r="R82" s="2">
        <v>10</v>
      </c>
      <c r="S82" s="13"/>
      <c r="T82" s="2">
        <f t="shared" si="7"/>
        <v>90</v>
      </c>
      <c r="U82" s="51" t="s">
        <v>58</v>
      </c>
    </row>
    <row r="83" spans="1:21" s="6" customFormat="1" ht="38.25">
      <c r="A83" s="174" t="s">
        <v>328</v>
      </c>
      <c r="B83" s="13"/>
      <c r="C83" s="13"/>
      <c r="D83" s="127">
        <v>2</v>
      </c>
      <c r="E83" s="13"/>
      <c r="F83" s="121"/>
      <c r="G83" s="121"/>
      <c r="H83" s="13"/>
      <c r="I83" s="17">
        <f>+SUMIF(B83:H83,2,$B$11:$H$11)</f>
        <v>2</v>
      </c>
      <c r="J83" s="34">
        <f>+SUMIF(B83:H83,2,$B$9:$H$9)</f>
        <v>30</v>
      </c>
      <c r="K83" s="13">
        <v>5</v>
      </c>
      <c r="L83" s="24">
        <v>1</v>
      </c>
      <c r="M83" s="2">
        <f t="shared" si="8"/>
        <v>2</v>
      </c>
      <c r="N83" s="22">
        <v>1</v>
      </c>
      <c r="O83" s="2"/>
      <c r="P83" s="2">
        <v>20</v>
      </c>
      <c r="Q83" s="2">
        <v>30</v>
      </c>
      <c r="R83" s="2">
        <v>10</v>
      </c>
      <c r="S83" s="4"/>
      <c r="T83" s="2">
        <f t="shared" si="7"/>
        <v>90</v>
      </c>
      <c r="U83" s="51" t="s">
        <v>58</v>
      </c>
    </row>
    <row r="84" spans="1:21" s="12" customFormat="1" ht="25.5">
      <c r="A84" s="51" t="s">
        <v>329</v>
      </c>
      <c r="B84" s="13"/>
      <c r="C84" s="13"/>
      <c r="D84" s="58">
        <v>2</v>
      </c>
      <c r="E84" s="13"/>
      <c r="F84" s="13"/>
      <c r="G84" s="13"/>
      <c r="H84" s="13"/>
      <c r="I84" s="17">
        <f>+SUMIF(B84:H84,2,$B$11:$H$11)</f>
        <v>2</v>
      </c>
      <c r="J84" s="34">
        <f>+SUMIF(B84:H84,2,$B$9:$H$9)</f>
        <v>30</v>
      </c>
      <c r="K84" s="13">
        <v>3</v>
      </c>
      <c r="L84" s="24">
        <v>1</v>
      </c>
      <c r="M84" s="2">
        <f t="shared" si="8"/>
        <v>2</v>
      </c>
      <c r="N84" s="22">
        <v>1</v>
      </c>
      <c r="O84" s="22"/>
      <c r="P84" s="2">
        <v>10</v>
      </c>
      <c r="Q84" s="2">
        <v>20</v>
      </c>
      <c r="R84" s="2">
        <v>10</v>
      </c>
      <c r="S84" s="13"/>
      <c r="T84" s="2">
        <f t="shared" si="7"/>
        <v>60</v>
      </c>
      <c r="U84" s="51" t="s">
        <v>58</v>
      </c>
    </row>
    <row r="85" spans="1:21" s="6" customFormat="1">
      <c r="A85" s="174" t="s">
        <v>330</v>
      </c>
      <c r="B85" s="13"/>
      <c r="C85" s="13"/>
      <c r="D85" s="127">
        <v>2</v>
      </c>
      <c r="E85" s="13"/>
      <c r="F85" s="121"/>
      <c r="G85" s="121"/>
      <c r="H85" s="13"/>
      <c r="I85" s="17">
        <f>+SUMIF(B85:H85,2,$B$11:$H$11)</f>
        <v>2</v>
      </c>
      <c r="J85" s="34">
        <f>+SUMIF(B85:H85,2,$B$9:$H$9)</f>
        <v>30</v>
      </c>
      <c r="K85" s="13">
        <v>2</v>
      </c>
      <c r="L85" s="24">
        <v>1</v>
      </c>
      <c r="M85" s="2">
        <f t="shared" si="8"/>
        <v>2</v>
      </c>
      <c r="N85" s="22">
        <v>1</v>
      </c>
      <c r="O85" s="2"/>
      <c r="P85" s="2">
        <v>10</v>
      </c>
      <c r="Q85" s="2">
        <v>10</v>
      </c>
      <c r="R85" s="2">
        <v>10</v>
      </c>
      <c r="S85" s="4"/>
      <c r="T85" s="2">
        <f t="shared" si="7"/>
        <v>40</v>
      </c>
      <c r="U85" s="51" t="s">
        <v>58</v>
      </c>
    </row>
    <row r="86" spans="1:21" s="6" customFormat="1" ht="38.25">
      <c r="A86" s="174" t="s">
        <v>331</v>
      </c>
      <c r="B86" s="13"/>
      <c r="C86" s="13"/>
      <c r="D86" s="127">
        <v>2</v>
      </c>
      <c r="E86" s="13"/>
      <c r="F86" s="121"/>
      <c r="G86" s="121"/>
      <c r="H86" s="13"/>
      <c r="I86" s="17">
        <f>+SUMIF(B86:H86,2,$B$11:$H$11)</f>
        <v>2</v>
      </c>
      <c r="J86" s="34">
        <f>+SUMIF(B86:H86,2,$B$9:$H$9)</f>
        <v>30</v>
      </c>
      <c r="K86" s="13">
        <v>5</v>
      </c>
      <c r="L86" s="24">
        <v>1</v>
      </c>
      <c r="M86" s="2">
        <f t="shared" si="8"/>
        <v>2</v>
      </c>
      <c r="N86" s="22">
        <v>1</v>
      </c>
      <c r="O86" s="2"/>
      <c r="P86" s="2">
        <v>20</v>
      </c>
      <c r="Q86" s="2">
        <v>30</v>
      </c>
      <c r="R86" s="2">
        <v>10</v>
      </c>
      <c r="S86" s="4"/>
      <c r="T86" s="2">
        <f t="shared" si="7"/>
        <v>90</v>
      </c>
      <c r="U86" s="51" t="s">
        <v>58</v>
      </c>
    </row>
    <row r="87" spans="1:21" s="6" customFormat="1" ht="25.5">
      <c r="A87" s="174" t="s">
        <v>332</v>
      </c>
      <c r="B87" s="13"/>
      <c r="C87" s="13"/>
      <c r="D87" s="127">
        <v>3</v>
      </c>
      <c r="E87" s="13"/>
      <c r="F87" s="121"/>
      <c r="G87" s="121"/>
      <c r="H87" s="13"/>
      <c r="I87" s="17">
        <f t="shared" si="4"/>
        <v>2</v>
      </c>
      <c r="J87" s="34">
        <f t="shared" ref="J87:J92" si="9">+SUMIF(B87:H87,3,$B$9:$H$9)</f>
        <v>30</v>
      </c>
      <c r="K87" s="13">
        <v>2</v>
      </c>
      <c r="L87" s="24">
        <v>1</v>
      </c>
      <c r="M87" s="2">
        <f t="shared" si="8"/>
        <v>2</v>
      </c>
      <c r="N87" s="22">
        <v>1</v>
      </c>
      <c r="O87" s="2"/>
      <c r="P87" s="2">
        <v>10</v>
      </c>
      <c r="Q87" s="2">
        <v>10</v>
      </c>
      <c r="R87" s="2">
        <v>10</v>
      </c>
      <c r="S87" s="4"/>
      <c r="T87" s="2">
        <f t="shared" si="7"/>
        <v>40</v>
      </c>
      <c r="U87" s="51" t="s">
        <v>58</v>
      </c>
    </row>
    <row r="88" spans="1:21" s="6" customFormat="1" ht="38.25">
      <c r="A88" s="174" t="s">
        <v>333</v>
      </c>
      <c r="B88" s="13"/>
      <c r="C88" s="13"/>
      <c r="D88" s="127">
        <v>3</v>
      </c>
      <c r="E88" s="13"/>
      <c r="F88" s="121"/>
      <c r="G88" s="121"/>
      <c r="H88" s="13"/>
      <c r="I88" s="17">
        <f t="shared" si="4"/>
        <v>2</v>
      </c>
      <c r="J88" s="34">
        <f t="shared" si="9"/>
        <v>30</v>
      </c>
      <c r="K88" s="13">
        <v>4</v>
      </c>
      <c r="L88" s="24">
        <v>1</v>
      </c>
      <c r="M88" s="2">
        <f t="shared" si="8"/>
        <v>2</v>
      </c>
      <c r="N88" s="22">
        <v>1</v>
      </c>
      <c r="O88" s="2"/>
      <c r="P88" s="2">
        <v>20</v>
      </c>
      <c r="Q88" s="2">
        <v>20</v>
      </c>
      <c r="R88" s="2">
        <v>10</v>
      </c>
      <c r="S88" s="4"/>
      <c r="T88" s="2">
        <f t="shared" si="7"/>
        <v>70</v>
      </c>
      <c r="U88" s="51" t="s">
        <v>58</v>
      </c>
    </row>
    <row r="89" spans="1:21" s="12" customFormat="1" ht="38.25">
      <c r="A89" s="217" t="s">
        <v>381</v>
      </c>
      <c r="B89" s="207"/>
      <c r="C89" s="207"/>
      <c r="D89" s="208">
        <v>3</v>
      </c>
      <c r="E89" s="207"/>
      <c r="F89" s="207"/>
      <c r="G89" s="207"/>
      <c r="H89" s="207"/>
      <c r="I89" s="17">
        <f t="shared" si="4"/>
        <v>2</v>
      </c>
      <c r="J89" s="34">
        <f t="shared" si="9"/>
        <v>30</v>
      </c>
      <c r="K89" s="207">
        <v>5</v>
      </c>
      <c r="L89" s="24">
        <v>1</v>
      </c>
      <c r="M89" s="2">
        <f t="shared" si="8"/>
        <v>2</v>
      </c>
      <c r="N89" s="22">
        <v>1</v>
      </c>
      <c r="O89" s="22"/>
      <c r="P89" s="2">
        <v>20</v>
      </c>
      <c r="Q89" s="2">
        <v>30</v>
      </c>
      <c r="R89" s="2">
        <v>10</v>
      </c>
      <c r="S89" s="13"/>
      <c r="T89" s="2">
        <f t="shared" si="7"/>
        <v>90</v>
      </c>
      <c r="U89" s="28" t="s">
        <v>45</v>
      </c>
    </row>
    <row r="90" spans="1:21" s="12" customFormat="1" ht="38.25">
      <c r="A90" s="218" t="s">
        <v>334</v>
      </c>
      <c r="B90" s="202"/>
      <c r="C90" s="202"/>
      <c r="D90" s="58">
        <v>3</v>
      </c>
      <c r="E90" s="13"/>
      <c r="F90" s="13"/>
      <c r="G90" s="13"/>
      <c r="H90" s="13"/>
      <c r="I90" s="17">
        <f t="shared" si="4"/>
        <v>2</v>
      </c>
      <c r="J90" s="34">
        <f t="shared" si="9"/>
        <v>30</v>
      </c>
      <c r="K90" s="13">
        <v>3</v>
      </c>
      <c r="L90" s="24">
        <v>1</v>
      </c>
      <c r="M90" s="2">
        <f t="shared" si="8"/>
        <v>2</v>
      </c>
      <c r="N90" s="22">
        <v>1</v>
      </c>
      <c r="O90" s="22"/>
      <c r="P90" s="2">
        <v>10</v>
      </c>
      <c r="Q90" s="2">
        <v>20</v>
      </c>
      <c r="R90" s="2">
        <v>10</v>
      </c>
      <c r="S90" s="13"/>
      <c r="T90" s="2">
        <f t="shared" si="7"/>
        <v>60</v>
      </c>
      <c r="U90" s="51" t="s">
        <v>58</v>
      </c>
    </row>
    <row r="91" spans="1:21" s="6" customFormat="1">
      <c r="A91" s="174" t="s">
        <v>335</v>
      </c>
      <c r="B91" s="13"/>
      <c r="C91" s="13"/>
      <c r="D91" s="127">
        <v>3</v>
      </c>
      <c r="E91" s="13"/>
      <c r="F91" s="121"/>
      <c r="G91" s="121"/>
      <c r="H91" s="13"/>
      <c r="I91" s="17">
        <f t="shared" si="4"/>
        <v>2</v>
      </c>
      <c r="J91" s="34">
        <f t="shared" si="9"/>
        <v>30</v>
      </c>
      <c r="K91" s="13">
        <v>2</v>
      </c>
      <c r="L91" s="24">
        <v>1</v>
      </c>
      <c r="M91" s="2">
        <f t="shared" si="8"/>
        <v>2</v>
      </c>
      <c r="N91" s="22">
        <v>1</v>
      </c>
      <c r="O91" s="2"/>
      <c r="P91" s="2">
        <v>10</v>
      </c>
      <c r="Q91" s="2">
        <v>10</v>
      </c>
      <c r="R91" s="2">
        <v>10</v>
      </c>
      <c r="S91" s="4"/>
      <c r="T91" s="2">
        <f t="shared" si="7"/>
        <v>40</v>
      </c>
      <c r="U91" s="51" t="s">
        <v>58</v>
      </c>
    </row>
    <row r="92" spans="1:21" s="6" customFormat="1" ht="25.5">
      <c r="A92" s="174" t="s">
        <v>336</v>
      </c>
      <c r="B92" s="13"/>
      <c r="C92" s="13"/>
      <c r="D92" s="127">
        <v>3</v>
      </c>
      <c r="E92" s="13"/>
      <c r="F92" s="121"/>
      <c r="G92" s="121"/>
      <c r="H92" s="13"/>
      <c r="I92" s="17">
        <f t="shared" si="4"/>
        <v>2</v>
      </c>
      <c r="J92" s="34">
        <f t="shared" si="9"/>
        <v>30</v>
      </c>
      <c r="K92" s="13">
        <v>2</v>
      </c>
      <c r="L92" s="24">
        <v>1</v>
      </c>
      <c r="M92" s="2">
        <f t="shared" si="8"/>
        <v>2</v>
      </c>
      <c r="N92" s="22">
        <v>1</v>
      </c>
      <c r="O92" s="2"/>
      <c r="P92" s="2">
        <v>10</v>
      </c>
      <c r="Q92" s="2">
        <v>10</v>
      </c>
      <c r="R92" s="2">
        <v>10</v>
      </c>
      <c r="S92" s="4"/>
      <c r="T92" s="2">
        <f t="shared" si="7"/>
        <v>40</v>
      </c>
      <c r="U92" s="51" t="s">
        <v>58</v>
      </c>
    </row>
    <row r="93" spans="1:21" s="6" customFormat="1" ht="25.5">
      <c r="A93" s="219" t="s">
        <v>70</v>
      </c>
      <c r="B93" s="182">
        <v>2.2999999999999998</v>
      </c>
      <c r="C93" s="182"/>
      <c r="D93" s="127"/>
      <c r="E93" s="13"/>
      <c r="F93" s="121"/>
      <c r="G93" s="121"/>
      <c r="H93" s="13"/>
      <c r="I93" s="17">
        <v>2</v>
      </c>
      <c r="J93" s="17">
        <v>30</v>
      </c>
      <c r="K93" s="13"/>
      <c r="L93" s="24">
        <v>1</v>
      </c>
      <c r="M93" s="2">
        <f t="shared" si="8"/>
        <v>2</v>
      </c>
      <c r="N93" s="22"/>
      <c r="O93" s="2"/>
      <c r="P93" s="2">
        <v>25</v>
      </c>
      <c r="Q93" s="2"/>
      <c r="R93" s="2"/>
      <c r="S93" s="4"/>
      <c r="T93" s="13">
        <f>+J93*P93</f>
        <v>750</v>
      </c>
      <c r="U93" s="51" t="s">
        <v>57</v>
      </c>
    </row>
    <row r="94" spans="1:21" s="6" customFormat="1" ht="25.5">
      <c r="A94" s="219" t="s">
        <v>70</v>
      </c>
      <c r="B94" s="13"/>
      <c r="C94" s="203">
        <v>2.2999999999999998</v>
      </c>
      <c r="D94" s="127"/>
      <c r="E94" s="13"/>
      <c r="F94" s="121"/>
      <c r="G94" s="121"/>
      <c r="H94" s="13"/>
      <c r="I94" s="17">
        <v>2</v>
      </c>
      <c r="J94" s="17">
        <v>30</v>
      </c>
      <c r="K94" s="13"/>
      <c r="L94" s="24">
        <v>1</v>
      </c>
      <c r="M94" s="2">
        <f t="shared" si="8"/>
        <v>2</v>
      </c>
      <c r="N94" s="22"/>
      <c r="O94" s="2"/>
      <c r="P94" s="2">
        <v>25</v>
      </c>
      <c r="Q94" s="2"/>
      <c r="R94" s="2"/>
      <c r="S94" s="4"/>
      <c r="T94" s="13">
        <f t="shared" ref="T94:T99" si="10">+J94*P94</f>
        <v>750</v>
      </c>
      <c r="U94" s="51" t="s">
        <v>57</v>
      </c>
    </row>
    <row r="95" spans="1:21" s="6" customFormat="1">
      <c r="A95" s="225" t="s">
        <v>70</v>
      </c>
      <c r="B95" s="188"/>
      <c r="C95" s="188"/>
      <c r="D95" s="203">
        <v>2.2999999999999998</v>
      </c>
      <c r="E95" s="188"/>
      <c r="F95" s="190"/>
      <c r="G95" s="190"/>
      <c r="H95" s="188"/>
      <c r="I95" s="17">
        <v>2</v>
      </c>
      <c r="J95" s="17">
        <v>30</v>
      </c>
      <c r="K95" s="13"/>
      <c r="L95" s="24">
        <v>1</v>
      </c>
      <c r="M95" s="2">
        <f t="shared" si="8"/>
        <v>2</v>
      </c>
      <c r="N95" s="22"/>
      <c r="O95" s="2"/>
      <c r="P95" s="2">
        <v>25</v>
      </c>
      <c r="Q95" s="2"/>
      <c r="R95" s="2"/>
      <c r="S95" s="4"/>
      <c r="T95" s="13">
        <f t="shared" si="10"/>
        <v>750</v>
      </c>
      <c r="U95" s="51" t="s">
        <v>58</v>
      </c>
    </row>
    <row r="96" spans="1:21" s="6" customFormat="1">
      <c r="A96" s="219" t="s">
        <v>70</v>
      </c>
      <c r="B96" s="13"/>
      <c r="C96" s="13"/>
      <c r="D96" s="127"/>
      <c r="E96" s="203">
        <v>2.2999999999999998</v>
      </c>
      <c r="F96" s="121"/>
      <c r="G96" s="121"/>
      <c r="H96" s="13"/>
      <c r="I96" s="17">
        <v>2</v>
      </c>
      <c r="J96" s="17">
        <v>30</v>
      </c>
      <c r="K96" s="13"/>
      <c r="L96" s="24">
        <v>1</v>
      </c>
      <c r="M96" s="2">
        <f t="shared" si="8"/>
        <v>2</v>
      </c>
      <c r="N96" s="22"/>
      <c r="O96" s="2"/>
      <c r="P96" s="2">
        <v>25</v>
      </c>
      <c r="Q96" s="2"/>
      <c r="R96" s="2"/>
      <c r="S96" s="4"/>
      <c r="T96" s="13">
        <f t="shared" si="10"/>
        <v>750</v>
      </c>
      <c r="U96" s="28" t="s">
        <v>45</v>
      </c>
    </row>
    <row r="97" spans="1:21" s="6" customFormat="1">
      <c r="A97" s="219" t="s">
        <v>70</v>
      </c>
      <c r="B97" s="13"/>
      <c r="C97" s="13"/>
      <c r="D97" s="121"/>
      <c r="E97" s="13"/>
      <c r="F97" s="203">
        <v>2.2999999999999998</v>
      </c>
      <c r="G97" s="121"/>
      <c r="H97" s="13"/>
      <c r="I97" s="17">
        <v>2</v>
      </c>
      <c r="J97" s="17">
        <v>30</v>
      </c>
      <c r="K97" s="13"/>
      <c r="L97" s="24">
        <v>1</v>
      </c>
      <c r="M97" s="2">
        <f t="shared" si="8"/>
        <v>2</v>
      </c>
      <c r="N97" s="22"/>
      <c r="O97" s="2"/>
      <c r="P97" s="2">
        <v>25</v>
      </c>
      <c r="Q97" s="2"/>
      <c r="R97" s="2"/>
      <c r="S97" s="4"/>
      <c r="T97" s="13">
        <f t="shared" si="10"/>
        <v>750</v>
      </c>
      <c r="U97" s="51" t="s">
        <v>58</v>
      </c>
    </row>
    <row r="98" spans="1:21" s="6" customFormat="1" ht="25.5">
      <c r="A98" s="219" t="s">
        <v>70</v>
      </c>
      <c r="B98" s="13"/>
      <c r="C98" s="13"/>
      <c r="D98" s="121"/>
      <c r="E98" s="13"/>
      <c r="F98" s="121"/>
      <c r="G98" s="203">
        <v>2.2999999999999998</v>
      </c>
      <c r="H98" s="13"/>
      <c r="I98" s="17">
        <v>2</v>
      </c>
      <c r="J98" s="17">
        <v>30</v>
      </c>
      <c r="K98" s="13"/>
      <c r="L98" s="24">
        <v>1</v>
      </c>
      <c r="M98" s="2">
        <f t="shared" si="8"/>
        <v>2</v>
      </c>
      <c r="N98" s="22"/>
      <c r="O98" s="2"/>
      <c r="P98" s="2">
        <v>25</v>
      </c>
      <c r="Q98" s="2"/>
      <c r="R98" s="2"/>
      <c r="S98" s="4"/>
      <c r="T98" s="13">
        <f t="shared" si="10"/>
        <v>750</v>
      </c>
      <c r="U98" s="28" t="s">
        <v>56</v>
      </c>
    </row>
    <row r="99" spans="1:21" s="6" customFormat="1">
      <c r="A99" s="219" t="s">
        <v>70</v>
      </c>
      <c r="B99" s="13"/>
      <c r="C99" s="13"/>
      <c r="D99" s="121"/>
      <c r="E99" s="13"/>
      <c r="F99" s="121"/>
      <c r="G99" s="121"/>
      <c r="H99" s="203">
        <v>2.2999999999999998</v>
      </c>
      <c r="I99" s="17">
        <v>1</v>
      </c>
      <c r="J99" s="17">
        <v>20</v>
      </c>
      <c r="K99" s="13"/>
      <c r="L99" s="24">
        <v>1</v>
      </c>
      <c r="M99" s="2">
        <f t="shared" si="8"/>
        <v>1</v>
      </c>
      <c r="N99" s="22"/>
      <c r="O99" s="2"/>
      <c r="P99" s="2">
        <v>25</v>
      </c>
      <c r="Q99" s="2"/>
      <c r="R99" s="2"/>
      <c r="S99" s="4"/>
      <c r="T99" s="13">
        <f t="shared" si="10"/>
        <v>500</v>
      </c>
      <c r="U99" s="51" t="s">
        <v>58</v>
      </c>
    </row>
    <row r="100" spans="1:21" s="6" customFormat="1" ht="25.5">
      <c r="A100" s="213" t="s">
        <v>68</v>
      </c>
      <c r="B100" s="13">
        <v>2</v>
      </c>
      <c r="C100" s="13"/>
      <c r="D100" s="121"/>
      <c r="E100" s="13"/>
      <c r="F100" s="121"/>
      <c r="G100" s="121"/>
      <c r="H100" s="203"/>
      <c r="I100" s="17">
        <v>2</v>
      </c>
      <c r="J100" s="17"/>
      <c r="K100" s="13">
        <v>4</v>
      </c>
      <c r="L100" s="24">
        <v>1</v>
      </c>
      <c r="M100" s="2">
        <f t="shared" si="8"/>
        <v>2</v>
      </c>
      <c r="N100" s="22"/>
      <c r="O100" s="2"/>
      <c r="P100" s="2"/>
      <c r="Q100" s="2"/>
      <c r="R100" s="2"/>
      <c r="S100" s="4"/>
      <c r="T100" s="13">
        <f>+I100*K100</f>
        <v>8</v>
      </c>
      <c r="U100" s="51" t="s">
        <v>57</v>
      </c>
    </row>
    <row r="101" spans="1:21" s="6" customFormat="1" ht="25.5">
      <c r="A101" s="213" t="s">
        <v>68</v>
      </c>
      <c r="B101" s="13"/>
      <c r="C101" s="13">
        <v>2</v>
      </c>
      <c r="D101" s="121"/>
      <c r="E101" s="13"/>
      <c r="F101" s="121"/>
      <c r="G101" s="121"/>
      <c r="H101" s="203"/>
      <c r="I101" s="17">
        <v>2</v>
      </c>
      <c r="J101" s="17"/>
      <c r="K101" s="13">
        <v>4</v>
      </c>
      <c r="L101" s="24">
        <v>1</v>
      </c>
      <c r="M101" s="2">
        <f t="shared" si="8"/>
        <v>2</v>
      </c>
      <c r="N101" s="22"/>
      <c r="O101" s="2"/>
      <c r="P101" s="2"/>
      <c r="Q101" s="2"/>
      <c r="R101" s="2"/>
      <c r="S101" s="4"/>
      <c r="T101" s="13">
        <f t="shared" ref="T101:T106" si="11">+I101*K101</f>
        <v>8</v>
      </c>
      <c r="U101" s="51" t="s">
        <v>57</v>
      </c>
    </row>
    <row r="102" spans="1:21" s="6" customFormat="1">
      <c r="A102" s="213" t="s">
        <v>68</v>
      </c>
      <c r="B102" s="13"/>
      <c r="C102" s="13"/>
      <c r="D102" s="121">
        <v>2</v>
      </c>
      <c r="E102" s="13"/>
      <c r="F102" s="121"/>
      <c r="G102" s="121"/>
      <c r="H102" s="203"/>
      <c r="I102" s="17">
        <v>2</v>
      </c>
      <c r="J102" s="17"/>
      <c r="K102" s="13">
        <v>4</v>
      </c>
      <c r="L102" s="24">
        <v>1</v>
      </c>
      <c r="M102" s="2">
        <f t="shared" si="8"/>
        <v>2</v>
      </c>
      <c r="N102" s="22"/>
      <c r="O102" s="2"/>
      <c r="P102" s="2"/>
      <c r="Q102" s="2"/>
      <c r="R102" s="2"/>
      <c r="S102" s="4"/>
      <c r="T102" s="13">
        <f t="shared" si="11"/>
        <v>8</v>
      </c>
      <c r="U102" s="51" t="s">
        <v>58</v>
      </c>
    </row>
    <row r="103" spans="1:21" s="6" customFormat="1">
      <c r="A103" s="213" t="s">
        <v>68</v>
      </c>
      <c r="B103" s="13"/>
      <c r="C103" s="13"/>
      <c r="D103" s="121"/>
      <c r="E103" s="13">
        <v>2</v>
      </c>
      <c r="F103" s="121"/>
      <c r="G103" s="121"/>
      <c r="H103" s="203"/>
      <c r="I103" s="17">
        <v>2</v>
      </c>
      <c r="J103" s="17"/>
      <c r="K103" s="13">
        <v>4</v>
      </c>
      <c r="L103" s="24">
        <v>1</v>
      </c>
      <c r="M103" s="2">
        <f t="shared" si="8"/>
        <v>2</v>
      </c>
      <c r="N103" s="22"/>
      <c r="O103" s="2"/>
      <c r="P103" s="2"/>
      <c r="Q103" s="2"/>
      <c r="R103" s="2"/>
      <c r="S103" s="4"/>
      <c r="T103" s="13">
        <f t="shared" si="11"/>
        <v>8</v>
      </c>
      <c r="U103" s="28" t="s">
        <v>45</v>
      </c>
    </row>
    <row r="104" spans="1:21" s="6" customFormat="1">
      <c r="A104" s="213" t="s">
        <v>68</v>
      </c>
      <c r="B104" s="13"/>
      <c r="C104" s="13"/>
      <c r="D104" s="121"/>
      <c r="E104" s="13"/>
      <c r="F104" s="121">
        <v>2</v>
      </c>
      <c r="G104" s="121"/>
      <c r="H104" s="203"/>
      <c r="I104" s="17">
        <v>2</v>
      </c>
      <c r="J104" s="17"/>
      <c r="K104" s="13">
        <v>4</v>
      </c>
      <c r="L104" s="24">
        <v>1</v>
      </c>
      <c r="M104" s="2">
        <f t="shared" si="8"/>
        <v>2</v>
      </c>
      <c r="N104" s="22"/>
      <c r="O104" s="2"/>
      <c r="P104" s="2"/>
      <c r="Q104" s="2"/>
      <c r="R104" s="2"/>
      <c r="S104" s="4"/>
      <c r="T104" s="13">
        <f t="shared" si="11"/>
        <v>8</v>
      </c>
      <c r="U104" s="51" t="s">
        <v>58</v>
      </c>
    </row>
    <row r="105" spans="1:21" s="6" customFormat="1" ht="25.5">
      <c r="A105" s="213" t="s">
        <v>68</v>
      </c>
      <c r="B105" s="13"/>
      <c r="C105" s="13"/>
      <c r="D105" s="121"/>
      <c r="E105" s="13"/>
      <c r="F105" s="121"/>
      <c r="G105" s="121">
        <v>2</v>
      </c>
      <c r="H105" s="203"/>
      <c r="I105" s="17">
        <v>2</v>
      </c>
      <c r="J105" s="17"/>
      <c r="K105" s="13">
        <v>4</v>
      </c>
      <c r="L105" s="24">
        <v>1</v>
      </c>
      <c r="M105" s="2">
        <f t="shared" si="8"/>
        <v>2</v>
      </c>
      <c r="N105" s="22"/>
      <c r="O105" s="2"/>
      <c r="P105" s="2"/>
      <c r="Q105" s="2"/>
      <c r="R105" s="2"/>
      <c r="S105" s="4"/>
      <c r="T105" s="13">
        <f t="shared" si="11"/>
        <v>8</v>
      </c>
      <c r="U105" s="28" t="s">
        <v>56</v>
      </c>
    </row>
    <row r="106" spans="1:21" s="6" customFormat="1">
      <c r="A106" s="213" t="s">
        <v>68</v>
      </c>
      <c r="B106" s="13"/>
      <c r="C106" s="13"/>
      <c r="D106" s="121"/>
      <c r="E106" s="13"/>
      <c r="F106" s="121"/>
      <c r="G106" s="121"/>
      <c r="H106" s="203">
        <v>2</v>
      </c>
      <c r="I106" s="17">
        <v>2</v>
      </c>
      <c r="J106" s="17"/>
      <c r="K106" s="13">
        <v>4</v>
      </c>
      <c r="L106" s="24">
        <v>1</v>
      </c>
      <c r="M106" s="2">
        <f t="shared" si="8"/>
        <v>2</v>
      </c>
      <c r="N106" s="22"/>
      <c r="O106" s="2"/>
      <c r="P106" s="2"/>
      <c r="Q106" s="2"/>
      <c r="R106" s="2"/>
      <c r="S106" s="4"/>
      <c r="T106" s="13">
        <f t="shared" si="11"/>
        <v>8</v>
      </c>
      <c r="U106" s="51" t="s">
        <v>58</v>
      </c>
    </row>
    <row r="107" spans="1:21" s="6" customFormat="1">
      <c r="A107" s="212"/>
      <c r="B107" s="13"/>
      <c r="C107" s="13"/>
      <c r="D107" s="121"/>
      <c r="E107" s="13"/>
      <c r="F107" s="121"/>
      <c r="G107" s="121"/>
      <c r="H107" s="13"/>
      <c r="I107" s="17"/>
      <c r="J107" s="17"/>
      <c r="K107" s="13"/>
      <c r="L107" s="24"/>
      <c r="M107" s="2"/>
      <c r="N107" s="22"/>
      <c r="O107" s="2"/>
      <c r="P107" s="2"/>
      <c r="Q107" s="2"/>
      <c r="R107" s="2"/>
      <c r="S107" s="4"/>
      <c r="T107" s="13"/>
      <c r="U107" s="30"/>
    </row>
    <row r="108" spans="1:21" s="12" customFormat="1" ht="20.25" customHeight="1">
      <c r="A108" s="221" t="s">
        <v>49</v>
      </c>
      <c r="B108" s="17"/>
      <c r="C108" s="17"/>
      <c r="D108" s="119"/>
      <c r="E108" s="17"/>
      <c r="F108" s="119"/>
      <c r="G108" s="119"/>
      <c r="H108" s="17"/>
      <c r="I108" s="17"/>
      <c r="J108" s="17"/>
      <c r="K108" s="17"/>
      <c r="L108" s="24"/>
      <c r="M108" s="34"/>
      <c r="N108" s="17"/>
      <c r="O108" s="17"/>
      <c r="P108" s="17"/>
      <c r="Q108" s="17"/>
      <c r="R108" s="17"/>
      <c r="S108" s="17"/>
      <c r="T108" s="17">
        <f>SUM(T14:T107)</f>
        <v>12056</v>
      </c>
      <c r="U108" s="34"/>
    </row>
    <row r="109" spans="1:21" s="20" customFormat="1" ht="14.25" customHeight="1">
      <c r="A109" s="56"/>
      <c r="B109" s="15"/>
      <c r="C109" s="15"/>
      <c r="D109" s="124"/>
      <c r="E109" s="181"/>
      <c r="F109" s="124"/>
      <c r="G109" s="124"/>
      <c r="H109" s="201"/>
      <c r="I109" s="21"/>
      <c r="J109" s="21"/>
      <c r="K109" s="15"/>
      <c r="L109" s="15"/>
      <c r="M109" s="15"/>
      <c r="N109" s="15"/>
      <c r="O109" s="15"/>
      <c r="P109" s="15"/>
      <c r="Q109" s="15"/>
      <c r="R109" s="15"/>
      <c r="S109" s="15"/>
      <c r="T109" s="21"/>
      <c r="U109" s="11"/>
    </row>
    <row r="110" spans="1:21" s="20" customFormat="1" ht="16.5" customHeight="1">
      <c r="A110" s="51" t="s">
        <v>57</v>
      </c>
      <c r="B110" s="13"/>
      <c r="C110" s="13"/>
      <c r="D110" s="121"/>
      <c r="E110" s="13"/>
      <c r="F110" s="121"/>
      <c r="G110" s="121"/>
      <c r="H110" s="13"/>
      <c r="I110" s="17"/>
      <c r="J110" s="17"/>
      <c r="K110" s="13"/>
      <c r="L110" s="13"/>
      <c r="M110" s="13"/>
      <c r="N110" s="13"/>
      <c r="O110" s="13"/>
      <c r="P110" s="13"/>
      <c r="Q110" s="13"/>
      <c r="R110" s="13"/>
      <c r="S110" s="13"/>
      <c r="T110" s="13">
        <f>SUMIFS($T$14:$T$108,$U$14:$U$108,A110)</f>
        <v>3296</v>
      </c>
      <c r="U110" s="10"/>
    </row>
    <row r="111" spans="1:21" s="20" customFormat="1" ht="16.5" customHeight="1">
      <c r="A111" s="51" t="s">
        <v>58</v>
      </c>
      <c r="B111" s="13"/>
      <c r="C111" s="13"/>
      <c r="D111" s="121"/>
      <c r="E111" s="13"/>
      <c r="F111" s="121"/>
      <c r="G111" s="121"/>
      <c r="H111" s="13"/>
      <c r="I111" s="17"/>
      <c r="J111" s="17"/>
      <c r="K111" s="13"/>
      <c r="L111" s="13"/>
      <c r="M111" s="13"/>
      <c r="N111" s="13"/>
      <c r="O111" s="13"/>
      <c r="P111" s="13"/>
      <c r="Q111" s="13"/>
      <c r="R111" s="13"/>
      <c r="S111" s="13"/>
      <c r="T111" s="13">
        <f>SUMIFS($T$14:$T$108,$U$14:$U$108,A111)</f>
        <v>4774</v>
      </c>
      <c r="U111" s="10"/>
    </row>
    <row r="112" spans="1:21" s="20" customFormat="1" ht="16.5" customHeight="1">
      <c r="A112" s="28" t="s">
        <v>45</v>
      </c>
      <c r="B112" s="13"/>
      <c r="C112" s="13"/>
      <c r="D112" s="121"/>
      <c r="E112" s="13"/>
      <c r="F112" s="121"/>
      <c r="G112" s="121"/>
      <c r="H112" s="13"/>
      <c r="I112" s="17"/>
      <c r="J112" s="17"/>
      <c r="K112" s="13"/>
      <c r="L112" s="13"/>
      <c r="M112" s="13"/>
      <c r="N112" s="13"/>
      <c r="O112" s="13"/>
      <c r="P112" s="13"/>
      <c r="Q112" s="13"/>
      <c r="R112" s="13"/>
      <c r="S112" s="13"/>
      <c r="T112" s="13">
        <f>SUMIFS($T$14:$T$108,$U$14:$U$108,A112)</f>
        <v>2048</v>
      </c>
      <c r="U112" s="10"/>
    </row>
    <row r="113" spans="1:21" s="20" customFormat="1" ht="16.5" customHeight="1">
      <c r="A113" s="28" t="s">
        <v>56</v>
      </c>
      <c r="B113" s="13"/>
      <c r="C113" s="13"/>
      <c r="D113" s="121"/>
      <c r="E113" s="13"/>
      <c r="F113" s="121"/>
      <c r="G113" s="121"/>
      <c r="H113" s="13"/>
      <c r="I113" s="17"/>
      <c r="J113" s="17"/>
      <c r="K113" s="13"/>
      <c r="L113" s="13"/>
      <c r="M113" s="13"/>
      <c r="N113" s="13"/>
      <c r="O113" s="13"/>
      <c r="P113" s="13"/>
      <c r="Q113" s="13"/>
      <c r="R113" s="13"/>
      <c r="S113" s="13"/>
      <c r="T113" s="13">
        <f>SUMIFS($T$14:$T$108,$U$14:$U$108,A113)</f>
        <v>1938</v>
      </c>
      <c r="U113" s="10"/>
    </row>
    <row r="114" spans="1:21" s="7" customFormat="1" ht="13.5" customHeight="1">
      <c r="A114" s="42" t="s">
        <v>29</v>
      </c>
      <c r="B114" s="13"/>
      <c r="C114" s="13"/>
      <c r="D114" s="121"/>
      <c r="E114" s="13"/>
      <c r="F114" s="121"/>
      <c r="G114" s="121"/>
      <c r="H114" s="13"/>
      <c r="I114" s="17"/>
      <c r="J114" s="17"/>
      <c r="K114" s="13"/>
      <c r="L114" s="13"/>
      <c r="M114" s="13"/>
      <c r="N114" s="13"/>
      <c r="O114" s="13"/>
      <c r="P114" s="4"/>
      <c r="Q114" s="4"/>
      <c r="R114" s="4"/>
      <c r="S114" s="4"/>
      <c r="T114" s="17">
        <f>SUM(T110:T113)</f>
        <v>12056</v>
      </c>
      <c r="U114" s="10"/>
    </row>
    <row r="115" spans="1:21" s="5" customFormat="1" ht="13.5" customHeight="1">
      <c r="A115" s="265" t="s">
        <v>213</v>
      </c>
      <c r="B115" s="265"/>
      <c r="C115" s="265"/>
      <c r="D115" s="265"/>
      <c r="E115" s="265"/>
      <c r="F115" s="265"/>
      <c r="G115" s="265"/>
      <c r="H115" s="265"/>
      <c r="I115" s="265"/>
      <c r="J115" s="265"/>
      <c r="K115" s="265"/>
      <c r="L115" s="265"/>
      <c r="M115" s="265"/>
      <c r="N115" s="265"/>
      <c r="O115" s="265"/>
      <c r="P115" s="265"/>
      <c r="Q115" s="265"/>
      <c r="R115" s="265"/>
      <c r="S115" s="9"/>
      <c r="T115" s="9"/>
      <c r="U115" s="11"/>
    </row>
    <row r="116" spans="1:21">
      <c r="A116" s="267"/>
      <c r="B116" s="267"/>
      <c r="C116" s="267"/>
      <c r="D116" s="267"/>
      <c r="E116" s="267"/>
      <c r="F116" s="267"/>
      <c r="G116" s="267"/>
      <c r="H116" s="267"/>
      <c r="I116" s="267"/>
      <c r="J116" s="267"/>
      <c r="K116" s="267"/>
      <c r="L116" s="267"/>
      <c r="M116" s="267"/>
      <c r="N116" s="267"/>
      <c r="O116" s="267"/>
      <c r="P116" s="267"/>
      <c r="Q116" s="267"/>
      <c r="R116" s="267"/>
      <c r="S116" s="267"/>
      <c r="T116" s="267"/>
      <c r="U116" s="267"/>
    </row>
    <row r="117" spans="1:21">
      <c r="A117" s="267"/>
      <c r="B117" s="267"/>
      <c r="C117" s="267"/>
      <c r="D117" s="267"/>
      <c r="E117" s="267"/>
      <c r="F117" s="267"/>
      <c r="G117" s="267"/>
      <c r="H117" s="267"/>
      <c r="I117" s="267"/>
      <c r="J117" s="267"/>
      <c r="K117" s="267"/>
      <c r="L117" s="267"/>
      <c r="M117" s="267"/>
      <c r="N117" s="267"/>
      <c r="O117" s="267"/>
      <c r="P117" s="267"/>
      <c r="Q117" s="267"/>
      <c r="R117" s="267"/>
      <c r="S117" s="267"/>
      <c r="T117" s="267"/>
      <c r="U117" s="267"/>
    </row>
    <row r="118" spans="1:21">
      <c r="A118" s="267"/>
      <c r="B118" s="267"/>
      <c r="C118" s="267"/>
      <c r="D118" s="267"/>
      <c r="E118" s="267"/>
      <c r="F118" s="267"/>
      <c r="G118" s="267"/>
      <c r="H118" s="267"/>
      <c r="I118" s="267"/>
      <c r="J118" s="267"/>
      <c r="K118" s="267"/>
      <c r="L118" s="267"/>
      <c r="M118" s="267"/>
      <c r="N118" s="267"/>
      <c r="O118" s="267"/>
      <c r="P118" s="267"/>
      <c r="Q118" s="267"/>
      <c r="R118" s="267"/>
      <c r="S118" s="267"/>
      <c r="T118" s="267"/>
      <c r="U118" s="267"/>
    </row>
  </sheetData>
  <autoFilter ref="A12:U108"/>
  <mergeCells count="27">
    <mergeCell ref="A1:U1"/>
    <mergeCell ref="A2:U2"/>
    <mergeCell ref="A3:U3"/>
    <mergeCell ref="A4:U4"/>
    <mergeCell ref="B6:H6"/>
    <mergeCell ref="I6:U6"/>
    <mergeCell ref="S9:S10"/>
    <mergeCell ref="P9:P10"/>
    <mergeCell ref="Q9:Q10"/>
    <mergeCell ref="R9:R10"/>
    <mergeCell ref="A7:A10"/>
    <mergeCell ref="A116:U118"/>
    <mergeCell ref="T7:T10"/>
    <mergeCell ref="U7:U10"/>
    <mergeCell ref="B8:H8"/>
    <mergeCell ref="L9:L10"/>
    <mergeCell ref="M9:M10"/>
    <mergeCell ref="B10:H10"/>
    <mergeCell ref="N9:N10"/>
    <mergeCell ref="O9:O10"/>
    <mergeCell ref="A13:U13"/>
    <mergeCell ref="A115:R115"/>
    <mergeCell ref="I7:I10"/>
    <mergeCell ref="J7:J10"/>
    <mergeCell ref="K7:K10"/>
    <mergeCell ref="L7:O7"/>
    <mergeCell ref="P7:S7"/>
  </mergeCells>
  <pageMargins left="0.47244094488188981" right="0.51181102362204722" top="0.51181102362204722" bottom="0.47244094488188981" header="0.51181102362204722" footer="0.51181102362204722"/>
  <pageSetup paperSize="9" scale="5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view="pageBreakPreview" topLeftCell="A7" zoomScaleNormal="100" zoomScaleSheetLayoutView="100" workbookViewId="0">
      <pane ySplit="2790" activePane="bottomLeft"/>
      <selection activeCell="A7" sqref="A1:A65536"/>
      <selection pane="bottomLeft" activeCell="N28" sqref="N28"/>
    </sheetView>
  </sheetViews>
  <sheetFormatPr defaultRowHeight="12.75"/>
  <cols>
    <col min="1" max="1" width="41.85546875" style="100" customWidth="1"/>
    <col min="2" max="2" width="19.42578125" style="199" customWidth="1"/>
    <col min="3" max="3" width="15" style="199" customWidth="1"/>
    <col min="4" max="4" width="15" style="125" customWidth="1"/>
    <col min="5" max="5" width="6.5703125" style="200" customWidth="1"/>
    <col min="6" max="6" width="6.7109375" style="200" customWidth="1"/>
    <col min="7" max="7" width="7.7109375" style="199" customWidth="1"/>
    <col min="8" max="8" width="7.5703125" style="23" customWidth="1"/>
    <col min="9" max="9" width="6.42578125" style="23" customWidth="1"/>
    <col min="10" max="10" width="6.85546875" style="199" customWidth="1"/>
    <col min="11" max="11" width="4.5703125" style="23" customWidth="1"/>
    <col min="12" max="12" width="6.85546875" style="23" customWidth="1"/>
    <col min="13" max="13" width="7" style="23" customWidth="1"/>
    <col min="14" max="14" width="7.85546875" style="23" customWidth="1"/>
    <col min="15" max="15" width="4.7109375" style="23" customWidth="1"/>
    <col min="16" max="16" width="9.5703125" style="23" customWidth="1"/>
    <col min="17" max="17" width="35.85546875" style="37" customWidth="1"/>
  </cols>
  <sheetData>
    <row r="1" spans="1:17">
      <c r="A1" s="260" t="s">
        <v>0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</row>
    <row r="2" spans="1:17">
      <c r="A2" s="260" t="s">
        <v>14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</row>
    <row r="3" spans="1:17">
      <c r="A3" s="260" t="s">
        <v>71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</row>
    <row r="4" spans="1:17">
      <c r="A4" s="303" t="s">
        <v>46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</row>
    <row r="6" spans="1:17">
      <c r="A6" s="51"/>
      <c r="B6" s="256" t="s">
        <v>15</v>
      </c>
      <c r="C6" s="257"/>
      <c r="D6" s="257"/>
      <c r="E6" s="253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5"/>
    </row>
    <row r="7" spans="1:17" ht="24.75" customHeight="1">
      <c r="A7" s="330" t="s">
        <v>1</v>
      </c>
      <c r="B7" s="185" t="s">
        <v>63</v>
      </c>
      <c r="C7" s="185" t="s">
        <v>69</v>
      </c>
      <c r="D7" s="186" t="s">
        <v>64</v>
      </c>
      <c r="E7" s="283" t="s">
        <v>2</v>
      </c>
      <c r="F7" s="283" t="s">
        <v>3</v>
      </c>
      <c r="G7" s="247" t="s">
        <v>12</v>
      </c>
      <c r="H7" s="250" t="s">
        <v>4</v>
      </c>
      <c r="I7" s="251"/>
      <c r="J7" s="251"/>
      <c r="K7" s="252"/>
      <c r="L7" s="253" t="s">
        <v>11</v>
      </c>
      <c r="M7" s="254"/>
      <c r="N7" s="254"/>
      <c r="O7" s="255"/>
      <c r="P7" s="292" t="s">
        <v>28</v>
      </c>
      <c r="Q7" s="274" t="s">
        <v>30</v>
      </c>
    </row>
    <row r="8" spans="1:17" ht="15" customHeight="1">
      <c r="A8" s="331"/>
      <c r="B8" s="286" t="s">
        <v>60</v>
      </c>
      <c r="C8" s="287"/>
      <c r="D8" s="287"/>
      <c r="E8" s="284"/>
      <c r="F8" s="284"/>
      <c r="G8" s="248"/>
      <c r="H8" s="89"/>
      <c r="I8" s="90"/>
      <c r="J8" s="90"/>
      <c r="K8" s="91"/>
      <c r="L8" s="92"/>
      <c r="M8" s="93"/>
      <c r="N8" s="93"/>
      <c r="O8" s="94"/>
      <c r="P8" s="293"/>
      <c r="Q8" s="296"/>
    </row>
    <row r="9" spans="1:17">
      <c r="A9" s="331"/>
      <c r="B9" s="17">
        <v>31</v>
      </c>
      <c r="C9" s="17">
        <v>4</v>
      </c>
      <c r="D9" s="187">
        <v>6</v>
      </c>
      <c r="E9" s="284"/>
      <c r="F9" s="284"/>
      <c r="G9" s="248"/>
      <c r="H9" s="274" t="s">
        <v>5</v>
      </c>
      <c r="I9" s="274" t="s">
        <v>6</v>
      </c>
      <c r="J9" s="276" t="s">
        <v>7</v>
      </c>
      <c r="K9" s="278" t="s">
        <v>8</v>
      </c>
      <c r="L9" s="278" t="s">
        <v>9</v>
      </c>
      <c r="M9" s="278" t="s">
        <v>10</v>
      </c>
      <c r="N9" s="278" t="s">
        <v>7</v>
      </c>
      <c r="O9" s="278" t="s">
        <v>8</v>
      </c>
      <c r="P9" s="294"/>
      <c r="Q9" s="296"/>
    </row>
    <row r="10" spans="1:17">
      <c r="A10" s="332"/>
      <c r="B10" s="300" t="s">
        <v>61</v>
      </c>
      <c r="C10" s="301"/>
      <c r="D10" s="301"/>
      <c r="E10" s="285"/>
      <c r="F10" s="285"/>
      <c r="G10" s="249"/>
      <c r="H10" s="275"/>
      <c r="I10" s="275"/>
      <c r="J10" s="277"/>
      <c r="K10" s="279"/>
      <c r="L10" s="279"/>
      <c r="M10" s="279"/>
      <c r="N10" s="279"/>
      <c r="O10" s="279"/>
      <c r="P10" s="295"/>
      <c r="Q10" s="275"/>
    </row>
    <row r="11" spans="1:17">
      <c r="A11" s="51"/>
      <c r="B11" s="223">
        <v>2</v>
      </c>
      <c r="C11" s="223">
        <v>1</v>
      </c>
      <c r="D11" s="224">
        <v>1</v>
      </c>
      <c r="E11" s="17"/>
      <c r="F11" s="17"/>
      <c r="G11" s="13"/>
      <c r="H11" s="1"/>
      <c r="I11" s="1"/>
      <c r="J11" s="13"/>
      <c r="K11" s="1"/>
      <c r="L11" s="1"/>
      <c r="M11" s="1"/>
      <c r="N11" s="1"/>
      <c r="O11" s="1"/>
      <c r="P11" s="1"/>
      <c r="Q11" s="24"/>
    </row>
    <row r="12" spans="1:17">
      <c r="A12" s="53">
        <v>1</v>
      </c>
      <c r="B12" s="17">
        <v>2</v>
      </c>
      <c r="C12" s="17">
        <v>3</v>
      </c>
      <c r="D12" s="119">
        <v>4</v>
      </c>
      <c r="E12" s="17">
        <v>11</v>
      </c>
      <c r="F12" s="17">
        <v>12</v>
      </c>
      <c r="G12" s="17">
        <v>13</v>
      </c>
      <c r="H12" s="40">
        <v>14</v>
      </c>
      <c r="I12" s="40">
        <v>15</v>
      </c>
      <c r="J12" s="17">
        <v>16</v>
      </c>
      <c r="K12" s="40">
        <v>17</v>
      </c>
      <c r="L12" s="40">
        <v>18</v>
      </c>
      <c r="M12" s="40">
        <v>19</v>
      </c>
      <c r="N12" s="40">
        <v>20</v>
      </c>
      <c r="O12" s="40">
        <v>21</v>
      </c>
      <c r="P12" s="40">
        <v>22</v>
      </c>
      <c r="Q12" s="41">
        <v>23</v>
      </c>
    </row>
    <row r="13" spans="1:17">
      <c r="A13" s="289" t="s">
        <v>13</v>
      </c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0"/>
      <c r="M13" s="290"/>
      <c r="N13" s="290"/>
      <c r="O13" s="290"/>
      <c r="P13" s="290"/>
      <c r="Q13" s="291"/>
    </row>
    <row r="14" spans="1:17">
      <c r="A14" s="212"/>
      <c r="B14" s="22"/>
      <c r="C14" s="22"/>
      <c r="D14" s="24"/>
      <c r="E14" s="34">
        <v>13</v>
      </c>
      <c r="F14" s="34">
        <f>+SUMIF(B14:D14,1,$B$9:$D$9)</f>
        <v>0</v>
      </c>
      <c r="G14" s="2">
        <v>4</v>
      </c>
      <c r="H14" s="2"/>
      <c r="I14" s="2"/>
      <c r="J14" s="22"/>
      <c r="K14" s="2"/>
      <c r="L14" s="2"/>
      <c r="M14" s="2"/>
      <c r="N14" s="2"/>
      <c r="O14" s="33"/>
      <c r="P14" s="2"/>
      <c r="Q14" s="30"/>
    </row>
    <row r="15" spans="1:17" s="12" customFormat="1" ht="14.25" customHeight="1">
      <c r="A15" s="51" t="s">
        <v>385</v>
      </c>
      <c r="B15" s="13">
        <v>4</v>
      </c>
      <c r="C15" s="13"/>
      <c r="D15" s="13"/>
      <c r="E15" s="17">
        <v>2</v>
      </c>
      <c r="F15" s="17"/>
      <c r="G15" s="13">
        <v>16</v>
      </c>
      <c r="H15" s="22"/>
      <c r="I15" s="22"/>
      <c r="J15" s="22"/>
      <c r="K15" s="22"/>
      <c r="L15" s="2"/>
      <c r="M15" s="2"/>
      <c r="N15" s="2"/>
      <c r="O15" s="13"/>
      <c r="P15" s="13">
        <f>+G15*E15</f>
        <v>32</v>
      </c>
      <c r="Q15" s="51" t="s">
        <v>57</v>
      </c>
    </row>
    <row r="16" spans="1:17" s="12" customFormat="1" ht="13.5" customHeight="1">
      <c r="A16" s="51" t="s">
        <v>385</v>
      </c>
      <c r="B16" s="13"/>
      <c r="C16" s="13">
        <v>4</v>
      </c>
      <c r="D16" s="13"/>
      <c r="E16" s="17">
        <v>1</v>
      </c>
      <c r="F16" s="17"/>
      <c r="G16" s="13">
        <v>16</v>
      </c>
      <c r="H16" s="22"/>
      <c r="I16" s="22"/>
      <c r="J16" s="22"/>
      <c r="K16" s="22"/>
      <c r="L16" s="2"/>
      <c r="M16" s="2"/>
      <c r="N16" s="2"/>
      <c r="O16" s="13"/>
      <c r="P16" s="13">
        <f>+G16*E16</f>
        <v>16</v>
      </c>
      <c r="Q16" s="51" t="s">
        <v>57</v>
      </c>
    </row>
    <row r="17" spans="1:17" s="6" customFormat="1">
      <c r="A17" s="51" t="s">
        <v>385</v>
      </c>
      <c r="B17" s="13"/>
      <c r="C17" s="13"/>
      <c r="D17" s="121">
        <v>4</v>
      </c>
      <c r="E17" s="17">
        <v>1</v>
      </c>
      <c r="F17" s="17"/>
      <c r="G17" s="13">
        <v>16</v>
      </c>
      <c r="H17" s="2"/>
      <c r="I17" s="2"/>
      <c r="J17" s="22"/>
      <c r="K17" s="2"/>
      <c r="L17" s="2"/>
      <c r="M17" s="2"/>
      <c r="N17" s="2"/>
      <c r="O17" s="4"/>
      <c r="P17" s="13">
        <f>+G17*E17</f>
        <v>16</v>
      </c>
      <c r="Q17" s="51" t="s">
        <v>58</v>
      </c>
    </row>
    <row r="18" spans="1:17" s="12" customFormat="1" ht="16.5" customHeight="1">
      <c r="A18" s="51" t="s">
        <v>386</v>
      </c>
      <c r="B18" s="13">
        <v>5</v>
      </c>
      <c r="C18" s="13"/>
      <c r="D18" s="13"/>
      <c r="E18" s="17">
        <f>+SUMIF(B18:D18,3,$B$11:$D$11)</f>
        <v>0</v>
      </c>
      <c r="F18" s="17">
        <v>31</v>
      </c>
      <c r="G18" s="13"/>
      <c r="H18" s="22"/>
      <c r="I18" s="22"/>
      <c r="J18" s="22"/>
      <c r="K18" s="22"/>
      <c r="L18" s="2">
        <v>30</v>
      </c>
      <c r="M18" s="2"/>
      <c r="N18" s="2"/>
      <c r="O18" s="13"/>
      <c r="P18" s="13">
        <f>+L18*F18</f>
        <v>930</v>
      </c>
      <c r="Q18" s="51" t="s">
        <v>57</v>
      </c>
    </row>
    <row r="19" spans="1:17" s="6" customFormat="1" ht="15.75" customHeight="1">
      <c r="A19" s="51" t="s">
        <v>386</v>
      </c>
      <c r="B19" s="13"/>
      <c r="C19" s="13">
        <v>5</v>
      </c>
      <c r="D19" s="127"/>
      <c r="E19" s="17">
        <f>+SUMIF(B19:D19,3,$B$11:$D$11)</f>
        <v>0</v>
      </c>
      <c r="F19" s="17">
        <v>4</v>
      </c>
      <c r="G19" s="13"/>
      <c r="H19" s="2"/>
      <c r="I19" s="2"/>
      <c r="J19" s="22"/>
      <c r="K19" s="2"/>
      <c r="L19" s="2">
        <v>30</v>
      </c>
      <c r="M19" s="2"/>
      <c r="N19" s="2"/>
      <c r="O19" s="4"/>
      <c r="P19" s="13">
        <f t="shared" ref="P19:P29" si="0">+L19*F19</f>
        <v>120</v>
      </c>
      <c r="Q19" s="51" t="s">
        <v>57</v>
      </c>
    </row>
    <row r="20" spans="1:17" s="6" customFormat="1" ht="15.75" customHeight="1">
      <c r="A20" s="51" t="s">
        <v>386</v>
      </c>
      <c r="B20" s="13"/>
      <c r="C20" s="13"/>
      <c r="D20" s="127">
        <v>5</v>
      </c>
      <c r="E20" s="17">
        <f>+SUMIF(B20:D20,3,$B$11:$D$11)</f>
        <v>0</v>
      </c>
      <c r="F20" s="17">
        <v>6</v>
      </c>
      <c r="G20" s="13"/>
      <c r="H20" s="2"/>
      <c r="I20" s="2"/>
      <c r="J20" s="22"/>
      <c r="K20" s="2"/>
      <c r="L20" s="2">
        <v>30</v>
      </c>
      <c r="M20" s="2"/>
      <c r="N20" s="2"/>
      <c r="O20" s="4"/>
      <c r="P20" s="13">
        <f t="shared" si="0"/>
        <v>180</v>
      </c>
      <c r="Q20" s="51" t="s">
        <v>58</v>
      </c>
    </row>
    <row r="21" spans="1:17" s="6" customFormat="1" ht="15" customHeight="1">
      <c r="A21" s="225" t="s">
        <v>70</v>
      </c>
      <c r="B21" s="203">
        <v>5</v>
      </c>
      <c r="C21" s="203"/>
      <c r="D21" s="127"/>
      <c r="E21" s="17"/>
      <c r="F21" s="17">
        <v>31</v>
      </c>
      <c r="G21" s="13"/>
      <c r="H21" s="2"/>
      <c r="I21" s="2"/>
      <c r="J21" s="22"/>
      <c r="K21" s="2"/>
      <c r="L21" s="2">
        <v>25</v>
      </c>
      <c r="M21" s="2"/>
      <c r="N21" s="2"/>
      <c r="O21" s="4"/>
      <c r="P21" s="13">
        <f t="shared" si="0"/>
        <v>775</v>
      </c>
      <c r="Q21" s="51" t="s">
        <v>57</v>
      </c>
    </row>
    <row r="22" spans="1:17" s="6" customFormat="1" ht="13.5" customHeight="1">
      <c r="A22" s="225" t="s">
        <v>70</v>
      </c>
      <c r="B22" s="13"/>
      <c r="C22" s="13">
        <v>5</v>
      </c>
      <c r="D22" s="127"/>
      <c r="E22" s="17"/>
      <c r="F22" s="17">
        <v>4</v>
      </c>
      <c r="G22" s="13"/>
      <c r="H22" s="2"/>
      <c r="I22" s="2"/>
      <c r="J22" s="22"/>
      <c r="K22" s="2"/>
      <c r="L22" s="2">
        <v>25</v>
      </c>
      <c r="M22" s="2"/>
      <c r="N22" s="2"/>
      <c r="O22" s="4"/>
      <c r="P22" s="13">
        <f t="shared" si="0"/>
        <v>100</v>
      </c>
      <c r="Q22" s="51" t="s">
        <v>57</v>
      </c>
    </row>
    <row r="23" spans="1:17" s="6" customFormat="1" ht="14.25" customHeight="1">
      <c r="A23" s="225" t="s">
        <v>70</v>
      </c>
      <c r="B23" s="188"/>
      <c r="C23" s="188"/>
      <c r="D23" s="189">
        <v>5</v>
      </c>
      <c r="E23" s="17"/>
      <c r="F23" s="17">
        <v>6</v>
      </c>
      <c r="G23" s="13"/>
      <c r="H23" s="2"/>
      <c r="I23" s="2"/>
      <c r="J23" s="22"/>
      <c r="K23" s="2"/>
      <c r="L23" s="2">
        <v>25</v>
      </c>
      <c r="M23" s="2"/>
      <c r="N23" s="2"/>
      <c r="O23" s="4"/>
      <c r="P23" s="13">
        <f t="shared" si="0"/>
        <v>150</v>
      </c>
      <c r="Q23" s="51" t="s">
        <v>58</v>
      </c>
    </row>
    <row r="24" spans="1:17" s="6" customFormat="1" ht="11.25" customHeight="1">
      <c r="A24" s="219" t="s">
        <v>387</v>
      </c>
      <c r="B24" s="13">
        <v>5</v>
      </c>
      <c r="C24" s="13"/>
      <c r="D24" s="127"/>
      <c r="E24" s="17"/>
      <c r="F24" s="17">
        <v>31</v>
      </c>
      <c r="G24" s="13"/>
      <c r="H24" s="2"/>
      <c r="I24" s="2"/>
      <c r="J24" s="22"/>
      <c r="K24" s="2"/>
      <c r="L24" s="2">
        <v>1</v>
      </c>
      <c r="M24" s="2"/>
      <c r="N24" s="2"/>
      <c r="O24" s="4"/>
      <c r="P24" s="13">
        <f t="shared" si="0"/>
        <v>31</v>
      </c>
      <c r="Q24" s="51" t="s">
        <v>57</v>
      </c>
    </row>
    <row r="25" spans="1:17" s="6" customFormat="1" ht="16.5" customHeight="1">
      <c r="A25" s="219" t="s">
        <v>387</v>
      </c>
      <c r="B25" s="13"/>
      <c r="C25" s="13">
        <v>5</v>
      </c>
      <c r="D25" s="121"/>
      <c r="E25" s="17"/>
      <c r="F25" s="17">
        <v>4</v>
      </c>
      <c r="G25" s="13"/>
      <c r="H25" s="2"/>
      <c r="I25" s="2"/>
      <c r="J25" s="22"/>
      <c r="K25" s="2"/>
      <c r="L25" s="2">
        <v>1</v>
      </c>
      <c r="M25" s="2"/>
      <c r="N25" s="2"/>
      <c r="O25" s="4"/>
      <c r="P25" s="13">
        <f t="shared" si="0"/>
        <v>4</v>
      </c>
      <c r="Q25" s="51" t="s">
        <v>57</v>
      </c>
    </row>
    <row r="26" spans="1:17" s="6" customFormat="1" ht="15.75" customHeight="1">
      <c r="A26" s="219" t="s">
        <v>387</v>
      </c>
      <c r="B26" s="13"/>
      <c r="C26" s="13"/>
      <c r="D26" s="121">
        <v>5</v>
      </c>
      <c r="E26" s="17"/>
      <c r="F26" s="17">
        <v>6</v>
      </c>
      <c r="G26" s="13"/>
      <c r="H26" s="2"/>
      <c r="I26" s="2"/>
      <c r="J26" s="22"/>
      <c r="K26" s="2"/>
      <c r="L26" s="2">
        <v>1</v>
      </c>
      <c r="M26" s="2"/>
      <c r="N26" s="2"/>
      <c r="O26" s="4"/>
      <c r="P26" s="13">
        <f t="shared" si="0"/>
        <v>6</v>
      </c>
      <c r="Q26" s="51" t="s">
        <v>58</v>
      </c>
    </row>
    <row r="27" spans="1:17" s="6" customFormat="1" ht="15.75" customHeight="1">
      <c r="A27" s="220" t="s">
        <v>388</v>
      </c>
      <c r="B27" s="13">
        <v>5</v>
      </c>
      <c r="C27" s="13"/>
      <c r="D27" s="121"/>
      <c r="E27" s="17"/>
      <c r="F27" s="17">
        <v>31</v>
      </c>
      <c r="G27" s="13"/>
      <c r="H27" s="2"/>
      <c r="I27" s="2"/>
      <c r="J27" s="22"/>
      <c r="K27" s="2"/>
      <c r="L27" s="2">
        <v>5</v>
      </c>
      <c r="M27" s="2"/>
      <c r="N27" s="2"/>
      <c r="O27" s="4"/>
      <c r="P27" s="13">
        <f t="shared" si="0"/>
        <v>155</v>
      </c>
      <c r="Q27" s="51" t="s">
        <v>57</v>
      </c>
    </row>
    <row r="28" spans="1:17" s="6" customFormat="1" ht="16.5" customHeight="1">
      <c r="A28" s="220" t="s">
        <v>388</v>
      </c>
      <c r="B28" s="13"/>
      <c r="C28" s="13">
        <v>5</v>
      </c>
      <c r="D28" s="121"/>
      <c r="E28" s="17"/>
      <c r="F28" s="17">
        <v>4</v>
      </c>
      <c r="G28" s="13"/>
      <c r="H28" s="2"/>
      <c r="I28" s="2"/>
      <c r="J28" s="22"/>
      <c r="K28" s="2"/>
      <c r="L28" s="2">
        <v>5</v>
      </c>
      <c r="M28" s="2"/>
      <c r="N28" s="2"/>
      <c r="O28" s="4"/>
      <c r="P28" s="13">
        <f t="shared" si="0"/>
        <v>20</v>
      </c>
      <c r="Q28" s="51" t="s">
        <v>57</v>
      </c>
    </row>
    <row r="29" spans="1:17" s="6" customFormat="1" ht="14.25" customHeight="1">
      <c r="A29" s="220" t="s">
        <v>388</v>
      </c>
      <c r="B29" s="13"/>
      <c r="C29" s="13"/>
      <c r="D29" s="121">
        <v>5</v>
      </c>
      <c r="E29" s="17"/>
      <c r="F29" s="17">
        <v>6</v>
      </c>
      <c r="G29" s="13"/>
      <c r="H29" s="2"/>
      <c r="I29" s="2"/>
      <c r="J29" s="22"/>
      <c r="K29" s="2"/>
      <c r="L29" s="2">
        <v>5</v>
      </c>
      <c r="M29" s="2"/>
      <c r="N29" s="2"/>
      <c r="O29" s="4"/>
      <c r="P29" s="13">
        <f t="shared" si="0"/>
        <v>30</v>
      </c>
      <c r="Q29" s="51" t="s">
        <v>58</v>
      </c>
    </row>
    <row r="30" spans="1:17" s="6" customFormat="1" ht="13.5" customHeight="1">
      <c r="A30" s="212" t="s">
        <v>389</v>
      </c>
      <c r="B30" s="13">
        <v>5</v>
      </c>
      <c r="C30" s="13"/>
      <c r="D30" s="121"/>
      <c r="E30" s="17"/>
      <c r="F30" s="17">
        <v>31</v>
      </c>
      <c r="G30" s="13"/>
      <c r="H30" s="2"/>
      <c r="I30" s="2"/>
      <c r="J30" s="22"/>
      <c r="K30" s="2"/>
      <c r="L30" s="2"/>
      <c r="M30" s="2"/>
      <c r="N30" s="2"/>
      <c r="O30" s="4"/>
      <c r="P30" s="13">
        <f>0.5*5*F30</f>
        <v>77.5</v>
      </c>
      <c r="Q30" s="51" t="s">
        <v>57</v>
      </c>
    </row>
    <row r="31" spans="1:17" s="6" customFormat="1" ht="15.75" customHeight="1">
      <c r="A31" s="212" t="s">
        <v>389</v>
      </c>
      <c r="B31" s="13"/>
      <c r="C31" s="13">
        <v>5</v>
      </c>
      <c r="D31" s="121"/>
      <c r="E31" s="17"/>
      <c r="F31" s="17">
        <v>4</v>
      </c>
      <c r="G31" s="13"/>
      <c r="H31" s="2"/>
      <c r="I31" s="2"/>
      <c r="J31" s="22"/>
      <c r="K31" s="2"/>
      <c r="L31" s="2"/>
      <c r="M31" s="2"/>
      <c r="N31" s="2"/>
      <c r="O31" s="4"/>
      <c r="P31" s="13">
        <f>0.5*5*F31</f>
        <v>10</v>
      </c>
      <c r="Q31" s="51" t="s">
        <v>57</v>
      </c>
    </row>
    <row r="32" spans="1:17" s="6" customFormat="1" ht="15" customHeight="1">
      <c r="A32" s="212" t="s">
        <v>389</v>
      </c>
      <c r="B32" s="13"/>
      <c r="C32" s="13"/>
      <c r="D32" s="121">
        <v>5</v>
      </c>
      <c r="E32" s="17"/>
      <c r="F32" s="17">
        <v>6</v>
      </c>
      <c r="G32" s="13"/>
      <c r="H32" s="2"/>
      <c r="I32" s="2"/>
      <c r="J32" s="22"/>
      <c r="K32" s="2"/>
      <c r="L32" s="2"/>
      <c r="M32" s="2"/>
      <c r="N32" s="2"/>
      <c r="O32" s="4"/>
      <c r="P32" s="13">
        <f>0.5*5*F32</f>
        <v>15</v>
      </c>
      <c r="Q32" s="51" t="s">
        <v>58</v>
      </c>
    </row>
    <row r="33" spans="1:17" s="12" customFormat="1" ht="20.25" customHeight="1">
      <c r="A33" s="239" t="s">
        <v>212</v>
      </c>
      <c r="B33" s="17"/>
      <c r="C33" s="17"/>
      <c r="D33" s="119"/>
      <c r="E33" s="17"/>
      <c r="F33" s="17"/>
      <c r="G33" s="17"/>
      <c r="H33" s="17"/>
      <c r="I33" s="34"/>
      <c r="J33" s="17"/>
      <c r="K33" s="17"/>
      <c r="L33" s="17"/>
      <c r="M33" s="17"/>
      <c r="N33" s="17"/>
      <c r="O33" s="17"/>
      <c r="P33" s="130">
        <f>SUM(P15:P32)</f>
        <v>2667.5</v>
      </c>
      <c r="Q33" s="34"/>
    </row>
    <row r="34" spans="1:17" s="20" customFormat="1" ht="16.5" customHeight="1">
      <c r="A34" s="51" t="s">
        <v>57</v>
      </c>
      <c r="B34" s="13"/>
      <c r="C34" s="13"/>
      <c r="D34" s="121"/>
      <c r="E34" s="17"/>
      <c r="F34" s="17"/>
      <c r="G34" s="13"/>
      <c r="H34" s="13"/>
      <c r="I34" s="13"/>
      <c r="J34" s="13"/>
      <c r="K34" s="13"/>
      <c r="L34" s="13"/>
      <c r="M34" s="13"/>
      <c r="N34" s="13"/>
      <c r="O34" s="13"/>
      <c r="P34" s="166">
        <f>SUMIFS($P$14:$P$33,$Q$14:$Q$33,A34)</f>
        <v>2270.5</v>
      </c>
      <c r="Q34" s="10"/>
    </row>
    <row r="35" spans="1:17" s="20" customFormat="1" ht="16.5" customHeight="1">
      <c r="A35" s="51" t="s">
        <v>58</v>
      </c>
      <c r="B35" s="13"/>
      <c r="C35" s="13"/>
      <c r="D35" s="121"/>
      <c r="E35" s="17"/>
      <c r="F35" s="17"/>
      <c r="G35" s="13"/>
      <c r="H35" s="13"/>
      <c r="I35" s="13"/>
      <c r="J35" s="13"/>
      <c r="K35" s="13"/>
      <c r="L35" s="13"/>
      <c r="M35" s="13"/>
      <c r="N35" s="13"/>
      <c r="O35" s="13"/>
      <c r="P35" s="13">
        <f>SUMIFS($P$14:$P$33,$Q$14:$Q$33,A35)</f>
        <v>397</v>
      </c>
      <c r="Q35" s="10"/>
    </row>
    <row r="36" spans="1:17" s="7" customFormat="1" ht="13.5" customHeight="1">
      <c r="A36" s="53" t="s">
        <v>29</v>
      </c>
      <c r="B36" s="13"/>
      <c r="C36" s="13"/>
      <c r="D36" s="121"/>
      <c r="E36" s="17"/>
      <c r="F36" s="17"/>
      <c r="G36" s="13"/>
      <c r="H36" s="13"/>
      <c r="I36" s="13"/>
      <c r="J36" s="13"/>
      <c r="K36" s="13"/>
      <c r="L36" s="4"/>
      <c r="M36" s="4"/>
      <c r="N36" s="4"/>
      <c r="O36" s="4"/>
      <c r="P36" s="130">
        <f>SUM(P34:P35)</f>
        <v>2667.5</v>
      </c>
      <c r="Q36" s="10"/>
    </row>
    <row r="37" spans="1:17" s="5" customFormat="1" ht="13.5" customHeight="1">
      <c r="A37" s="265" t="s">
        <v>213</v>
      </c>
      <c r="B37" s="265"/>
      <c r="C37" s="265"/>
      <c r="D37" s="265"/>
      <c r="E37" s="265"/>
      <c r="F37" s="265"/>
      <c r="G37" s="265"/>
      <c r="H37" s="265"/>
      <c r="I37" s="265"/>
      <c r="J37" s="265"/>
      <c r="K37" s="265"/>
      <c r="L37" s="265"/>
      <c r="M37" s="265"/>
      <c r="N37" s="265"/>
      <c r="O37" s="9"/>
      <c r="P37" s="9"/>
      <c r="Q37" s="11"/>
    </row>
    <row r="38" spans="1:17">
      <c r="A38" s="267"/>
      <c r="B38" s="267"/>
      <c r="C38" s="267"/>
      <c r="D38" s="267"/>
      <c r="E38" s="267"/>
      <c r="F38" s="267"/>
      <c r="G38" s="267"/>
      <c r="H38" s="267"/>
      <c r="I38" s="267"/>
      <c r="J38" s="267"/>
      <c r="K38" s="267"/>
      <c r="L38" s="267"/>
      <c r="M38" s="267"/>
      <c r="N38" s="267"/>
      <c r="O38" s="267"/>
      <c r="P38" s="267"/>
      <c r="Q38" s="267"/>
    </row>
    <row r="39" spans="1:17">
      <c r="A39" s="267"/>
      <c r="B39" s="267"/>
      <c r="C39" s="267"/>
      <c r="D39" s="267"/>
      <c r="E39" s="267"/>
      <c r="F39" s="267"/>
      <c r="G39" s="267"/>
      <c r="H39" s="267"/>
      <c r="I39" s="267"/>
      <c r="J39" s="267"/>
      <c r="K39" s="267"/>
      <c r="L39" s="267"/>
      <c r="M39" s="267"/>
      <c r="N39" s="267"/>
      <c r="O39" s="267"/>
      <c r="P39" s="267"/>
      <c r="Q39" s="267"/>
    </row>
    <row r="40" spans="1:17">
      <c r="A40" s="267"/>
      <c r="B40" s="267"/>
      <c r="C40" s="267"/>
      <c r="D40" s="267"/>
      <c r="E40" s="267"/>
      <c r="F40" s="267"/>
      <c r="G40" s="267"/>
      <c r="H40" s="267"/>
      <c r="I40" s="267"/>
      <c r="J40" s="267"/>
      <c r="K40" s="267"/>
      <c r="L40" s="267"/>
      <c r="M40" s="267"/>
      <c r="N40" s="267"/>
      <c r="O40" s="267"/>
      <c r="P40" s="267"/>
      <c r="Q40" s="267"/>
    </row>
  </sheetData>
  <autoFilter ref="A12:Q33"/>
  <mergeCells count="27">
    <mergeCell ref="O9:O10"/>
    <mergeCell ref="B10:D10"/>
    <mergeCell ref="L9:L10"/>
    <mergeCell ref="M9:M10"/>
    <mergeCell ref="N9:N10"/>
    <mergeCell ref="A1:Q1"/>
    <mergeCell ref="A2:Q2"/>
    <mergeCell ref="A3:Q3"/>
    <mergeCell ref="A4:Q4"/>
    <mergeCell ref="B6:D6"/>
    <mergeCell ref="E6:Q6"/>
    <mergeCell ref="A13:Q13"/>
    <mergeCell ref="A37:N37"/>
    <mergeCell ref="A38:Q40"/>
    <mergeCell ref="P7:P10"/>
    <mergeCell ref="Q7:Q10"/>
    <mergeCell ref="B8:D8"/>
    <mergeCell ref="H9:H10"/>
    <mergeCell ref="I9:I10"/>
    <mergeCell ref="J9:J10"/>
    <mergeCell ref="K9:K10"/>
    <mergeCell ref="A7:A10"/>
    <mergeCell ref="E7:E10"/>
    <mergeCell ref="F7:F10"/>
    <mergeCell ref="G7:G10"/>
    <mergeCell ref="H7:K7"/>
    <mergeCell ref="L7:O7"/>
  </mergeCells>
  <pageMargins left="0.47244094488188981" right="0.51181102362204722" top="0.51181102362204722" bottom="0.47244094488188981" header="0.51181102362204722" footer="0.51181102362204722"/>
  <pageSetup paperSize="9" scale="5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J19"/>
  <sheetViews>
    <sheetView workbookViewId="0">
      <selection activeCell="G22" sqref="G22"/>
    </sheetView>
  </sheetViews>
  <sheetFormatPr defaultRowHeight="12.75"/>
  <cols>
    <col min="2" max="2" width="35.140625" customWidth="1"/>
    <col min="3" max="3" width="12.85546875" customWidth="1"/>
    <col min="4" max="4" width="13.28515625" customWidth="1"/>
    <col min="5" max="6" width="12" customWidth="1"/>
    <col min="7" max="7" width="14.28515625" style="43" customWidth="1"/>
    <col min="8" max="8" width="16.85546875" style="43" customWidth="1"/>
    <col min="9" max="10" width="15.140625" customWidth="1"/>
  </cols>
  <sheetData>
    <row r="6" spans="1:10" ht="31.5" customHeight="1">
      <c r="A6" s="333" t="s">
        <v>396</v>
      </c>
      <c r="B6" s="333"/>
      <c r="C6" s="333"/>
      <c r="D6" s="333"/>
      <c r="E6" s="333"/>
      <c r="F6" s="333"/>
      <c r="G6" s="333"/>
      <c r="H6" s="333"/>
      <c r="I6" s="333"/>
      <c r="J6" s="333"/>
    </row>
    <row r="7" spans="1:10" ht="26.25" customHeight="1">
      <c r="A7" s="48"/>
    </row>
    <row r="8" spans="1:10" ht="36.75" customHeight="1">
      <c r="A8" s="48"/>
      <c r="B8" s="336" t="s">
        <v>32</v>
      </c>
      <c r="C8" s="334" t="s">
        <v>397</v>
      </c>
      <c r="D8" s="334" t="s">
        <v>47</v>
      </c>
      <c r="E8" s="334" t="s">
        <v>48</v>
      </c>
      <c r="F8" s="334" t="s">
        <v>398</v>
      </c>
      <c r="G8" s="337" t="s">
        <v>31</v>
      </c>
      <c r="H8" s="337" t="s">
        <v>52</v>
      </c>
      <c r="I8" s="338"/>
      <c r="J8" s="85"/>
    </row>
    <row r="9" spans="1:10" ht="39.75" customHeight="1">
      <c r="B9" s="336"/>
      <c r="C9" s="335"/>
      <c r="D9" s="335"/>
      <c r="E9" s="335"/>
      <c r="F9" s="335"/>
      <c r="G9" s="337"/>
      <c r="H9" s="337"/>
      <c r="I9" s="338"/>
      <c r="J9" s="85"/>
    </row>
    <row r="10" spans="1:10" ht="31.5">
      <c r="B10" s="46" t="s">
        <v>57</v>
      </c>
      <c r="C10" s="170">
        <f>+'1 курс'!Y107</f>
        <v>10264.25</v>
      </c>
      <c r="D10" s="170">
        <f>+'2 курс'!V143</f>
        <v>5902.45</v>
      </c>
      <c r="E10" s="170">
        <f>+'3 курс'!V127</f>
        <v>6156.625</v>
      </c>
      <c r="F10" s="170">
        <f>+' маг 1 курс'!T110+'маг 2 курс'!P34</f>
        <v>5566.5</v>
      </c>
      <c r="G10" s="193">
        <f>C10+D10+E10+F10</f>
        <v>27889.825000000001</v>
      </c>
      <c r="H10" s="170">
        <f>G10/557</f>
        <v>50.071499102333931</v>
      </c>
      <c r="I10" s="86"/>
      <c r="J10" s="14"/>
    </row>
    <row r="11" spans="1:10" ht="15.75">
      <c r="B11" s="46" t="s">
        <v>59</v>
      </c>
      <c r="C11" s="170">
        <f>+'1 курс'!Y108</f>
        <v>26957.928571428572</v>
      </c>
      <c r="D11" s="170">
        <f>+'2 курс'!V144</f>
        <v>13603.600000000002</v>
      </c>
      <c r="E11" s="170">
        <f>+'3 курс'!V128</f>
        <v>19320.900000000001</v>
      </c>
      <c r="F11" s="170">
        <f>+' маг 1 курс'!T111+'маг 2 курс'!P35</f>
        <v>5171</v>
      </c>
      <c r="G11" s="193">
        <f>C11+D11+E11+F11</f>
        <v>65053.428571428572</v>
      </c>
      <c r="H11" s="170">
        <f>G11/557</f>
        <v>116.79251090023082</v>
      </c>
      <c r="I11" s="86"/>
      <c r="J11" s="14"/>
    </row>
    <row r="12" spans="1:10" ht="20.25" customHeight="1">
      <c r="B12" s="47" t="s">
        <v>45</v>
      </c>
      <c r="C12" s="170">
        <f>+'1 курс'!Y109</f>
        <v>16913.5</v>
      </c>
      <c r="D12" s="170">
        <f>+'2 курс'!V145</f>
        <v>16126.65</v>
      </c>
      <c r="E12" s="170">
        <f>+'3 курс'!V129</f>
        <v>11998.1</v>
      </c>
      <c r="F12" s="170">
        <f>+' маг 1 курс'!T112</f>
        <v>2048</v>
      </c>
      <c r="G12" s="193">
        <f>C12+D12+E12+F12</f>
        <v>47086.25</v>
      </c>
      <c r="H12" s="170">
        <f>G12/557</f>
        <v>84.53545780969479</v>
      </c>
      <c r="I12" s="86"/>
      <c r="J12" s="14"/>
    </row>
    <row r="13" spans="1:10" ht="40.5" customHeight="1">
      <c r="B13" s="47" t="s">
        <v>53</v>
      </c>
      <c r="C13" s="170">
        <f>+'1 курс'!Y110</f>
        <v>3955</v>
      </c>
      <c r="D13" s="170">
        <f>+'2 курс'!V146</f>
        <v>11240.9</v>
      </c>
      <c r="E13" s="170">
        <f>+'3 курс'!V130</f>
        <v>10923.775000000001</v>
      </c>
      <c r="F13" s="170">
        <f>+' маг 1 курс'!T113</f>
        <v>1938</v>
      </c>
      <c r="G13" s="193">
        <f>C13+D13+E13+F13</f>
        <v>28057.675000000003</v>
      </c>
      <c r="H13" s="170">
        <f>G13/557</f>
        <v>50.372845601436268</v>
      </c>
      <c r="I13" s="86"/>
      <c r="J13" s="14"/>
    </row>
    <row r="14" spans="1:10" ht="15.75">
      <c r="B14" s="74" t="s">
        <v>49</v>
      </c>
      <c r="C14" s="171">
        <f t="shared" ref="C14:H14" si="0">SUM(C10:C13)</f>
        <v>58090.678571428572</v>
      </c>
      <c r="D14" s="171">
        <f t="shared" si="0"/>
        <v>46873.600000000006</v>
      </c>
      <c r="E14" s="171">
        <f t="shared" si="0"/>
        <v>48399.4</v>
      </c>
      <c r="F14" s="171">
        <f>SUM(F10:F13)</f>
        <v>14723.5</v>
      </c>
      <c r="G14" s="193">
        <f>SUM(G10:G13)</f>
        <v>168087.17857142858</v>
      </c>
      <c r="H14" s="193">
        <f t="shared" si="0"/>
        <v>301.77231341369583</v>
      </c>
      <c r="I14" s="87"/>
      <c r="J14" s="14"/>
    </row>
    <row r="15" spans="1:10" ht="15.75">
      <c r="B15" s="74" t="s">
        <v>50</v>
      </c>
      <c r="C15" s="45"/>
      <c r="D15" s="45"/>
      <c r="E15" s="45"/>
      <c r="F15" s="45"/>
      <c r="G15" s="194"/>
      <c r="H15" s="195"/>
      <c r="I15" s="87"/>
      <c r="J15" s="14"/>
    </row>
    <row r="16" spans="1:10" ht="15.75">
      <c r="B16" s="74" t="s">
        <v>51</v>
      </c>
      <c r="C16" s="45"/>
      <c r="D16" s="45"/>
      <c r="E16" s="45"/>
      <c r="F16" s="45"/>
      <c r="G16" s="194">
        <f>+'3 курс почасовая'!V37</f>
        <v>5635</v>
      </c>
      <c r="H16" s="196"/>
      <c r="I16" s="14"/>
      <c r="J16" s="14"/>
    </row>
    <row r="17" spans="2:10" ht="15.75" customHeight="1">
      <c r="B17" s="79" t="s">
        <v>29</v>
      </c>
      <c r="C17" s="76"/>
      <c r="D17" s="76"/>
      <c r="E17" s="76"/>
      <c r="F17" s="76"/>
      <c r="G17" s="193">
        <f>G14+G16</f>
        <v>173722.17857142858</v>
      </c>
      <c r="H17" s="197">
        <f>SUM(H14)</f>
        <v>301.77231341369583</v>
      </c>
      <c r="I17" s="95"/>
      <c r="J17" s="14"/>
    </row>
    <row r="18" spans="2:10" ht="15.75" customHeight="1">
      <c r="B18" s="77"/>
      <c r="C18" s="49"/>
      <c r="D18" s="49"/>
      <c r="E18" s="49"/>
      <c r="F18" s="49"/>
      <c r="G18" s="78"/>
      <c r="H18" s="198"/>
      <c r="I18" s="14"/>
      <c r="J18" s="14"/>
    </row>
    <row r="19" spans="2:10" ht="41.25" customHeight="1">
      <c r="B19" s="44" t="s">
        <v>391</v>
      </c>
      <c r="C19" s="50"/>
      <c r="G19" s="14"/>
      <c r="H19" s="84"/>
      <c r="I19" s="245"/>
      <c r="J19" s="84"/>
    </row>
  </sheetData>
  <mergeCells count="9">
    <mergeCell ref="A6:J6"/>
    <mergeCell ref="C8:C9"/>
    <mergeCell ref="D8:D9"/>
    <mergeCell ref="E8:E9"/>
    <mergeCell ref="B8:B9"/>
    <mergeCell ref="G8:G9"/>
    <mergeCell ref="H8:H9"/>
    <mergeCell ref="I8:I9"/>
    <mergeCell ref="F8:F9"/>
  </mergeCells>
  <pageMargins left="0.23622047244094491" right="0.23622047244094491" top="0.74803149606299213" bottom="0.74803149606299213" header="0.31496062992125984" footer="0.31496062992125984"/>
  <pageSetup paperSize="9" scale="5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opLeftCell="A52" workbookViewId="0">
      <selection activeCell="H61" sqref="H61"/>
    </sheetView>
  </sheetViews>
  <sheetFormatPr defaultRowHeight="12.75"/>
  <cols>
    <col min="1" max="1" width="32.85546875" style="172" customWidth="1"/>
    <col min="2" max="2" width="43.5703125" style="172" customWidth="1"/>
    <col min="3" max="3" width="11.140625" style="172" customWidth="1"/>
  </cols>
  <sheetData>
    <row r="1" spans="1:3">
      <c r="A1" s="173" t="s">
        <v>1</v>
      </c>
      <c r="B1" s="173" t="s">
        <v>261</v>
      </c>
      <c r="C1" s="173" t="s">
        <v>262</v>
      </c>
    </row>
    <row r="2" spans="1:3" ht="17.25" customHeight="1">
      <c r="A2" s="174" t="s">
        <v>134</v>
      </c>
      <c r="B2" s="174" t="s">
        <v>259</v>
      </c>
      <c r="C2" s="175">
        <v>3</v>
      </c>
    </row>
    <row r="3" spans="1:3" ht="15.75" customHeight="1">
      <c r="A3" s="174" t="s">
        <v>271</v>
      </c>
      <c r="B3" s="174" t="s">
        <v>259</v>
      </c>
      <c r="C3" s="175">
        <v>2</v>
      </c>
    </row>
    <row r="4" spans="1:3" ht="13.5" customHeight="1">
      <c r="A4" s="174" t="s">
        <v>88</v>
      </c>
      <c r="B4" s="174" t="s">
        <v>259</v>
      </c>
      <c r="C4" s="175">
        <v>3</v>
      </c>
    </row>
    <row r="5" spans="1:3" ht="14.25" customHeight="1">
      <c r="A5" s="174" t="s">
        <v>91</v>
      </c>
      <c r="B5" s="174" t="s">
        <v>259</v>
      </c>
      <c r="C5" s="175">
        <v>3</v>
      </c>
    </row>
    <row r="6" spans="1:3" ht="16.5" customHeight="1">
      <c r="A6" s="174" t="s">
        <v>133</v>
      </c>
      <c r="B6" s="174" t="s">
        <v>259</v>
      </c>
      <c r="C6" s="175">
        <v>3</v>
      </c>
    </row>
    <row r="7" spans="1:3" ht="14.25" customHeight="1">
      <c r="A7" s="174" t="s">
        <v>110</v>
      </c>
      <c r="B7" s="174" t="s">
        <v>259</v>
      </c>
      <c r="C7" s="175">
        <v>3</v>
      </c>
    </row>
    <row r="8" spans="1:3" ht="18" customHeight="1">
      <c r="A8" s="174" t="s">
        <v>277</v>
      </c>
      <c r="B8" s="174" t="s">
        <v>259</v>
      </c>
      <c r="C8" s="175">
        <v>1</v>
      </c>
    </row>
    <row r="9" spans="1:3" ht="15" customHeight="1">
      <c r="A9" s="174" t="s">
        <v>138</v>
      </c>
      <c r="B9" s="174" t="s">
        <v>259</v>
      </c>
      <c r="C9" s="175">
        <v>2</v>
      </c>
    </row>
    <row r="10" spans="1:3" ht="15.75" customHeight="1">
      <c r="A10" s="176" t="s">
        <v>236</v>
      </c>
      <c r="B10" s="174" t="s">
        <v>259</v>
      </c>
      <c r="C10" s="175">
        <v>1</v>
      </c>
    </row>
    <row r="11" spans="1:3" ht="13.5" customHeight="1">
      <c r="A11" s="174" t="s">
        <v>145</v>
      </c>
      <c r="B11" s="174" t="s">
        <v>259</v>
      </c>
      <c r="C11" s="175">
        <v>2</v>
      </c>
    </row>
    <row r="12" spans="1:3" ht="13.5" customHeight="1">
      <c r="A12" s="174" t="s">
        <v>85</v>
      </c>
      <c r="B12" s="174" t="s">
        <v>259</v>
      </c>
      <c r="C12" s="175">
        <v>3</v>
      </c>
    </row>
    <row r="13" spans="1:3" ht="13.5" customHeight="1">
      <c r="A13" s="174" t="s">
        <v>92</v>
      </c>
      <c r="B13" s="174" t="s">
        <v>259</v>
      </c>
      <c r="C13" s="175">
        <v>3</v>
      </c>
    </row>
    <row r="14" spans="1:3" ht="14.25" customHeight="1">
      <c r="A14" s="176" t="s">
        <v>228</v>
      </c>
      <c r="B14" s="174" t="s">
        <v>259</v>
      </c>
      <c r="C14" s="175">
        <v>1</v>
      </c>
    </row>
    <row r="15" spans="1:3" ht="16.5" customHeight="1">
      <c r="A15" s="174" t="s">
        <v>74</v>
      </c>
      <c r="B15" s="174" t="s">
        <v>259</v>
      </c>
      <c r="C15" s="175">
        <v>3</v>
      </c>
    </row>
    <row r="16" spans="1:3" ht="16.5" customHeight="1">
      <c r="A16" s="174" t="s">
        <v>89</v>
      </c>
      <c r="B16" s="174" t="s">
        <v>259</v>
      </c>
      <c r="C16" s="175">
        <v>3</v>
      </c>
    </row>
    <row r="17" spans="1:3" ht="15.75" customHeight="1">
      <c r="A17" s="174" t="s">
        <v>136</v>
      </c>
      <c r="B17" s="174" t="s">
        <v>259</v>
      </c>
      <c r="C17" s="175">
        <v>3</v>
      </c>
    </row>
    <row r="18" spans="1:3" ht="18" customHeight="1">
      <c r="A18" s="174" t="s">
        <v>194</v>
      </c>
      <c r="B18" s="174" t="s">
        <v>259</v>
      </c>
      <c r="C18" s="175">
        <v>2</v>
      </c>
    </row>
    <row r="19" spans="1:3" ht="15.75" customHeight="1">
      <c r="A19" s="174" t="s">
        <v>117</v>
      </c>
      <c r="B19" s="174" t="s">
        <v>259</v>
      </c>
      <c r="C19" s="175">
        <v>3</v>
      </c>
    </row>
    <row r="20" spans="1:3" ht="15.75" customHeight="1">
      <c r="A20" s="174" t="s">
        <v>34</v>
      </c>
      <c r="B20" s="174" t="s">
        <v>259</v>
      </c>
      <c r="C20" s="175">
        <v>3</v>
      </c>
    </row>
    <row r="21" spans="1:3" ht="18" customHeight="1">
      <c r="A21" s="177" t="s">
        <v>237</v>
      </c>
      <c r="B21" s="174" t="s">
        <v>259</v>
      </c>
      <c r="C21" s="175">
        <v>1</v>
      </c>
    </row>
    <row r="22" spans="1:3" ht="15.75" customHeight="1">
      <c r="A22" s="174" t="s">
        <v>295</v>
      </c>
      <c r="B22" s="174" t="s">
        <v>259</v>
      </c>
      <c r="C22" s="175">
        <v>2</v>
      </c>
    </row>
    <row r="23" spans="1:3" ht="16.5" customHeight="1">
      <c r="A23" s="174" t="s">
        <v>151</v>
      </c>
      <c r="B23" s="174" t="s">
        <v>259</v>
      </c>
      <c r="C23" s="175">
        <v>2</v>
      </c>
    </row>
    <row r="24" spans="1:3" ht="17.25" customHeight="1">
      <c r="A24" s="174" t="s">
        <v>153</v>
      </c>
      <c r="B24" s="174" t="s">
        <v>259</v>
      </c>
      <c r="C24" s="175">
        <v>2</v>
      </c>
    </row>
    <row r="25" spans="1:3" ht="17.25" customHeight="1">
      <c r="A25" s="174" t="s">
        <v>164</v>
      </c>
      <c r="B25" s="174" t="s">
        <v>259</v>
      </c>
      <c r="C25" s="175">
        <v>2</v>
      </c>
    </row>
    <row r="26" spans="1:3" ht="16.5" customHeight="1">
      <c r="A26" s="174" t="s">
        <v>165</v>
      </c>
      <c r="B26" s="174" t="s">
        <v>259</v>
      </c>
      <c r="C26" s="175">
        <v>2</v>
      </c>
    </row>
    <row r="27" spans="1:3" ht="17.25" customHeight="1">
      <c r="A27" s="176" t="s">
        <v>220</v>
      </c>
      <c r="B27" s="174" t="s">
        <v>257</v>
      </c>
      <c r="C27" s="175">
        <v>1</v>
      </c>
    </row>
    <row r="28" spans="1:3" ht="12.75" customHeight="1">
      <c r="A28" s="176" t="s">
        <v>138</v>
      </c>
      <c r="B28" s="174" t="s">
        <v>257</v>
      </c>
      <c r="C28" s="175">
        <v>1</v>
      </c>
    </row>
    <row r="29" spans="1:3" ht="15" customHeight="1">
      <c r="A29" s="176" t="s">
        <v>226</v>
      </c>
      <c r="B29" s="174" t="s">
        <v>257</v>
      </c>
      <c r="C29" s="175">
        <v>1</v>
      </c>
    </row>
    <row r="30" spans="1:3">
      <c r="A30" s="174" t="s">
        <v>267</v>
      </c>
      <c r="B30" s="174" t="s">
        <v>258</v>
      </c>
      <c r="C30" s="175">
        <v>2</v>
      </c>
    </row>
    <row r="31" spans="1:3">
      <c r="A31" s="174" t="s">
        <v>147</v>
      </c>
      <c r="B31" s="174" t="s">
        <v>258</v>
      </c>
      <c r="C31" s="175">
        <v>2</v>
      </c>
    </row>
    <row r="32" spans="1:3">
      <c r="A32" s="174" t="s">
        <v>268</v>
      </c>
      <c r="B32" s="174" t="s">
        <v>258</v>
      </c>
      <c r="C32" s="175">
        <v>2</v>
      </c>
    </row>
    <row r="33" spans="1:3">
      <c r="A33" s="174" t="s">
        <v>269</v>
      </c>
      <c r="B33" s="174" t="s">
        <v>258</v>
      </c>
      <c r="C33" s="175">
        <v>2</v>
      </c>
    </row>
    <row r="34" spans="1:3">
      <c r="A34" s="174" t="s">
        <v>270</v>
      </c>
      <c r="B34" s="174" t="s">
        <v>258</v>
      </c>
      <c r="C34" s="175">
        <v>2</v>
      </c>
    </row>
    <row r="35" spans="1:3">
      <c r="A35" s="174" t="s">
        <v>182</v>
      </c>
      <c r="B35" s="174" t="s">
        <v>258</v>
      </c>
      <c r="C35" s="175">
        <v>2</v>
      </c>
    </row>
    <row r="36" spans="1:3">
      <c r="A36" s="176" t="s">
        <v>230</v>
      </c>
      <c r="B36" s="174" t="s">
        <v>258</v>
      </c>
      <c r="C36" s="175">
        <v>1</v>
      </c>
    </row>
    <row r="37" spans="1:3">
      <c r="A37" s="174" t="s">
        <v>72</v>
      </c>
      <c r="B37" s="174" t="s">
        <v>258</v>
      </c>
      <c r="C37" s="175">
        <v>3</v>
      </c>
    </row>
    <row r="38" spans="1:3">
      <c r="A38" s="174" t="s">
        <v>87</v>
      </c>
      <c r="B38" s="174" t="s">
        <v>258</v>
      </c>
      <c r="C38" s="175">
        <v>2</v>
      </c>
    </row>
    <row r="39" spans="1:3">
      <c r="A39" s="174" t="s">
        <v>87</v>
      </c>
      <c r="B39" s="174" t="s">
        <v>258</v>
      </c>
      <c r="C39" s="175">
        <v>3</v>
      </c>
    </row>
    <row r="40" spans="1:3">
      <c r="A40" s="174" t="s">
        <v>73</v>
      </c>
      <c r="B40" s="174" t="s">
        <v>258</v>
      </c>
      <c r="C40" s="175">
        <v>3</v>
      </c>
    </row>
    <row r="41" spans="1:3">
      <c r="A41" s="174" t="s">
        <v>75</v>
      </c>
      <c r="B41" s="174" t="s">
        <v>258</v>
      </c>
      <c r="C41" s="175">
        <v>3</v>
      </c>
    </row>
    <row r="42" spans="1:3">
      <c r="A42" s="174" t="s">
        <v>139</v>
      </c>
      <c r="B42" s="174" t="s">
        <v>258</v>
      </c>
      <c r="C42" s="175">
        <v>2</v>
      </c>
    </row>
    <row r="43" spans="1:3">
      <c r="A43" s="174" t="s">
        <v>161</v>
      </c>
      <c r="B43" s="174" t="s">
        <v>258</v>
      </c>
      <c r="C43" s="175">
        <v>2</v>
      </c>
    </row>
    <row r="44" spans="1:3">
      <c r="A44" s="176" t="s">
        <v>140</v>
      </c>
      <c r="B44" s="174" t="s">
        <v>258</v>
      </c>
      <c r="C44" s="175">
        <v>1</v>
      </c>
    </row>
    <row r="45" spans="1:3">
      <c r="A45" s="174" t="s">
        <v>140</v>
      </c>
      <c r="B45" s="174" t="s">
        <v>258</v>
      </c>
      <c r="C45" s="175">
        <v>2</v>
      </c>
    </row>
    <row r="46" spans="1:3">
      <c r="A46" s="174" t="s">
        <v>187</v>
      </c>
      <c r="B46" s="174" t="s">
        <v>258</v>
      </c>
      <c r="C46" s="175">
        <v>2</v>
      </c>
    </row>
    <row r="47" spans="1:3">
      <c r="A47" s="174" t="s">
        <v>143</v>
      </c>
      <c r="B47" s="174" t="s">
        <v>258</v>
      </c>
      <c r="C47" s="175">
        <v>2</v>
      </c>
    </row>
    <row r="48" spans="1:3">
      <c r="A48" s="174" t="s">
        <v>98</v>
      </c>
      <c r="B48" s="174" t="s">
        <v>258</v>
      </c>
      <c r="C48" s="175">
        <v>3</v>
      </c>
    </row>
    <row r="49" spans="1:3" ht="25.5">
      <c r="A49" s="176" t="s">
        <v>221</v>
      </c>
      <c r="B49" s="174" t="s">
        <v>258</v>
      </c>
      <c r="C49" s="175">
        <v>1</v>
      </c>
    </row>
    <row r="50" spans="1:3">
      <c r="A50" s="176" t="s">
        <v>86</v>
      </c>
      <c r="B50" s="174" t="s">
        <v>258</v>
      </c>
      <c r="C50" s="175">
        <v>1</v>
      </c>
    </row>
    <row r="51" spans="1:3">
      <c r="A51" s="174" t="s">
        <v>86</v>
      </c>
      <c r="B51" s="174" t="s">
        <v>258</v>
      </c>
      <c r="C51" s="175">
        <v>3</v>
      </c>
    </row>
    <row r="52" spans="1:3">
      <c r="A52" s="176" t="s">
        <v>234</v>
      </c>
      <c r="B52" s="174" t="s">
        <v>258</v>
      </c>
      <c r="C52" s="175">
        <v>1</v>
      </c>
    </row>
    <row r="53" spans="1:3">
      <c r="A53" s="176" t="s">
        <v>222</v>
      </c>
      <c r="B53" s="174" t="s">
        <v>258</v>
      </c>
      <c r="C53" s="175">
        <v>1</v>
      </c>
    </row>
    <row r="54" spans="1:3">
      <c r="A54" s="174" t="s">
        <v>233</v>
      </c>
      <c r="B54" s="174" t="s">
        <v>258</v>
      </c>
      <c r="C54" s="175">
        <v>1</v>
      </c>
    </row>
    <row r="55" spans="1:3" ht="15">
      <c r="A55" s="178" t="s">
        <v>190</v>
      </c>
      <c r="B55" s="174" t="s">
        <v>258</v>
      </c>
      <c r="C55" s="175">
        <v>1</v>
      </c>
    </row>
    <row r="56" spans="1:3">
      <c r="A56" s="174" t="s">
        <v>190</v>
      </c>
      <c r="B56" s="174" t="s">
        <v>258</v>
      </c>
      <c r="C56" s="175">
        <v>2</v>
      </c>
    </row>
    <row r="57" spans="1:3">
      <c r="A57" s="174" t="s">
        <v>209</v>
      </c>
      <c r="B57" s="174" t="s">
        <v>258</v>
      </c>
      <c r="C57" s="175">
        <v>2</v>
      </c>
    </row>
    <row r="58" spans="1:3">
      <c r="A58" s="174" t="s">
        <v>162</v>
      </c>
      <c r="B58" s="174" t="s">
        <v>258</v>
      </c>
      <c r="C58" s="175">
        <v>2</v>
      </c>
    </row>
    <row r="59" spans="1:3">
      <c r="A59" s="174" t="s">
        <v>162</v>
      </c>
      <c r="B59" s="174" t="s">
        <v>258</v>
      </c>
      <c r="C59" s="175">
        <v>2</v>
      </c>
    </row>
    <row r="60" spans="1:3">
      <c r="A60" s="176" t="s">
        <v>227</v>
      </c>
      <c r="B60" s="174" t="s">
        <v>258</v>
      </c>
      <c r="C60" s="175">
        <v>1</v>
      </c>
    </row>
    <row r="61" spans="1:3" ht="13.5" thickBot="1">
      <c r="A61" s="174" t="s">
        <v>146</v>
      </c>
      <c r="B61" s="174" t="s">
        <v>258</v>
      </c>
      <c r="C61" s="175">
        <v>2</v>
      </c>
    </row>
    <row r="62" spans="1:3" ht="13.5" thickBot="1">
      <c r="A62" s="191" t="s">
        <v>159</v>
      </c>
      <c r="B62" s="192" t="s">
        <v>53</v>
      </c>
      <c r="C62" s="175">
        <v>2</v>
      </c>
    </row>
    <row r="63" spans="1:3">
      <c r="A63" s="174" t="s">
        <v>155</v>
      </c>
      <c r="B63" s="174" t="s">
        <v>258</v>
      </c>
      <c r="C63" s="175">
        <v>2</v>
      </c>
    </row>
    <row r="64" spans="1:3">
      <c r="A64" s="174" t="s">
        <v>157</v>
      </c>
      <c r="B64" s="174" t="s">
        <v>258</v>
      </c>
      <c r="C64" s="175">
        <v>2</v>
      </c>
    </row>
    <row r="65" spans="1:3">
      <c r="A65" s="174" t="s">
        <v>301</v>
      </c>
      <c r="B65" s="174" t="s">
        <v>258</v>
      </c>
      <c r="C65" s="175">
        <v>2</v>
      </c>
    </row>
    <row r="66" spans="1:3">
      <c r="A66" s="174" t="s">
        <v>302</v>
      </c>
      <c r="B66" s="174" t="s">
        <v>258</v>
      </c>
      <c r="C66" s="175">
        <v>2</v>
      </c>
    </row>
    <row r="67" spans="1:3">
      <c r="A67" s="174" t="s">
        <v>302</v>
      </c>
      <c r="B67" s="174" t="s">
        <v>258</v>
      </c>
      <c r="C67" s="175">
        <v>3</v>
      </c>
    </row>
    <row r="68" spans="1:3">
      <c r="A68" s="174" t="s">
        <v>148</v>
      </c>
      <c r="B68" s="174" t="s">
        <v>258</v>
      </c>
      <c r="C68" s="175">
        <v>2</v>
      </c>
    </row>
    <row r="69" spans="1:3">
      <c r="A69" s="174" t="s">
        <v>303</v>
      </c>
      <c r="B69" s="174" t="s">
        <v>258</v>
      </c>
      <c r="C69" s="175">
        <v>2</v>
      </c>
    </row>
    <row r="70" spans="1:3">
      <c r="A70" s="174" t="s">
        <v>304</v>
      </c>
      <c r="B70" s="174" t="s">
        <v>258</v>
      </c>
      <c r="C70" s="175">
        <v>3</v>
      </c>
    </row>
    <row r="71" spans="1:3">
      <c r="A71" s="174" t="s">
        <v>305</v>
      </c>
      <c r="B71" s="174" t="s">
        <v>258</v>
      </c>
      <c r="C71" s="175">
        <v>2</v>
      </c>
    </row>
    <row r="72" spans="1:3" ht="15">
      <c r="A72" s="178" t="s">
        <v>235</v>
      </c>
      <c r="B72" s="174" t="s">
        <v>258</v>
      </c>
      <c r="C72" s="175">
        <v>1</v>
      </c>
    </row>
    <row r="73" spans="1:3">
      <c r="A73" s="179" t="s">
        <v>111</v>
      </c>
      <c r="B73" s="174" t="s">
        <v>53</v>
      </c>
      <c r="C73" s="175">
        <v>3</v>
      </c>
    </row>
    <row r="74" spans="1:3">
      <c r="A74" s="174" t="s">
        <v>107</v>
      </c>
      <c r="B74" s="174" t="s">
        <v>53</v>
      </c>
      <c r="C74" s="175">
        <v>3</v>
      </c>
    </row>
    <row r="75" spans="1:3">
      <c r="A75" s="174" t="s">
        <v>152</v>
      </c>
      <c r="B75" s="174" t="s">
        <v>53</v>
      </c>
      <c r="C75" s="175">
        <v>2</v>
      </c>
    </row>
    <row r="76" spans="1:3">
      <c r="A76" s="174" t="s">
        <v>113</v>
      </c>
      <c r="B76" s="174" t="s">
        <v>53</v>
      </c>
      <c r="C76" s="175">
        <v>3</v>
      </c>
    </row>
    <row r="77" spans="1:3">
      <c r="A77" s="174" t="s">
        <v>24</v>
      </c>
      <c r="B77" s="174" t="s">
        <v>53</v>
      </c>
      <c r="C77" s="175">
        <v>2</v>
      </c>
    </row>
    <row r="78" spans="1:3">
      <c r="A78" s="179" t="s">
        <v>24</v>
      </c>
      <c r="B78" s="174" t="s">
        <v>53</v>
      </c>
      <c r="C78" s="175">
        <v>3</v>
      </c>
    </row>
    <row r="79" spans="1:3">
      <c r="A79" s="174" t="s">
        <v>188</v>
      </c>
      <c r="B79" s="174" t="s">
        <v>53</v>
      </c>
      <c r="C79" s="175">
        <v>2</v>
      </c>
    </row>
    <row r="80" spans="1:3">
      <c r="A80" s="174" t="s">
        <v>280</v>
      </c>
      <c r="B80" s="174" t="s">
        <v>53</v>
      </c>
      <c r="C80" s="175">
        <v>3</v>
      </c>
    </row>
    <row r="81" spans="1:3">
      <c r="A81" s="179" t="s">
        <v>103</v>
      </c>
      <c r="B81" s="174" t="s">
        <v>53</v>
      </c>
      <c r="C81" s="175">
        <v>3</v>
      </c>
    </row>
    <row r="82" spans="1:3">
      <c r="A82" s="174" t="s">
        <v>184</v>
      </c>
      <c r="B82" s="174" t="s">
        <v>53</v>
      </c>
      <c r="C82" s="175">
        <v>2</v>
      </c>
    </row>
    <row r="83" spans="1:3">
      <c r="A83" s="174" t="s">
        <v>104</v>
      </c>
      <c r="B83" s="174" t="s">
        <v>53</v>
      </c>
      <c r="C83" s="175">
        <v>3</v>
      </c>
    </row>
    <row r="84" spans="1:3" ht="15">
      <c r="A84" s="178" t="s">
        <v>250</v>
      </c>
      <c r="B84" s="174" t="s">
        <v>53</v>
      </c>
      <c r="C84" s="175">
        <v>1</v>
      </c>
    </row>
    <row r="85" spans="1:3" ht="15">
      <c r="A85" s="178" t="s">
        <v>167</v>
      </c>
      <c r="B85" s="174" t="s">
        <v>53</v>
      </c>
      <c r="C85" s="175">
        <v>1</v>
      </c>
    </row>
    <row r="86" spans="1:3">
      <c r="A86" s="174" t="s">
        <v>167</v>
      </c>
      <c r="B86" s="174" t="s">
        <v>53</v>
      </c>
      <c r="C86" s="175">
        <v>2</v>
      </c>
    </row>
    <row r="87" spans="1:3">
      <c r="A87" s="174" t="s">
        <v>102</v>
      </c>
      <c r="B87" s="174" t="s">
        <v>53</v>
      </c>
      <c r="C87" s="175">
        <v>2</v>
      </c>
    </row>
    <row r="88" spans="1:3">
      <c r="A88" s="174" t="s">
        <v>102</v>
      </c>
      <c r="B88" s="174" t="s">
        <v>53</v>
      </c>
      <c r="C88" s="175">
        <v>3</v>
      </c>
    </row>
    <row r="89" spans="1:3" ht="15">
      <c r="A89" s="178" t="s">
        <v>249</v>
      </c>
      <c r="B89" s="174" t="s">
        <v>53</v>
      </c>
      <c r="C89" s="175">
        <v>1</v>
      </c>
    </row>
    <row r="90" spans="1:3" ht="15">
      <c r="A90" s="178" t="s">
        <v>284</v>
      </c>
      <c r="B90" s="174" t="s">
        <v>53</v>
      </c>
      <c r="C90" s="175">
        <v>1</v>
      </c>
    </row>
    <row r="91" spans="1:3">
      <c r="A91" s="174" t="s">
        <v>168</v>
      </c>
      <c r="B91" s="174" t="s">
        <v>53</v>
      </c>
      <c r="C91" s="175">
        <v>2</v>
      </c>
    </row>
    <row r="92" spans="1:3">
      <c r="A92" s="174" t="s">
        <v>96</v>
      </c>
      <c r="B92" s="174" t="s">
        <v>53</v>
      </c>
      <c r="C92" s="175">
        <v>3</v>
      </c>
    </row>
    <row r="93" spans="1:3">
      <c r="A93" s="174" t="s">
        <v>82</v>
      </c>
      <c r="B93" s="174" t="s">
        <v>53</v>
      </c>
      <c r="C93" s="175">
        <v>2</v>
      </c>
    </row>
    <row r="94" spans="1:3">
      <c r="A94" s="174" t="s">
        <v>82</v>
      </c>
      <c r="B94" s="174" t="s">
        <v>53</v>
      </c>
      <c r="C94" s="175">
        <v>3</v>
      </c>
    </row>
    <row r="95" spans="1:3">
      <c r="A95" s="174" t="s">
        <v>185</v>
      </c>
      <c r="B95" s="174" t="s">
        <v>53</v>
      </c>
      <c r="C95" s="175">
        <v>2</v>
      </c>
    </row>
    <row r="96" spans="1:3">
      <c r="A96" s="179" t="s">
        <v>112</v>
      </c>
      <c r="B96" s="174" t="s">
        <v>53</v>
      </c>
      <c r="C96" s="175">
        <v>3</v>
      </c>
    </row>
    <row r="97" spans="1:3">
      <c r="A97" s="174" t="s">
        <v>183</v>
      </c>
      <c r="B97" s="174" t="s">
        <v>53</v>
      </c>
      <c r="C97" s="175">
        <v>2</v>
      </c>
    </row>
    <row r="98" spans="1:3">
      <c r="A98" s="174" t="s">
        <v>34</v>
      </c>
      <c r="B98" s="174" t="s">
        <v>53</v>
      </c>
      <c r="C98" s="175">
        <v>2</v>
      </c>
    </row>
    <row r="99" spans="1:3">
      <c r="A99" s="174" t="s">
        <v>293</v>
      </c>
      <c r="B99" s="174" t="s">
        <v>53</v>
      </c>
      <c r="C99" s="175">
        <v>2</v>
      </c>
    </row>
    <row r="100" spans="1:3" ht="25.5">
      <c r="A100" s="174" t="s">
        <v>163</v>
      </c>
      <c r="B100" s="174" t="s">
        <v>53</v>
      </c>
      <c r="C100" s="175">
        <v>2</v>
      </c>
    </row>
    <row r="101" spans="1:3">
      <c r="A101" s="174" t="s">
        <v>189</v>
      </c>
      <c r="B101" s="174" t="s">
        <v>53</v>
      </c>
      <c r="C101" s="175">
        <v>2</v>
      </c>
    </row>
    <row r="102" spans="1:3">
      <c r="A102" s="174" t="s">
        <v>106</v>
      </c>
      <c r="B102" s="174" t="s">
        <v>53</v>
      </c>
      <c r="C102" s="175">
        <v>3</v>
      </c>
    </row>
    <row r="103" spans="1:3" ht="15">
      <c r="A103" s="178" t="s">
        <v>247</v>
      </c>
      <c r="B103" s="174" t="s">
        <v>53</v>
      </c>
      <c r="C103" s="175">
        <v>1</v>
      </c>
    </row>
    <row r="104" spans="1:3" ht="15">
      <c r="A104" s="178" t="s">
        <v>248</v>
      </c>
      <c r="B104" s="174" t="s">
        <v>53</v>
      </c>
      <c r="C104" s="175">
        <v>1</v>
      </c>
    </row>
    <row r="105" spans="1:3">
      <c r="A105" s="174" t="s">
        <v>95</v>
      </c>
      <c r="B105" s="174" t="s">
        <v>53</v>
      </c>
      <c r="C105" s="175">
        <v>3</v>
      </c>
    </row>
    <row r="106" spans="1:3">
      <c r="A106" s="174" t="s">
        <v>90</v>
      </c>
      <c r="B106" s="174" t="s">
        <v>53</v>
      </c>
      <c r="C106" s="175">
        <v>3</v>
      </c>
    </row>
    <row r="107" spans="1:3">
      <c r="A107" s="174" t="s">
        <v>94</v>
      </c>
      <c r="B107" s="174" t="s">
        <v>53</v>
      </c>
      <c r="C107" s="175">
        <v>2</v>
      </c>
    </row>
    <row r="108" spans="1:3">
      <c r="A108" s="174" t="s">
        <v>94</v>
      </c>
      <c r="B108" s="174" t="s">
        <v>53</v>
      </c>
      <c r="C108" s="175">
        <v>3</v>
      </c>
    </row>
    <row r="109" spans="1:3">
      <c r="A109" s="174" t="s">
        <v>166</v>
      </c>
      <c r="B109" s="174" t="s">
        <v>53</v>
      </c>
      <c r="C109" s="175">
        <v>2</v>
      </c>
    </row>
    <row r="110" spans="1:3">
      <c r="A110" s="174" t="s">
        <v>84</v>
      </c>
      <c r="B110" s="174" t="s">
        <v>53</v>
      </c>
      <c r="C110" s="175">
        <v>3</v>
      </c>
    </row>
    <row r="111" spans="1:3">
      <c r="A111" s="174" t="s">
        <v>197</v>
      </c>
      <c r="B111" s="174" t="s">
        <v>53</v>
      </c>
      <c r="C111" s="175">
        <v>2</v>
      </c>
    </row>
    <row r="112" spans="1:3">
      <c r="A112" s="174" t="s">
        <v>109</v>
      </c>
      <c r="B112" s="174" t="s">
        <v>53</v>
      </c>
      <c r="C112" s="175">
        <v>3</v>
      </c>
    </row>
    <row r="113" spans="1:3">
      <c r="A113" s="174" t="s">
        <v>108</v>
      </c>
      <c r="B113" s="174" t="s">
        <v>53</v>
      </c>
      <c r="C113" s="175">
        <v>2</v>
      </c>
    </row>
    <row r="114" spans="1:3">
      <c r="A114" s="174" t="s">
        <v>108</v>
      </c>
      <c r="B114" s="174" t="s">
        <v>53</v>
      </c>
      <c r="C114" s="175">
        <v>3</v>
      </c>
    </row>
    <row r="115" spans="1:3" ht="25.5">
      <c r="A115" s="174" t="s">
        <v>105</v>
      </c>
      <c r="B115" s="174" t="s">
        <v>53</v>
      </c>
      <c r="C115" s="175">
        <v>3</v>
      </c>
    </row>
    <row r="116" spans="1:3">
      <c r="A116" s="174" t="s">
        <v>263</v>
      </c>
      <c r="B116" s="174" t="s">
        <v>59</v>
      </c>
      <c r="C116" s="175">
        <v>3</v>
      </c>
    </row>
    <row r="117" spans="1:3">
      <c r="A117" s="174" t="s">
        <v>81</v>
      </c>
      <c r="B117" s="174" t="s">
        <v>59</v>
      </c>
      <c r="C117" s="175">
        <v>3</v>
      </c>
    </row>
    <row r="118" spans="1:3">
      <c r="A118" s="174" t="s">
        <v>265</v>
      </c>
      <c r="B118" s="174" t="s">
        <v>59</v>
      </c>
      <c r="C118" s="175">
        <v>2</v>
      </c>
    </row>
    <row r="119" spans="1:3" ht="25.5">
      <c r="A119" s="174" t="s">
        <v>266</v>
      </c>
      <c r="B119" s="174" t="s">
        <v>59</v>
      </c>
      <c r="C119" s="175">
        <v>2</v>
      </c>
    </row>
    <row r="120" spans="1:3" ht="25.5">
      <c r="A120" s="179" t="s">
        <v>126</v>
      </c>
      <c r="B120" s="174" t="s">
        <v>59</v>
      </c>
      <c r="C120" s="175">
        <v>3</v>
      </c>
    </row>
    <row r="121" spans="1:3">
      <c r="A121" s="174" t="s">
        <v>115</v>
      </c>
      <c r="B121" s="174" t="s">
        <v>59</v>
      </c>
      <c r="C121" s="175">
        <v>3</v>
      </c>
    </row>
    <row r="122" spans="1:3">
      <c r="A122" s="174" t="s">
        <v>272</v>
      </c>
      <c r="B122" s="174" t="s">
        <v>59</v>
      </c>
      <c r="C122" s="175">
        <v>2</v>
      </c>
    </row>
    <row r="123" spans="1:3" ht="25.5">
      <c r="A123" s="174" t="s">
        <v>273</v>
      </c>
      <c r="B123" s="174" t="s">
        <v>59</v>
      </c>
      <c r="C123" s="175">
        <v>3</v>
      </c>
    </row>
    <row r="124" spans="1:3" ht="15">
      <c r="A124" s="178" t="s">
        <v>246</v>
      </c>
      <c r="B124" s="174" t="s">
        <v>59</v>
      </c>
      <c r="C124" s="175">
        <v>1</v>
      </c>
    </row>
    <row r="125" spans="1:3">
      <c r="A125" s="174" t="s">
        <v>125</v>
      </c>
      <c r="B125" s="174" t="s">
        <v>59</v>
      </c>
      <c r="C125" s="175">
        <v>3</v>
      </c>
    </row>
    <row r="126" spans="1:3">
      <c r="A126" s="174" t="s">
        <v>37</v>
      </c>
      <c r="B126" s="174" t="s">
        <v>59</v>
      </c>
      <c r="C126" s="175">
        <v>3</v>
      </c>
    </row>
    <row r="127" spans="1:3">
      <c r="A127" s="174" t="s">
        <v>274</v>
      </c>
      <c r="B127" s="174" t="s">
        <v>59</v>
      </c>
      <c r="C127" s="175">
        <v>2</v>
      </c>
    </row>
    <row r="128" spans="1:3">
      <c r="A128" s="174" t="s">
        <v>275</v>
      </c>
      <c r="B128" s="174" t="s">
        <v>59</v>
      </c>
      <c r="C128" s="175">
        <v>2</v>
      </c>
    </row>
    <row r="129" spans="1:3" ht="15">
      <c r="A129" s="178" t="s">
        <v>245</v>
      </c>
      <c r="B129" s="174" t="s">
        <v>59</v>
      </c>
      <c r="C129" s="175">
        <v>1</v>
      </c>
    </row>
    <row r="130" spans="1:3">
      <c r="A130" s="174" t="s">
        <v>276</v>
      </c>
      <c r="B130" s="174" t="s">
        <v>59</v>
      </c>
      <c r="C130" s="175">
        <v>3</v>
      </c>
    </row>
    <row r="131" spans="1:3">
      <c r="A131" s="174" t="s">
        <v>131</v>
      </c>
      <c r="B131" s="174" t="s">
        <v>59</v>
      </c>
      <c r="C131" s="175">
        <v>2</v>
      </c>
    </row>
    <row r="132" spans="1:3">
      <c r="A132" s="174" t="s">
        <v>131</v>
      </c>
      <c r="B132" s="174" t="s">
        <v>59</v>
      </c>
      <c r="C132" s="175">
        <v>3</v>
      </c>
    </row>
    <row r="133" spans="1:3">
      <c r="A133" s="174" t="s">
        <v>278</v>
      </c>
      <c r="B133" s="174" t="s">
        <v>59</v>
      </c>
      <c r="C133" s="175">
        <v>2</v>
      </c>
    </row>
    <row r="134" spans="1:3">
      <c r="A134" s="174" t="s">
        <v>279</v>
      </c>
      <c r="B134" s="174" t="s">
        <v>59</v>
      </c>
      <c r="C134" s="175">
        <v>2</v>
      </c>
    </row>
    <row r="135" spans="1:3" ht="25.5">
      <c r="A135" s="174" t="s">
        <v>118</v>
      </c>
      <c r="B135" s="174" t="s">
        <v>59</v>
      </c>
      <c r="C135" s="175">
        <v>3</v>
      </c>
    </row>
    <row r="136" spans="1:3">
      <c r="A136" s="176" t="s">
        <v>224</v>
      </c>
      <c r="B136" s="174" t="s">
        <v>59</v>
      </c>
      <c r="C136" s="175">
        <v>1</v>
      </c>
    </row>
    <row r="137" spans="1:3">
      <c r="A137" s="174" t="s">
        <v>116</v>
      </c>
      <c r="B137" s="174" t="s">
        <v>59</v>
      </c>
      <c r="C137" s="175">
        <v>2</v>
      </c>
    </row>
    <row r="138" spans="1:3">
      <c r="A138" s="174" t="s">
        <v>116</v>
      </c>
      <c r="B138" s="174" t="s">
        <v>59</v>
      </c>
      <c r="C138" s="175">
        <v>3</v>
      </c>
    </row>
    <row r="139" spans="1:3">
      <c r="A139" s="174" t="s">
        <v>281</v>
      </c>
      <c r="B139" s="174" t="s">
        <v>59</v>
      </c>
      <c r="C139" s="175">
        <v>2</v>
      </c>
    </row>
    <row r="140" spans="1:3">
      <c r="A140" s="174" t="s">
        <v>282</v>
      </c>
      <c r="B140" s="174" t="s">
        <v>59</v>
      </c>
      <c r="C140" s="175">
        <v>2</v>
      </c>
    </row>
    <row r="141" spans="1:3">
      <c r="A141" s="174" t="s">
        <v>114</v>
      </c>
      <c r="B141" s="174" t="s">
        <v>59</v>
      </c>
      <c r="C141" s="175">
        <v>3</v>
      </c>
    </row>
    <row r="142" spans="1:3">
      <c r="A142" s="174" t="s">
        <v>283</v>
      </c>
      <c r="B142" s="174" t="s">
        <v>59</v>
      </c>
      <c r="C142" s="175">
        <v>2</v>
      </c>
    </row>
    <row r="143" spans="1:3" ht="15">
      <c r="A143" s="178" t="s">
        <v>242</v>
      </c>
      <c r="B143" s="174" t="s">
        <v>59</v>
      </c>
      <c r="C143" s="175">
        <v>1</v>
      </c>
    </row>
    <row r="144" spans="1:3">
      <c r="A144" s="174" t="s">
        <v>99</v>
      </c>
      <c r="B144" s="174" t="s">
        <v>59</v>
      </c>
      <c r="C144" s="175">
        <v>3</v>
      </c>
    </row>
    <row r="145" spans="1:3">
      <c r="A145" s="176" t="s">
        <v>219</v>
      </c>
      <c r="B145" s="174" t="s">
        <v>59</v>
      </c>
      <c r="C145" s="175">
        <v>1</v>
      </c>
    </row>
    <row r="146" spans="1:3">
      <c r="A146" s="176" t="s">
        <v>225</v>
      </c>
      <c r="B146" s="174" t="s">
        <v>59</v>
      </c>
      <c r="C146" s="175">
        <v>1</v>
      </c>
    </row>
    <row r="147" spans="1:3" ht="15">
      <c r="A147" s="178" t="s">
        <v>238</v>
      </c>
      <c r="B147" s="174" t="s">
        <v>59</v>
      </c>
      <c r="C147" s="175">
        <v>1</v>
      </c>
    </row>
    <row r="148" spans="1:3">
      <c r="A148" s="174" t="s">
        <v>173</v>
      </c>
      <c r="B148" s="174" t="s">
        <v>59</v>
      </c>
      <c r="C148" s="175">
        <v>2</v>
      </c>
    </row>
    <row r="149" spans="1:3">
      <c r="A149" s="174" t="s">
        <v>123</v>
      </c>
      <c r="B149" s="174" t="s">
        <v>59</v>
      </c>
      <c r="C149" s="175">
        <v>2</v>
      </c>
    </row>
    <row r="150" spans="1:3">
      <c r="A150" s="174" t="s">
        <v>123</v>
      </c>
      <c r="B150" s="174" t="s">
        <v>59</v>
      </c>
      <c r="C150" s="175">
        <v>3</v>
      </c>
    </row>
    <row r="151" spans="1:3">
      <c r="A151" s="174" t="s">
        <v>285</v>
      </c>
      <c r="B151" s="174" t="s">
        <v>59</v>
      </c>
      <c r="C151" s="175">
        <v>2</v>
      </c>
    </row>
    <row r="152" spans="1:3">
      <c r="A152" s="174" t="s">
        <v>286</v>
      </c>
      <c r="B152" s="174" t="s">
        <v>59</v>
      </c>
      <c r="C152" s="175">
        <v>2</v>
      </c>
    </row>
    <row r="153" spans="1:3">
      <c r="A153" s="174" t="s">
        <v>286</v>
      </c>
      <c r="B153" s="174" t="s">
        <v>59</v>
      </c>
      <c r="C153" s="175">
        <v>3</v>
      </c>
    </row>
    <row r="154" spans="1:3" ht="15">
      <c r="A154" s="178" t="s">
        <v>253</v>
      </c>
      <c r="B154" s="174" t="s">
        <v>59</v>
      </c>
      <c r="C154" s="175">
        <v>1</v>
      </c>
    </row>
    <row r="155" spans="1:3" ht="15">
      <c r="A155" s="178" t="s">
        <v>287</v>
      </c>
      <c r="B155" s="174" t="s">
        <v>59</v>
      </c>
      <c r="C155" s="175">
        <v>1</v>
      </c>
    </row>
    <row r="156" spans="1:3">
      <c r="A156" s="179" t="s">
        <v>288</v>
      </c>
      <c r="B156" s="174" t="s">
        <v>59</v>
      </c>
      <c r="C156" s="175">
        <v>3</v>
      </c>
    </row>
    <row r="157" spans="1:3">
      <c r="A157" s="174" t="s">
        <v>289</v>
      </c>
      <c r="B157" s="174" t="s">
        <v>59</v>
      </c>
      <c r="C157" s="175">
        <v>2</v>
      </c>
    </row>
    <row r="158" spans="1:3">
      <c r="A158" s="179" t="s">
        <v>289</v>
      </c>
      <c r="B158" s="174" t="s">
        <v>59</v>
      </c>
      <c r="C158" s="175">
        <v>3</v>
      </c>
    </row>
    <row r="159" spans="1:3">
      <c r="A159" s="174" t="s">
        <v>93</v>
      </c>
      <c r="B159" s="174" t="s">
        <v>59</v>
      </c>
      <c r="C159" s="175">
        <v>2</v>
      </c>
    </row>
    <row r="160" spans="1:3">
      <c r="A160" s="174" t="s">
        <v>93</v>
      </c>
      <c r="B160" s="174" t="s">
        <v>59</v>
      </c>
      <c r="C160" s="175">
        <v>3</v>
      </c>
    </row>
    <row r="161" spans="1:3">
      <c r="A161" s="174" t="s">
        <v>144</v>
      </c>
      <c r="B161" s="174" t="s">
        <v>59</v>
      </c>
      <c r="C161" s="175">
        <v>2</v>
      </c>
    </row>
    <row r="162" spans="1:3">
      <c r="A162" s="174" t="s">
        <v>150</v>
      </c>
      <c r="B162" s="174" t="s">
        <v>59</v>
      </c>
      <c r="C162" s="175">
        <v>2</v>
      </c>
    </row>
    <row r="163" spans="1:3" ht="25.5">
      <c r="A163" s="174" t="s">
        <v>120</v>
      </c>
      <c r="B163" s="174" t="s">
        <v>59</v>
      </c>
      <c r="C163" s="175">
        <v>3</v>
      </c>
    </row>
    <row r="164" spans="1:3" ht="15">
      <c r="A164" s="178" t="s">
        <v>243</v>
      </c>
      <c r="B164" s="174" t="s">
        <v>59</v>
      </c>
      <c r="C164" s="175">
        <v>1</v>
      </c>
    </row>
    <row r="165" spans="1:3">
      <c r="A165" s="174" t="s">
        <v>290</v>
      </c>
      <c r="B165" s="174" t="s">
        <v>59</v>
      </c>
      <c r="C165" s="175">
        <v>2</v>
      </c>
    </row>
    <row r="166" spans="1:3">
      <c r="A166" s="174" t="s">
        <v>291</v>
      </c>
      <c r="B166" s="174" t="s">
        <v>59</v>
      </c>
      <c r="C166" s="175">
        <v>3</v>
      </c>
    </row>
    <row r="167" spans="1:3">
      <c r="A167" s="174" t="s">
        <v>292</v>
      </c>
      <c r="B167" s="174" t="s">
        <v>59</v>
      </c>
      <c r="C167" s="175">
        <v>3</v>
      </c>
    </row>
    <row r="168" spans="1:3" ht="15">
      <c r="A168" s="178" t="s">
        <v>244</v>
      </c>
      <c r="B168" s="174" t="s">
        <v>59</v>
      </c>
      <c r="C168" s="175">
        <v>1</v>
      </c>
    </row>
    <row r="169" spans="1:3">
      <c r="A169" s="174" t="s">
        <v>198</v>
      </c>
      <c r="B169" s="174" t="s">
        <v>59</v>
      </c>
      <c r="C169" s="175">
        <v>2</v>
      </c>
    </row>
    <row r="170" spans="1:3">
      <c r="A170" s="176" t="s">
        <v>223</v>
      </c>
      <c r="B170" s="174" t="s">
        <v>59</v>
      </c>
      <c r="C170" s="175">
        <v>1</v>
      </c>
    </row>
    <row r="171" spans="1:3" ht="15">
      <c r="A171" s="178" t="s">
        <v>239</v>
      </c>
      <c r="B171" s="174" t="s">
        <v>59</v>
      </c>
      <c r="C171" s="175">
        <v>1</v>
      </c>
    </row>
    <row r="172" spans="1:3">
      <c r="A172" s="174" t="s">
        <v>77</v>
      </c>
      <c r="B172" s="174" t="s">
        <v>59</v>
      </c>
      <c r="C172" s="175">
        <v>2</v>
      </c>
    </row>
    <row r="173" spans="1:3">
      <c r="A173" s="174" t="s">
        <v>77</v>
      </c>
      <c r="B173" s="174" t="s">
        <v>59</v>
      </c>
      <c r="C173" s="175">
        <v>3</v>
      </c>
    </row>
    <row r="174" spans="1:3">
      <c r="A174" s="174" t="s">
        <v>294</v>
      </c>
      <c r="B174" s="174" t="s">
        <v>59</v>
      </c>
      <c r="C174" s="175">
        <v>2</v>
      </c>
    </row>
    <row r="175" spans="1:3" ht="30">
      <c r="A175" s="178" t="s">
        <v>240</v>
      </c>
      <c r="B175" s="174" t="s">
        <v>59</v>
      </c>
      <c r="C175" s="175">
        <v>1</v>
      </c>
    </row>
    <row r="176" spans="1:3">
      <c r="A176" s="176" t="s">
        <v>141</v>
      </c>
      <c r="B176" s="174" t="s">
        <v>59</v>
      </c>
      <c r="C176" s="175">
        <v>1</v>
      </c>
    </row>
    <row r="177" spans="1:3">
      <c r="A177" s="174" t="s">
        <v>141</v>
      </c>
      <c r="B177" s="174" t="s">
        <v>59</v>
      </c>
      <c r="C177" s="175">
        <v>2</v>
      </c>
    </row>
    <row r="178" spans="1:3">
      <c r="A178" s="176" t="s">
        <v>137</v>
      </c>
      <c r="B178" s="174" t="s">
        <v>59</v>
      </c>
      <c r="C178" s="175">
        <v>1</v>
      </c>
    </row>
    <row r="179" spans="1:3">
      <c r="A179" s="176" t="s">
        <v>137</v>
      </c>
      <c r="B179" s="174" t="s">
        <v>59</v>
      </c>
      <c r="C179" s="175">
        <v>1</v>
      </c>
    </row>
    <row r="180" spans="1:3">
      <c r="A180" s="174" t="s">
        <v>101</v>
      </c>
      <c r="B180" s="174" t="s">
        <v>59</v>
      </c>
      <c r="C180" s="175">
        <v>2</v>
      </c>
    </row>
    <row r="181" spans="1:3">
      <c r="A181" s="174" t="s">
        <v>101</v>
      </c>
      <c r="B181" s="174" t="s">
        <v>59</v>
      </c>
      <c r="C181" s="175">
        <v>3</v>
      </c>
    </row>
    <row r="182" spans="1:3">
      <c r="A182" s="174" t="s">
        <v>296</v>
      </c>
      <c r="B182" s="174" t="s">
        <v>59</v>
      </c>
      <c r="C182" s="175">
        <v>2</v>
      </c>
    </row>
    <row r="183" spans="1:3">
      <c r="A183" s="174" t="s">
        <v>297</v>
      </c>
      <c r="B183" s="174" t="s">
        <v>59</v>
      </c>
      <c r="C183" s="175">
        <v>2</v>
      </c>
    </row>
    <row r="184" spans="1:3">
      <c r="A184" s="174" t="s">
        <v>297</v>
      </c>
      <c r="B184" s="174" t="s">
        <v>59</v>
      </c>
      <c r="C184" s="175">
        <v>3</v>
      </c>
    </row>
    <row r="185" spans="1:3">
      <c r="A185" s="174" t="s">
        <v>79</v>
      </c>
      <c r="B185" s="174" t="s">
        <v>59</v>
      </c>
      <c r="C185" s="175">
        <v>2</v>
      </c>
    </row>
    <row r="186" spans="1:3">
      <c r="A186" s="174" t="s">
        <v>79</v>
      </c>
      <c r="B186" s="174" t="s">
        <v>59</v>
      </c>
      <c r="C186" s="175">
        <v>3</v>
      </c>
    </row>
    <row r="187" spans="1:3">
      <c r="A187" s="176" t="s">
        <v>33</v>
      </c>
      <c r="B187" s="174" t="s">
        <v>59</v>
      </c>
      <c r="C187" s="175">
        <v>1</v>
      </c>
    </row>
    <row r="188" spans="1:3">
      <c r="A188" s="174" t="s">
        <v>33</v>
      </c>
      <c r="B188" s="174" t="s">
        <v>59</v>
      </c>
      <c r="C188" s="175">
        <v>2</v>
      </c>
    </row>
    <row r="189" spans="1:3">
      <c r="A189" s="174" t="s">
        <v>33</v>
      </c>
      <c r="B189" s="174" t="s">
        <v>59</v>
      </c>
      <c r="C189" s="175">
        <v>3</v>
      </c>
    </row>
    <row r="190" spans="1:3" ht="15">
      <c r="A190" s="178" t="s">
        <v>254</v>
      </c>
      <c r="B190" s="174" t="s">
        <v>59</v>
      </c>
      <c r="C190" s="175">
        <v>1</v>
      </c>
    </row>
    <row r="191" spans="1:3">
      <c r="A191" s="174" t="s">
        <v>298</v>
      </c>
      <c r="B191" s="174" t="s">
        <v>59</v>
      </c>
      <c r="C191" s="175">
        <v>2</v>
      </c>
    </row>
    <row r="192" spans="1:3" ht="15">
      <c r="A192" s="178" t="s">
        <v>299</v>
      </c>
      <c r="B192" s="174" t="s">
        <v>59</v>
      </c>
      <c r="C192" s="175">
        <v>1</v>
      </c>
    </row>
    <row r="193" spans="1:3">
      <c r="A193" s="176" t="s">
        <v>36</v>
      </c>
      <c r="B193" s="174" t="s">
        <v>59</v>
      </c>
      <c r="C193" s="175">
        <v>1</v>
      </c>
    </row>
    <row r="194" spans="1:3">
      <c r="A194" s="174" t="s">
        <v>36</v>
      </c>
      <c r="B194" s="174" t="s">
        <v>59</v>
      </c>
      <c r="C194" s="175">
        <v>2</v>
      </c>
    </row>
    <row r="195" spans="1:3">
      <c r="A195" s="174" t="s">
        <v>36</v>
      </c>
      <c r="B195" s="174" t="s">
        <v>59</v>
      </c>
      <c r="C195" s="175">
        <v>3</v>
      </c>
    </row>
    <row r="196" spans="1:3">
      <c r="A196" s="174" t="s">
        <v>78</v>
      </c>
      <c r="B196" s="174" t="s">
        <v>59</v>
      </c>
      <c r="C196" s="175">
        <v>3</v>
      </c>
    </row>
    <row r="197" spans="1:3" ht="15">
      <c r="A197" s="178" t="s">
        <v>256</v>
      </c>
      <c r="B197" s="174" t="s">
        <v>59</v>
      </c>
      <c r="C197" s="175">
        <v>1</v>
      </c>
    </row>
    <row r="198" spans="1:3">
      <c r="A198" s="176" t="s">
        <v>241</v>
      </c>
      <c r="B198" s="174" t="s">
        <v>59</v>
      </c>
      <c r="C198" s="175">
        <v>1</v>
      </c>
    </row>
    <row r="199" spans="1:3">
      <c r="A199" s="174" t="s">
        <v>264</v>
      </c>
      <c r="B199" s="174" t="s">
        <v>59</v>
      </c>
      <c r="C199" s="175">
        <v>2</v>
      </c>
    </row>
    <row r="200" spans="1:3">
      <c r="A200" s="174" t="s">
        <v>80</v>
      </c>
      <c r="B200" s="180" t="s">
        <v>300</v>
      </c>
      <c r="C200" s="175">
        <v>3</v>
      </c>
    </row>
  </sheetData>
  <autoFilter ref="A1:C20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6</vt:i4>
      </vt:variant>
    </vt:vector>
  </HeadingPairs>
  <TitlesOfParts>
    <vt:vector size="15" baseType="lpstr">
      <vt:lpstr>3 курс почасовая</vt:lpstr>
      <vt:lpstr>3 курс</vt:lpstr>
      <vt:lpstr>2 курс</vt:lpstr>
      <vt:lpstr>1 курс</vt:lpstr>
      <vt:lpstr>Группы</vt:lpstr>
      <vt:lpstr> маг 1 курс</vt:lpstr>
      <vt:lpstr>маг 2 курс</vt:lpstr>
      <vt:lpstr>ИТОГО 1</vt:lpstr>
      <vt:lpstr>закрепление дисциплин</vt:lpstr>
      <vt:lpstr>' маг 1 курс'!Область_печати</vt:lpstr>
      <vt:lpstr>'1 курс'!Область_печати</vt:lpstr>
      <vt:lpstr>'2 курс'!Область_печати</vt:lpstr>
      <vt:lpstr>'3 курс'!Область_печати</vt:lpstr>
      <vt:lpstr>'3 курс почасовая'!Область_печати</vt:lpstr>
      <vt:lpstr>'маг 2 курс'!Область_печати</vt:lpstr>
    </vt:vector>
  </TitlesOfParts>
  <Company>MoBIL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Raho</cp:lastModifiedBy>
  <cp:lastPrinted>2022-05-25T10:59:24Z</cp:lastPrinted>
  <dcterms:created xsi:type="dcterms:W3CDTF">2014-04-15T06:53:26Z</dcterms:created>
  <dcterms:modified xsi:type="dcterms:W3CDTF">2022-06-04T19:05:54Z</dcterms:modified>
</cp:coreProperties>
</file>