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aor\Desktop\nanatama\data\"/>
    </mc:Choice>
  </mc:AlternateContent>
  <xr:revisionPtr revIDLastSave="0" documentId="13_ncr:1_{A21731EF-08E2-4D2A-80D4-6CF0988B79CD}" xr6:coauthVersionLast="47" xr6:coauthVersionMax="47" xr10:uidLastSave="{00000000-0000-0000-0000-000000000000}"/>
  <bookViews>
    <workbookView xWindow="-120" yWindow="-120" windowWidth="29040" windowHeight="15720" xr2:uid="{88D88431-D5AA-4CC1-A7A3-90AE047EB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6" i="1"/>
  <c r="E15" i="1"/>
  <c r="E14" i="1"/>
  <c r="E13" i="1"/>
  <c r="E12" i="1"/>
  <c r="E11" i="1"/>
  <c r="E10" i="1"/>
  <c r="E9" i="1"/>
  <c r="E26" i="1"/>
  <c r="E25" i="1"/>
  <c r="E24" i="1"/>
  <c r="E23" i="1"/>
  <c r="E22" i="1"/>
  <c r="E21" i="1"/>
  <c r="E20" i="1"/>
  <c r="E19" i="1"/>
  <c r="E39" i="1"/>
  <c r="E38" i="1"/>
  <c r="E37" i="1"/>
  <c r="E36" i="1"/>
  <c r="E35" i="1"/>
  <c r="E34" i="1"/>
  <c r="E33" i="1"/>
  <c r="E32" i="1"/>
  <c r="E31" i="1"/>
  <c r="E30" i="1"/>
  <c r="E29" i="1"/>
  <c r="D29" i="1"/>
  <c r="E28" i="1"/>
  <c r="E60" i="1"/>
  <c r="E59" i="1"/>
  <c r="E58" i="1"/>
  <c r="E57" i="1"/>
  <c r="E61" i="1"/>
  <c r="E56" i="1"/>
  <c r="E55" i="1"/>
  <c r="E54" i="1"/>
  <c r="E53" i="1"/>
  <c r="E52" i="1"/>
  <c r="E51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D16" i="1"/>
  <c r="D15" i="1"/>
  <c r="D14" i="1"/>
  <c r="D13" i="1"/>
  <c r="D12" i="1"/>
  <c r="D26" i="1"/>
  <c r="D25" i="1"/>
  <c r="D24" i="1"/>
  <c r="D23" i="1"/>
  <c r="D22" i="1"/>
  <c r="D21" i="1"/>
  <c r="D20" i="1"/>
  <c r="D39" i="1"/>
  <c r="D38" i="1"/>
  <c r="D37" i="1"/>
  <c r="D36" i="1"/>
  <c r="D35" i="1"/>
  <c r="D34" i="1"/>
  <c r="D33" i="1"/>
  <c r="D32" i="1"/>
  <c r="D31" i="1"/>
  <c r="D30" i="1"/>
  <c r="D28" i="1"/>
  <c r="D59" i="1"/>
  <c r="D60" i="1"/>
  <c r="D58" i="1"/>
  <c r="D57" i="1"/>
  <c r="D61" i="1"/>
  <c r="D56" i="1"/>
  <c r="D55" i="1"/>
  <c r="D54" i="1"/>
  <c r="D53" i="1"/>
  <c r="D52" i="1"/>
  <c r="D78" i="1"/>
  <c r="D77" i="1"/>
  <c r="D76" i="1"/>
  <c r="D75" i="1"/>
  <c r="D74" i="1"/>
  <c r="D73" i="1"/>
  <c r="D72" i="1"/>
  <c r="D71" i="1"/>
  <c r="D68" i="1"/>
  <c r="D67" i="1"/>
  <c r="D66" i="1"/>
  <c r="D65" i="1"/>
  <c r="E50" i="1"/>
  <c r="E49" i="1"/>
  <c r="E48" i="1"/>
  <c r="E47" i="1"/>
  <c r="D50" i="1"/>
  <c r="D49" i="1"/>
  <c r="D48" i="1"/>
  <c r="D47" i="1"/>
  <c r="E46" i="1"/>
  <c r="D46" i="1"/>
  <c r="E45" i="1"/>
  <c r="D45" i="1"/>
  <c r="E44" i="1"/>
  <c r="D44" i="1"/>
</calcChain>
</file>

<file path=xl/sharedStrings.xml><?xml version="1.0" encoding="utf-8"?>
<sst xmlns="http://schemas.openxmlformats.org/spreadsheetml/2006/main" count="322" uniqueCount="195">
  <si>
    <t>artist</t>
  </si>
  <si>
    <t>video_id</t>
  </si>
  <si>
    <t>song_title</t>
  </si>
  <si>
    <t>start_seconds</t>
  </si>
  <si>
    <t>end_seconds</t>
    <phoneticPr fontId="1"/>
  </si>
  <si>
    <t>video_title</t>
  </si>
  <si>
    <t>post_date</t>
  </si>
  <si>
    <t>FUOFmggAbQg</t>
  </si>
  <si>
    <t xml:space="preserve">BOOO! </t>
    <phoneticPr fontId="1"/>
  </si>
  <si>
    <r>
      <t>TOKOTOKO(</t>
    </r>
    <r>
      <rPr>
        <sz val="12"/>
        <color theme="1"/>
        <rFont val="游ゴシック"/>
        <family val="2"/>
        <charset val="128"/>
      </rPr>
      <t>西沢さん</t>
    </r>
    <r>
      <rPr>
        <sz val="12"/>
        <color theme="1"/>
        <rFont val="Arial"/>
        <family val="2"/>
      </rPr>
      <t>P)</t>
    </r>
    <phoneticPr fontId="1"/>
  </si>
  <si>
    <r>
      <rPr>
        <sz val="12"/>
        <color theme="1"/>
        <rFont val="ＭＳ ゴシック"/>
        <family val="3"/>
        <charset val="128"/>
      </rPr>
      <t>【歌枠】爽やかな夏曲多めで歌っていくよ～！【にじさんじ</t>
    </r>
    <r>
      <rPr>
        <sz val="12"/>
        <color theme="1"/>
        <rFont val="Arial"/>
        <family val="3"/>
      </rPr>
      <t>/</t>
    </r>
    <r>
      <rPr>
        <sz val="12"/>
        <color theme="1"/>
        <rFont val="游ゴシック"/>
        <family val="3"/>
        <charset val="128"/>
      </rPr>
      <t>珠乃井ナナ】</t>
    </r>
    <phoneticPr fontId="1"/>
  </si>
  <si>
    <t>EGOIST</t>
  </si>
  <si>
    <t>奥華子</t>
  </si>
  <si>
    <t>FUOFmggAbQg</t>
    <phoneticPr fontId="1"/>
  </si>
  <si>
    <t>青と夏</t>
  </si>
  <si>
    <t>Mrs. GREEN APPPLE</t>
  </si>
  <si>
    <t>左右盲</t>
  </si>
  <si>
    <t>ヨルシカ</t>
  </si>
  <si>
    <t>ヨルシカ</t>
    <phoneticPr fontId="1"/>
  </si>
  <si>
    <t>青のすみか</t>
  </si>
  <si>
    <t>キタニタツヤ</t>
  </si>
  <si>
    <t>水流のロック</t>
    <phoneticPr fontId="1"/>
  </si>
  <si>
    <t>日食なつこ</t>
  </si>
  <si>
    <t>ビードロ模様</t>
    <phoneticPr fontId="1"/>
  </si>
  <si>
    <t>やなぎなぎ</t>
    <phoneticPr fontId="1"/>
  </si>
  <si>
    <t>The Everlasting Guilty Crown</t>
    <phoneticPr fontId="1"/>
  </si>
  <si>
    <t>アイロニ</t>
    <phoneticPr fontId="1"/>
  </si>
  <si>
    <t>すこっぷ</t>
  </si>
  <si>
    <t xml:space="preserve">ガーネット </t>
  </si>
  <si>
    <t xml:space="preserve">Don't say "lazy" </t>
  </si>
  <si>
    <t>桜高軽音部</t>
  </si>
  <si>
    <t>KBGGl0lKYZI</t>
    <phoneticPr fontId="1"/>
  </si>
  <si>
    <t>Beyond the way</t>
  </si>
  <si>
    <t>Beyond the way【歌ってみた】【珠乃井ナナ×司賀りこ×綺沙良】</t>
  </si>
  <si>
    <t>9P3kxfons2E</t>
    <phoneticPr fontId="1"/>
  </si>
  <si>
    <t>【MV】どきどきキュン!で大暴走♡ / いずれ菖蒲か杜若</t>
  </si>
  <si>
    <t>どきどきキュン!で大暴走♡</t>
  </si>
  <si>
    <t>いずれ菖蒲か杜若</t>
  </si>
  <si>
    <t>いずれ菖蒲か杜若</t>
    <phoneticPr fontId="1"/>
  </si>
  <si>
    <t>Giga</t>
    <phoneticPr fontId="1"/>
  </si>
  <si>
    <t>xF2rJvcEFjE</t>
  </si>
  <si>
    <t>【歌ってみた】ハオ feat. 初音ミク【にじさんじ/珠乃井ナナ】</t>
    <phoneticPr fontId="1"/>
  </si>
  <si>
    <t>ハオ</t>
    <phoneticPr fontId="1"/>
  </si>
  <si>
    <t>DECO*27</t>
  </si>
  <si>
    <t>【歌枠】祝！収益化！ありがとうの気持ちを込めて歌います！【にじさんじ/珠乃井ナナ】</t>
    <phoneticPr fontId="1"/>
  </si>
  <si>
    <t>WN6sBNj1pv0</t>
  </si>
  <si>
    <t>WN6sBNj1pv0</t>
    <phoneticPr fontId="1"/>
  </si>
  <si>
    <t>星座になれたら</t>
    <rPh sb="0" eb="2">
      <t>セイザ</t>
    </rPh>
    <phoneticPr fontId="1"/>
  </si>
  <si>
    <t>結束バンド</t>
    <rPh sb="0" eb="2">
      <t>ケッソク</t>
    </rPh>
    <phoneticPr fontId="1"/>
  </si>
  <si>
    <t>ただ声一つ</t>
    <rPh sb="2" eb="4">
      <t>コエヒト</t>
    </rPh>
    <phoneticPr fontId="1"/>
  </si>
  <si>
    <t>小さきもの</t>
    <rPh sb="0" eb="1">
      <t>チイ</t>
    </rPh>
    <phoneticPr fontId="1"/>
  </si>
  <si>
    <t>あんなに一緒だったのに</t>
    <rPh sb="4" eb="6">
      <t>イッショ</t>
    </rPh>
    <phoneticPr fontId="1"/>
  </si>
  <si>
    <t>プラネタリウム</t>
    <phoneticPr fontId="1"/>
  </si>
  <si>
    <t>命の名前</t>
    <rPh sb="0" eb="1">
      <t>イノチ</t>
    </rPh>
    <rPh sb="2" eb="4">
      <t>ナマエ</t>
    </rPh>
    <phoneticPr fontId="1"/>
  </si>
  <si>
    <t>地球最後の告白を</t>
    <rPh sb="0" eb="4">
      <t>チキュウサイゴ</t>
    </rPh>
    <rPh sb="5" eb="7">
      <t>コクハク</t>
    </rPh>
    <phoneticPr fontId="1"/>
  </si>
  <si>
    <t>ロクデナシ</t>
    <phoneticPr fontId="1"/>
  </si>
  <si>
    <t>林明日香</t>
    <rPh sb="0" eb="4">
      <t>ハヤシアスカ</t>
    </rPh>
    <phoneticPr fontId="1"/>
  </si>
  <si>
    <t>See-Saw</t>
    <phoneticPr fontId="1"/>
  </si>
  <si>
    <t>大塚愛</t>
    <rPh sb="0" eb="3">
      <t>オオツカアイ</t>
    </rPh>
    <phoneticPr fontId="1"/>
  </si>
  <si>
    <t>木村弓</t>
    <rPh sb="0" eb="3">
      <t>キムラユミ</t>
    </rPh>
    <phoneticPr fontId="1"/>
  </si>
  <si>
    <t>kemu</t>
    <phoneticPr fontId="1"/>
  </si>
  <si>
    <t>P1BM6iLaqQ0</t>
  </si>
  <si>
    <t>P1BM6iLaqQ0</t>
    <phoneticPr fontId="1"/>
  </si>
  <si>
    <t>晴る</t>
    <rPh sb="0" eb="1">
      <t>ハル</t>
    </rPh>
    <phoneticPr fontId="1"/>
  </si>
  <si>
    <t>おちゃめ機能</t>
    <rPh sb="4" eb="6">
      <t>キノウ</t>
    </rPh>
    <phoneticPr fontId="1"/>
  </si>
  <si>
    <t>黒毛和牛上塩タン焼680円</t>
    <rPh sb="0" eb="4">
      <t>クロゲワギュウ</t>
    </rPh>
    <rPh sb="4" eb="5">
      <t>ジョウ</t>
    </rPh>
    <rPh sb="5" eb="6">
      <t>シオ</t>
    </rPh>
    <rPh sb="8" eb="9">
      <t>ヤキ</t>
    </rPh>
    <rPh sb="12" eb="13">
      <t>エン</t>
    </rPh>
    <phoneticPr fontId="1"/>
  </si>
  <si>
    <t>ANIMA</t>
    <phoneticPr fontId="1"/>
  </si>
  <si>
    <t>晩餐歌</t>
    <rPh sb="0" eb="2">
      <t>バンサン</t>
    </rPh>
    <rPh sb="2" eb="3">
      <t>ウタ</t>
    </rPh>
    <phoneticPr fontId="1"/>
  </si>
  <si>
    <t>エンヴィーベイビー</t>
    <phoneticPr fontId="1"/>
  </si>
  <si>
    <t>カタオモイ</t>
    <phoneticPr fontId="1"/>
  </si>
  <si>
    <t>ハロ/ハワユ</t>
    <phoneticPr fontId="1"/>
  </si>
  <si>
    <t>you</t>
    <phoneticPr fontId="1"/>
  </si>
  <si>
    <t>ふわふわ時間</t>
    <rPh sb="4" eb="6">
      <t>ジカン</t>
    </rPh>
    <phoneticPr fontId="1"/>
  </si>
  <si>
    <t>ゴジマジP</t>
    <phoneticPr fontId="1"/>
  </si>
  <si>
    <t>ReoNa</t>
    <phoneticPr fontId="1"/>
  </si>
  <si>
    <t>tuki.</t>
    <phoneticPr fontId="1"/>
  </si>
  <si>
    <t>Kanaria</t>
    <phoneticPr fontId="1"/>
  </si>
  <si>
    <t>Aimer</t>
    <phoneticPr fontId="1"/>
  </si>
  <si>
    <t>ナノウ</t>
    <phoneticPr fontId="1"/>
  </si>
  <si>
    <t>癒月</t>
    <rPh sb="0" eb="1">
      <t>イヤ</t>
    </rPh>
    <rPh sb="1" eb="2">
      <t>ツキ</t>
    </rPh>
    <phoneticPr fontId="1"/>
  </si>
  <si>
    <t>放課後ティータイム</t>
    <rPh sb="0" eb="3">
      <t>ホウカゴ</t>
    </rPh>
    <phoneticPr fontId="1"/>
  </si>
  <si>
    <t>RYIrJxLVnSY</t>
    <phoneticPr fontId="1"/>
  </si>
  <si>
    <t>Preserved Roses</t>
    <phoneticPr fontId="1"/>
  </si>
  <si>
    <t>T.M.Revolution 水樹奈々</t>
  </si>
  <si>
    <t>脳漿炸裂ガール</t>
  </si>
  <si>
    <t>れるりり</t>
  </si>
  <si>
    <t>少女レイ</t>
  </si>
  <si>
    <t xml:space="preserve">みきとP </t>
  </si>
  <si>
    <t>花に亡霊</t>
  </si>
  <si>
    <t>光るなら</t>
  </si>
  <si>
    <t>Goose house</t>
  </si>
  <si>
    <t>ラヴィ</t>
  </si>
  <si>
    <t>すりぃ</t>
  </si>
  <si>
    <t>DISCOTHEQUE</t>
  </si>
  <si>
    <t>水樹奈々</t>
  </si>
  <si>
    <t>侵略のススメ</t>
  </si>
  <si>
    <r>
      <t xml:space="preserve">ULTRA-PRISM with </t>
    </r>
    <r>
      <rPr>
        <sz val="11"/>
        <color rgb="FF0F0F0F"/>
        <rFont val="ＭＳ ゴシック"/>
        <family val="3"/>
        <charset val="128"/>
      </rPr>
      <t>イカ娘</t>
    </r>
    <r>
      <rPr>
        <sz val="11"/>
        <color rgb="FF0F0F0F"/>
        <rFont val="Arial"/>
        <family val="2"/>
      </rPr>
      <t>(</t>
    </r>
    <r>
      <rPr>
        <sz val="11"/>
        <color rgb="FF0F0F0F"/>
        <rFont val="ＭＳ ゴシック"/>
        <family val="3"/>
        <charset val="128"/>
      </rPr>
      <t>金元寿子）</t>
    </r>
    <phoneticPr fontId="1"/>
  </si>
  <si>
    <t>チューリングラブ</t>
  </si>
  <si>
    <t>Sou  ナナヲアカリ</t>
    <phoneticPr fontId="1"/>
  </si>
  <si>
    <t>変らないもの</t>
  </si>
  <si>
    <t>ロキ</t>
  </si>
  <si>
    <t>みきとP</t>
  </si>
  <si>
    <t>【歌枠】初コラボカラオケ開演！【にじさんじ/綺沙良/珠乃井ナナ</t>
  </si>
  <si>
    <t>【歌枠】初めての歌枠、開演です！【にじさんじ/珠乃井ナナ】</t>
    <phoneticPr fontId="1"/>
  </si>
  <si>
    <t>【歌枠】町田ちま先輩と初歌枠コラボ！【にじさんじ/珠乃井ナナ】</t>
  </si>
  <si>
    <t>xK3vH7qDyiI</t>
  </si>
  <si>
    <t>ALIVE</t>
    <phoneticPr fontId="1"/>
  </si>
  <si>
    <t>テルーの唄</t>
    <rPh sb="4" eb="5">
      <t>ウタ</t>
    </rPh>
    <phoneticPr fontId="1"/>
  </si>
  <si>
    <t>シカ色デイズ</t>
    <rPh sb="2" eb="3">
      <t>イロ</t>
    </rPh>
    <phoneticPr fontId="1"/>
  </si>
  <si>
    <t>花火</t>
    <rPh sb="0" eb="2">
      <t>ハナビ</t>
    </rPh>
    <phoneticPr fontId="1"/>
  </si>
  <si>
    <t>打ち上げ花火</t>
    <rPh sb="0" eb="1">
      <t>ウ</t>
    </rPh>
    <rPh sb="2" eb="3">
      <t>ア</t>
    </rPh>
    <rPh sb="4" eb="6">
      <t>ハナビ</t>
    </rPh>
    <phoneticPr fontId="1"/>
  </si>
  <si>
    <t>夏祭り</t>
    <rPh sb="0" eb="2">
      <t>ナツマツ</t>
    </rPh>
    <phoneticPr fontId="1"/>
  </si>
  <si>
    <t>スパークル</t>
    <phoneticPr fontId="1"/>
  </si>
  <si>
    <t>月のワルツ</t>
    <rPh sb="0" eb="1">
      <t>ツキ</t>
    </rPh>
    <phoneticPr fontId="1"/>
  </si>
  <si>
    <t>I beg you</t>
    <phoneticPr fontId="1"/>
  </si>
  <si>
    <t>ドライフラワー</t>
    <phoneticPr fontId="1"/>
  </si>
  <si>
    <t>Sincerely</t>
    <phoneticPr fontId="1"/>
  </si>
  <si>
    <t>ClariS</t>
    <phoneticPr fontId="1"/>
  </si>
  <si>
    <t>手嶌葵</t>
  </si>
  <si>
    <t>シカ部</t>
    <rPh sb="2" eb="3">
      <t>ブ</t>
    </rPh>
    <phoneticPr fontId="1"/>
  </si>
  <si>
    <t>aiko</t>
    <phoneticPr fontId="1"/>
  </si>
  <si>
    <t>DAOKO×米津玄師</t>
    <rPh sb="6" eb="10">
      <t>ヨネヅケンシ</t>
    </rPh>
    <phoneticPr fontId="1"/>
  </si>
  <si>
    <t>Whiteberry</t>
    <phoneticPr fontId="1"/>
  </si>
  <si>
    <t>RADWIMPS</t>
    <phoneticPr fontId="1"/>
  </si>
  <si>
    <t>諫山実生</t>
  </si>
  <si>
    <t>優里</t>
    <rPh sb="0" eb="1">
      <t>ヤサ</t>
    </rPh>
    <rPh sb="1" eb="2">
      <t>サト</t>
    </rPh>
    <phoneticPr fontId="1"/>
  </si>
  <si>
    <t>唱</t>
    <rPh sb="0" eb="1">
      <t>ウタ</t>
    </rPh>
    <phoneticPr fontId="1"/>
  </si>
  <si>
    <t>Ado</t>
    <phoneticPr fontId="1"/>
  </si>
  <si>
    <t>Z1EKjH8shQs</t>
  </si>
  <si>
    <t>【歌枠】夏真っ盛り！涼しくてほろっと泣ける曲を歌っていくよ～！【にじさんじ/珠乃井ナナ】</t>
    <phoneticPr fontId="1"/>
  </si>
  <si>
    <t>花は踊レヤいろはにほ</t>
    <rPh sb="0" eb="1">
      <t>ハナ</t>
    </rPh>
    <rPh sb="2" eb="3">
      <t>オド</t>
    </rPh>
    <phoneticPr fontId="1"/>
  </si>
  <si>
    <t>風になる</t>
    <rPh sb="0" eb="1">
      <t>カゼ</t>
    </rPh>
    <phoneticPr fontId="1"/>
  </si>
  <si>
    <t>ひまわりの約束</t>
    <rPh sb="5" eb="7">
      <t>ヤクソク</t>
    </rPh>
    <phoneticPr fontId="1"/>
  </si>
  <si>
    <t>空色デイズ</t>
    <rPh sb="0" eb="2">
      <t>ソライロ</t>
    </rPh>
    <phoneticPr fontId="1"/>
  </si>
  <si>
    <t>Ghost of a smile</t>
    <phoneticPr fontId="1"/>
  </si>
  <si>
    <t>ウィアートル</t>
    <phoneticPr fontId="1"/>
  </si>
  <si>
    <t>鬼ノ宴</t>
    <rPh sb="0" eb="1">
      <t>オニ</t>
    </rPh>
    <rPh sb="2" eb="3">
      <t>ウタゲ</t>
    </rPh>
    <phoneticPr fontId="1"/>
  </si>
  <si>
    <t>プラチナ</t>
    <phoneticPr fontId="1"/>
  </si>
  <si>
    <t>夜明けと蛍</t>
    <rPh sb="0" eb="2">
      <t>ヨア</t>
    </rPh>
    <rPh sb="4" eb="5">
      <t>ホタル</t>
    </rPh>
    <phoneticPr fontId="1"/>
  </si>
  <si>
    <t>チームハナヤマタ</t>
    <phoneticPr fontId="1"/>
  </si>
  <si>
    <t>つじあやの</t>
    <phoneticPr fontId="1"/>
  </si>
  <si>
    <t>秦基博</t>
    <rPh sb="0" eb="3">
      <t>ハタモトヒロ</t>
    </rPh>
    <phoneticPr fontId="1"/>
  </si>
  <si>
    <t>中川翔子</t>
    <rPh sb="0" eb="4">
      <t>ナカガワショウコ</t>
    </rPh>
    <phoneticPr fontId="1"/>
  </si>
  <si>
    <t>EGOIST</t>
    <phoneticPr fontId="1"/>
  </si>
  <si>
    <t>Rionos</t>
    <phoneticPr fontId="1"/>
  </si>
  <si>
    <t>友成空</t>
  </si>
  <si>
    <t>坂本真綾</t>
  </si>
  <si>
    <t>N-buna</t>
  </si>
  <si>
    <t>trKGdvamBTk</t>
  </si>
  <si>
    <t>【歌枠】8月最後の歌枠！歌って歌ってはっちゃけるよ～！！【にじさんじ/珠乃井ナナ】</t>
  </si>
  <si>
    <t>気まぐれロマンティック</t>
    <rPh sb="0" eb="1">
      <t>キ</t>
    </rPh>
    <phoneticPr fontId="1"/>
  </si>
  <si>
    <t>ヨワネハキ</t>
    <phoneticPr fontId="1"/>
  </si>
  <si>
    <t>ノーチラス</t>
    <phoneticPr fontId="1"/>
  </si>
  <si>
    <t>春擬き</t>
    <phoneticPr fontId="1"/>
  </si>
  <si>
    <t>すずめ</t>
    <phoneticPr fontId="1"/>
  </si>
  <si>
    <t>名前のない怪物</t>
    <rPh sb="0" eb="2">
      <t>ナマエ</t>
    </rPh>
    <rPh sb="5" eb="7">
      <t>カイブツ</t>
    </rPh>
    <phoneticPr fontId="1"/>
  </si>
  <si>
    <t>ひぐらしのなく頃に</t>
    <rPh sb="7" eb="8">
      <t>コロ</t>
    </rPh>
    <phoneticPr fontId="1"/>
  </si>
  <si>
    <t>深海のリトルクライ</t>
    <rPh sb="0" eb="2">
      <t>シンカイ</t>
    </rPh>
    <phoneticPr fontId="1"/>
  </si>
  <si>
    <t>only my railgun</t>
    <phoneticPr fontId="1"/>
  </si>
  <si>
    <t>いきものがかり</t>
    <phoneticPr fontId="1"/>
  </si>
  <si>
    <t>MAISONdes</t>
    <phoneticPr fontId="1"/>
  </si>
  <si>
    <t>鳥みやえい子</t>
    <rPh sb="0" eb="1">
      <t>トリ</t>
    </rPh>
    <rPh sb="5" eb="6">
      <t>コ</t>
    </rPh>
    <phoneticPr fontId="1"/>
  </si>
  <si>
    <t>Sasakure.UK</t>
    <phoneticPr fontId="1"/>
  </si>
  <si>
    <t>FripSide</t>
    <phoneticPr fontId="1"/>
  </si>
  <si>
    <t>ioelbjJiY7I</t>
    <phoneticPr fontId="1"/>
  </si>
  <si>
    <t>青空のラプソディ</t>
  </si>
  <si>
    <t>fhána</t>
  </si>
  <si>
    <t>【歌ってみた】青空のラプソディ / fhána【珠乃井ナナ ルンルン / にじさんじ】</t>
  </si>
  <si>
    <t>wZkXIUq3i2Q</t>
  </si>
  <si>
    <t>夏色えがおで1,2,Jump!</t>
  </si>
  <si>
    <t>夏色えがおで1,2,Jump! / いずれ菖蒲か杜若【歌ってみた】</t>
  </si>
  <si>
    <t>5V6nWeZLoNQ</t>
  </si>
  <si>
    <t>夏影 ～Cornwall summer mix～</t>
    <phoneticPr fontId="1"/>
  </si>
  <si>
    <t>Lia</t>
  </si>
  <si>
    <t>【歌ってみた】夏影 ～Cornwall summer mix～ / Lia 「AIR」挿入歌【にじさんじ/珠乃井ナナ】</t>
    <phoneticPr fontId="1"/>
  </si>
  <si>
    <t>eZDgIUXw-QU</t>
  </si>
  <si>
    <t>ポジティブ☆ダンスタイム</t>
  </si>
  <si>
    <t>ポジティブ☆ダンスタイム / 珠乃井ナナ×司賀りこ【歌ってみた】</t>
    <phoneticPr fontId="1"/>
  </si>
  <si>
    <t>キノシタ</t>
  </si>
  <si>
    <t>6B_Qy_KP2_o</t>
  </si>
  <si>
    <t>トンデモワンダーズ</t>
  </si>
  <si>
    <t>sasakure.‌UK</t>
  </si>
  <si>
    <t>【歌ってみた】トンデモワンダーズ / sasakure.‌UK【にじさんじ/珠乃井ナナ】</t>
    <phoneticPr fontId="1"/>
  </si>
  <si>
    <t>【MV】シャオシャオ蘭々♪ / いずれ菖蒲か杜若</t>
    <phoneticPr fontId="1"/>
  </si>
  <si>
    <t>Wuf5CLGgxJY</t>
  </si>
  <si>
    <t>シャオシャオ蘭々♪</t>
  </si>
  <si>
    <t>いずれ菖蒲か杜若 </t>
  </si>
  <si>
    <t>QmolRB6DfXY</t>
    <phoneticPr fontId="1"/>
  </si>
  <si>
    <t>マフィア(Mafia)</t>
    <phoneticPr fontId="1"/>
  </si>
  <si>
    <t>wotaku</t>
  </si>
  <si>
    <t>【歌ってみた】マフィア(Mafia) / wotaku【珠乃井ナナ 司賀りこ / にじさんじ】</t>
  </si>
  <si>
    <t>H4oQ7Fb0k5Y</t>
  </si>
  <si>
    <t>モエチャッカファイア</t>
    <phoneticPr fontId="1"/>
  </si>
  <si>
    <t>弌誠</t>
  </si>
  <si>
    <t>【歌ってみた】モエチャッカファイア【 いずれ菖蒲か杜若 / にじさんじ】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</si>
</sst>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1"/>
      <color rgb="FF0F0F0F"/>
      <name val="Arial"/>
      <family val="2"/>
    </font>
    <font>
      <sz val="11"/>
      <color rgb="FF0F0F0F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Arial"/>
      <family val="3"/>
    </font>
    <font>
      <sz val="12"/>
      <color theme="1"/>
      <name val="游ゴシック"/>
      <family val="3"/>
      <charset val="128"/>
    </font>
    <font>
      <sz val="12"/>
      <color theme="1"/>
      <name val="Arial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rgb="FF0F0F0F"/>
      <name val="Arial"/>
      <family val="2"/>
    </font>
    <font>
      <sz val="12"/>
      <color rgb="FF0F0F0F"/>
      <name val="ＭＳ ゴシック"/>
      <family val="3"/>
      <charset val="128"/>
    </font>
    <font>
      <sz val="11"/>
      <color rgb="FF1313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22" fontId="0" fillId="0" borderId="0" xfId="0" applyNumberFormat="1">
      <alignment vertical="center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9" fillId="2" borderId="0" xfId="0" applyFont="1" applyFill="1" applyBorder="1" applyAlignment="1">
      <alignment wrapText="1"/>
    </xf>
    <xf numFmtId="0" fontId="3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22" fontId="10" fillId="0" borderId="0" xfId="0" applyNumberFormat="1" applyFont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22" fontId="10" fillId="0" borderId="1" xfId="0" applyNumberFormat="1" applyFont="1" applyBorder="1">
      <alignment vertical="center"/>
    </xf>
    <xf numFmtId="22" fontId="2" fillId="2" borderId="0" xfId="0" applyNumberFormat="1" applyFont="1" applyFill="1" applyBorder="1" applyAlignment="1">
      <alignment wrapText="1"/>
    </xf>
    <xf numFmtId="22" fontId="11" fillId="0" borderId="0" xfId="0" applyNumberFormat="1" applyFont="1" applyAlignment="1">
      <alignment vertical="center" wrapText="1"/>
    </xf>
    <xf numFmtId="0" fontId="13" fillId="0" borderId="0" xfId="0" applyFont="1" applyBorder="1">
      <alignment vertical="center"/>
    </xf>
    <xf numFmtId="22" fontId="10" fillId="0" borderId="0" xfId="0" applyNumberFormat="1" applyFont="1" applyBorder="1">
      <alignment vertical="center"/>
    </xf>
    <xf numFmtId="22" fontId="10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8B6C-E5E6-400A-9924-1DBEF31A130B}">
  <dimension ref="A1:H80"/>
  <sheetViews>
    <sheetView tabSelected="1" zoomScale="74" workbookViewId="0">
      <selection activeCell="D11" sqref="D11"/>
    </sheetView>
  </sheetViews>
  <sheetFormatPr defaultRowHeight="19.5" x14ac:dyDescent="0.4"/>
  <cols>
    <col min="1" max="1" width="16.5" style="8" bestFit="1" customWidth="1"/>
    <col min="2" max="2" width="34.125" style="8" bestFit="1" customWidth="1"/>
    <col min="3" max="3" width="28.875" style="8" bestFit="1" customWidth="1"/>
    <col min="4" max="4" width="15" style="8" bestFit="1" customWidth="1"/>
    <col min="5" max="5" width="14.25" style="8" bestFit="1" customWidth="1"/>
    <col min="6" max="6" width="31.75" style="8" bestFit="1" customWidth="1"/>
    <col min="7" max="7" width="32" style="8" bestFit="1" customWidth="1"/>
    <col min="8" max="8" width="15.875" bestFit="1" customWidth="1"/>
  </cols>
  <sheetData>
    <row r="1" spans="1:8" ht="20.25" thickBot="1" x14ac:dyDescent="0.45">
      <c r="A1" s="8" t="s">
        <v>1</v>
      </c>
      <c r="B1" s="8" t="s">
        <v>2</v>
      </c>
      <c r="C1" s="8" t="s">
        <v>0</v>
      </c>
      <c r="D1" s="8" t="s">
        <v>3</v>
      </c>
      <c r="E1" s="8" t="s">
        <v>4</v>
      </c>
      <c r="F1" s="8" t="s">
        <v>5</v>
      </c>
      <c r="G1" s="8" t="s">
        <v>6</v>
      </c>
    </row>
    <row r="2" spans="1:8" ht="20.25" thickBot="1" x14ac:dyDescent="0.45">
      <c r="A2" s="16" t="s">
        <v>191</v>
      </c>
      <c r="B2" s="8" t="s">
        <v>192</v>
      </c>
      <c r="C2" s="8" t="s">
        <v>193</v>
      </c>
      <c r="D2" s="16">
        <v>0</v>
      </c>
      <c r="E2" s="16">
        <v>155</v>
      </c>
      <c r="F2" s="16" t="s">
        <v>194</v>
      </c>
      <c r="G2" s="18">
        <v>45703.854166666664</v>
      </c>
      <c r="H2" s="2"/>
    </row>
    <row r="3" spans="1:8" ht="20.25" thickBot="1" x14ac:dyDescent="0.45">
      <c r="A3" s="16" t="s">
        <v>187</v>
      </c>
      <c r="B3" s="8" t="s">
        <v>188</v>
      </c>
      <c r="C3" s="16" t="s">
        <v>189</v>
      </c>
      <c r="D3" s="16">
        <v>0</v>
      </c>
      <c r="E3" s="16">
        <v>187</v>
      </c>
      <c r="F3" s="16" t="s">
        <v>190</v>
      </c>
      <c r="G3" s="18">
        <v>45681.854166666664</v>
      </c>
    </row>
    <row r="4" spans="1:8" ht="30.75" thickBot="1" x14ac:dyDescent="0.45">
      <c r="A4" s="16" t="s">
        <v>31</v>
      </c>
      <c r="B4" s="14" t="s">
        <v>32</v>
      </c>
      <c r="C4" s="16" t="s">
        <v>39</v>
      </c>
      <c r="D4" s="16">
        <v>0</v>
      </c>
      <c r="E4" s="16">
        <v>179</v>
      </c>
      <c r="F4" s="17" t="s">
        <v>33</v>
      </c>
      <c r="G4" s="18">
        <v>45654.833333333336</v>
      </c>
    </row>
    <row r="5" spans="1:8" ht="20.25" thickBot="1" x14ac:dyDescent="0.45">
      <c r="A5" s="16" t="s">
        <v>34</v>
      </c>
      <c r="B5" s="8" t="s">
        <v>36</v>
      </c>
      <c r="C5" s="13" t="s">
        <v>38</v>
      </c>
      <c r="D5" s="16">
        <v>0</v>
      </c>
      <c r="E5" s="16">
        <v>192</v>
      </c>
      <c r="F5" s="16" t="s">
        <v>35</v>
      </c>
      <c r="G5" s="18">
        <v>45650.875</v>
      </c>
    </row>
    <row r="6" spans="1:8" ht="20.25" thickBot="1" x14ac:dyDescent="0.45">
      <c r="A6" s="16" t="s">
        <v>40</v>
      </c>
      <c r="B6" s="8" t="s">
        <v>42</v>
      </c>
      <c r="C6" s="21" t="s">
        <v>43</v>
      </c>
      <c r="D6" s="16">
        <v>0</v>
      </c>
      <c r="E6" s="16">
        <v>181</v>
      </c>
      <c r="F6" s="16" t="s">
        <v>41</v>
      </c>
      <c r="G6" s="18">
        <v>45645.854166666664</v>
      </c>
    </row>
    <row r="7" spans="1:8" ht="20.25" thickBot="1" x14ac:dyDescent="0.45">
      <c r="A7" s="16" t="s">
        <v>164</v>
      </c>
      <c r="B7" s="8" t="s">
        <v>165</v>
      </c>
      <c r="C7" s="8" t="s">
        <v>166</v>
      </c>
      <c r="D7" s="16">
        <v>0</v>
      </c>
      <c r="E7" s="16">
        <v>273</v>
      </c>
      <c r="F7" s="16" t="s">
        <v>167</v>
      </c>
      <c r="G7" s="18">
        <v>45576.833333333336</v>
      </c>
    </row>
    <row r="8" spans="1:8" ht="20.25" thickBot="1" x14ac:dyDescent="0.45">
      <c r="A8" s="16" t="s">
        <v>148</v>
      </c>
      <c r="B8" s="8" t="s">
        <v>150</v>
      </c>
      <c r="C8" s="8" t="s">
        <v>159</v>
      </c>
      <c r="D8" s="13">
        <v>91</v>
      </c>
      <c r="E8" s="13">
        <v>332</v>
      </c>
      <c r="F8" s="16" t="s">
        <v>149</v>
      </c>
      <c r="G8" s="18">
        <v>45531.833333333336</v>
      </c>
    </row>
    <row r="9" spans="1:8" ht="20.25" thickBot="1" x14ac:dyDescent="0.45">
      <c r="A9" s="16" t="s">
        <v>148</v>
      </c>
      <c r="B9" s="8" t="s">
        <v>151</v>
      </c>
      <c r="C9" s="13" t="s">
        <v>160</v>
      </c>
      <c r="D9" s="13">
        <v>466</v>
      </c>
      <c r="E9" s="13">
        <f>651</f>
        <v>651</v>
      </c>
      <c r="F9" s="16" t="s">
        <v>149</v>
      </c>
      <c r="G9" s="18">
        <v>45531.833333333336</v>
      </c>
    </row>
    <row r="10" spans="1:8" ht="20.25" thickBot="1" x14ac:dyDescent="0.45">
      <c r="A10" s="16" t="s">
        <v>148</v>
      </c>
      <c r="B10" s="8" t="s">
        <v>152</v>
      </c>
      <c r="C10" s="13" t="s">
        <v>18</v>
      </c>
      <c r="D10" s="13">
        <f>60*14+28</f>
        <v>868</v>
      </c>
      <c r="E10" s="13">
        <f>60*18+24</f>
        <v>1104</v>
      </c>
      <c r="F10" s="16" t="s">
        <v>149</v>
      </c>
      <c r="G10" s="18">
        <v>45531.833333333336</v>
      </c>
    </row>
    <row r="11" spans="1:8" ht="20.25" thickBot="1" x14ac:dyDescent="0.45">
      <c r="A11" s="16" t="s">
        <v>148</v>
      </c>
      <c r="B11" s="8" t="s">
        <v>153</v>
      </c>
      <c r="C11" s="8" t="s">
        <v>24</v>
      </c>
      <c r="D11" s="13">
        <v>1235</v>
      </c>
      <c r="E11" s="13">
        <f>60*25+20</f>
        <v>1520</v>
      </c>
      <c r="F11" s="16" t="s">
        <v>149</v>
      </c>
      <c r="G11" s="18">
        <v>45531.833333333336</v>
      </c>
    </row>
    <row r="12" spans="1:8" ht="20.25" thickBot="1" x14ac:dyDescent="0.45">
      <c r="A12" s="13" t="s">
        <v>148</v>
      </c>
      <c r="B12" s="8" t="s">
        <v>154</v>
      </c>
      <c r="C12" s="8" t="s">
        <v>123</v>
      </c>
      <c r="D12" s="13">
        <f>60*28+28</f>
        <v>1708</v>
      </c>
      <c r="E12" s="13">
        <f>60*32+25</f>
        <v>1945</v>
      </c>
      <c r="F12" s="13" t="s">
        <v>149</v>
      </c>
      <c r="G12" s="22">
        <v>45531.833333333336</v>
      </c>
    </row>
    <row r="13" spans="1:8" ht="20.25" thickBot="1" x14ac:dyDescent="0.45">
      <c r="A13" s="13" t="s">
        <v>148</v>
      </c>
      <c r="B13" s="8" t="s">
        <v>155</v>
      </c>
      <c r="C13" s="8" t="s">
        <v>143</v>
      </c>
      <c r="D13" s="13">
        <f>60*35+32</f>
        <v>2132</v>
      </c>
      <c r="E13" s="13">
        <f>40*60+58</f>
        <v>2458</v>
      </c>
      <c r="F13" s="13" t="s">
        <v>149</v>
      </c>
      <c r="G13" s="18">
        <v>45531.833333333336</v>
      </c>
    </row>
    <row r="14" spans="1:8" ht="20.25" thickBot="1" x14ac:dyDescent="0.45">
      <c r="A14" s="13" t="s">
        <v>148</v>
      </c>
      <c r="B14" s="8" t="s">
        <v>156</v>
      </c>
      <c r="C14" s="8" t="s">
        <v>161</v>
      </c>
      <c r="D14" s="8">
        <f>60*43+59</f>
        <v>2639</v>
      </c>
      <c r="E14" s="8">
        <f>60*48+51</f>
        <v>2931</v>
      </c>
      <c r="F14" s="13" t="s">
        <v>149</v>
      </c>
      <c r="G14" s="22">
        <v>45531.833333333336</v>
      </c>
    </row>
    <row r="15" spans="1:8" ht="20.25" thickBot="1" x14ac:dyDescent="0.45">
      <c r="A15" s="13" t="s">
        <v>148</v>
      </c>
      <c r="B15" s="8" t="s">
        <v>157</v>
      </c>
      <c r="C15" s="8" t="s">
        <v>162</v>
      </c>
      <c r="D15" s="8">
        <f>60*52+37</f>
        <v>3157</v>
      </c>
      <c r="E15" s="8">
        <f>60*46+59</f>
        <v>2819</v>
      </c>
      <c r="F15" s="13" t="s">
        <v>149</v>
      </c>
      <c r="G15" s="18">
        <v>45531.833333333336</v>
      </c>
    </row>
    <row r="16" spans="1:8" ht="20.25" thickBot="1" x14ac:dyDescent="0.45">
      <c r="A16" s="13" t="s">
        <v>148</v>
      </c>
      <c r="B16" s="8" t="s">
        <v>158</v>
      </c>
      <c r="C16" s="8" t="s">
        <v>163</v>
      </c>
      <c r="D16" s="8">
        <f>60*58+20</f>
        <v>3500</v>
      </c>
      <c r="E16" s="8">
        <f>60*62+40</f>
        <v>3760</v>
      </c>
      <c r="F16" s="13" t="s">
        <v>149</v>
      </c>
      <c r="G16" s="22">
        <v>45531.833333333336</v>
      </c>
    </row>
    <row r="17" spans="1:7" ht="20.25" thickBot="1" x14ac:dyDescent="0.45">
      <c r="A17" s="8" t="s">
        <v>168</v>
      </c>
      <c r="B17" s="8" t="s">
        <v>169</v>
      </c>
      <c r="C17" s="8" t="s">
        <v>37</v>
      </c>
      <c r="D17" s="8">
        <v>0</v>
      </c>
      <c r="E17" s="8">
        <v>268</v>
      </c>
      <c r="F17" s="8" t="s">
        <v>170</v>
      </c>
      <c r="G17" s="18">
        <v>45528.8125</v>
      </c>
    </row>
    <row r="18" spans="1:7" ht="20.25" thickBot="1" x14ac:dyDescent="0.45">
      <c r="A18" s="8" t="s">
        <v>128</v>
      </c>
      <c r="B18" s="8" t="s">
        <v>130</v>
      </c>
      <c r="C18" s="8" t="s">
        <v>139</v>
      </c>
      <c r="D18" s="8">
        <v>93</v>
      </c>
      <c r="E18" s="8">
        <v>346</v>
      </c>
      <c r="F18" s="8" t="s">
        <v>129</v>
      </c>
      <c r="G18" s="15">
        <v>45521.834027777775</v>
      </c>
    </row>
    <row r="19" spans="1:7" ht="20.25" thickBot="1" x14ac:dyDescent="0.45">
      <c r="A19" s="8" t="s">
        <v>128</v>
      </c>
      <c r="B19" s="8" t="s">
        <v>131</v>
      </c>
      <c r="C19" s="8" t="s">
        <v>140</v>
      </c>
      <c r="D19" s="8">
        <v>624</v>
      </c>
      <c r="E19" s="8">
        <f>60*14+58</f>
        <v>898</v>
      </c>
      <c r="F19" s="8" t="s">
        <v>129</v>
      </c>
      <c r="G19" s="18">
        <v>45521.834027777775</v>
      </c>
    </row>
    <row r="20" spans="1:7" ht="20.25" thickBot="1" x14ac:dyDescent="0.45">
      <c r="A20" s="8" t="s">
        <v>128</v>
      </c>
      <c r="B20" s="8" t="s">
        <v>132</v>
      </c>
      <c r="C20" s="8" t="s">
        <v>141</v>
      </c>
      <c r="D20" s="8">
        <f>60*17+53</f>
        <v>1073</v>
      </c>
      <c r="E20" s="8">
        <f>60*23+3</f>
        <v>1383</v>
      </c>
      <c r="F20" s="8" t="s">
        <v>129</v>
      </c>
      <c r="G20" s="15">
        <v>45521.834027719909</v>
      </c>
    </row>
    <row r="21" spans="1:7" ht="20.25" thickBot="1" x14ac:dyDescent="0.45">
      <c r="A21" s="8" t="s">
        <v>128</v>
      </c>
      <c r="B21" s="8" t="s">
        <v>133</v>
      </c>
      <c r="C21" s="8" t="s">
        <v>142</v>
      </c>
      <c r="D21" s="8">
        <f>60*26+15</f>
        <v>1575</v>
      </c>
      <c r="E21" s="8">
        <f>60*30+28</f>
        <v>1828</v>
      </c>
      <c r="F21" s="8" t="s">
        <v>129</v>
      </c>
      <c r="G21" s="18">
        <v>45521.834027719909</v>
      </c>
    </row>
    <row r="22" spans="1:7" x14ac:dyDescent="0.4">
      <c r="A22" s="8" t="s">
        <v>128</v>
      </c>
      <c r="B22" s="8" t="s">
        <v>134</v>
      </c>
      <c r="C22" s="8" t="s">
        <v>143</v>
      </c>
      <c r="D22" s="8">
        <f>60*33+44</f>
        <v>2024</v>
      </c>
      <c r="E22" s="8">
        <f>60*39+5</f>
        <v>2345</v>
      </c>
      <c r="F22" s="8" t="s">
        <v>129</v>
      </c>
      <c r="G22" s="15">
        <v>45521.834027719909</v>
      </c>
    </row>
    <row r="23" spans="1:7" x14ac:dyDescent="0.4">
      <c r="A23" s="8" t="s">
        <v>128</v>
      </c>
      <c r="B23" s="8" t="s">
        <v>135</v>
      </c>
      <c r="C23" s="8" t="s">
        <v>144</v>
      </c>
      <c r="D23" s="8">
        <f>60*42+38</f>
        <v>2558</v>
      </c>
      <c r="E23" s="8">
        <f>60*47+27</f>
        <v>2847</v>
      </c>
      <c r="F23" s="8" t="s">
        <v>129</v>
      </c>
      <c r="G23" s="15">
        <v>45521.834027719909</v>
      </c>
    </row>
    <row r="24" spans="1:7" x14ac:dyDescent="0.4">
      <c r="A24" s="8" t="s">
        <v>128</v>
      </c>
      <c r="B24" s="8" t="s">
        <v>136</v>
      </c>
      <c r="C24" s="1" t="s">
        <v>145</v>
      </c>
      <c r="D24" s="8">
        <f>60*50+39</f>
        <v>3039</v>
      </c>
      <c r="E24" s="8">
        <f>60*53+37</f>
        <v>3217</v>
      </c>
      <c r="F24" s="8" t="s">
        <v>129</v>
      </c>
      <c r="G24" s="15">
        <v>45521.834027719909</v>
      </c>
    </row>
    <row r="25" spans="1:7" x14ac:dyDescent="0.4">
      <c r="A25" s="8" t="s">
        <v>128</v>
      </c>
      <c r="B25" s="8" t="s">
        <v>137</v>
      </c>
      <c r="C25" s="1" t="s">
        <v>146</v>
      </c>
      <c r="D25" s="8">
        <f>60*57+28</f>
        <v>3448</v>
      </c>
      <c r="E25" s="8">
        <f>60*61+38</f>
        <v>3698</v>
      </c>
      <c r="F25" s="8" t="s">
        <v>129</v>
      </c>
      <c r="G25" s="15">
        <v>45521.834027719909</v>
      </c>
    </row>
    <row r="26" spans="1:7" x14ac:dyDescent="0.4">
      <c r="A26" s="8" t="s">
        <v>128</v>
      </c>
      <c r="B26" s="8" t="s">
        <v>138</v>
      </c>
      <c r="C26" s="1" t="s">
        <v>147</v>
      </c>
      <c r="D26" s="8">
        <f>60*64+30</f>
        <v>3870</v>
      </c>
      <c r="E26" s="8">
        <f>60*69+40</f>
        <v>4180</v>
      </c>
      <c r="F26" s="8" t="s">
        <v>129</v>
      </c>
      <c r="G26" s="15">
        <v>45521.834027719909</v>
      </c>
    </row>
    <row r="27" spans="1:7" x14ac:dyDescent="0.4">
      <c r="A27" s="8" t="s">
        <v>171</v>
      </c>
      <c r="B27" s="8" t="s">
        <v>172</v>
      </c>
      <c r="C27" s="8" t="s">
        <v>173</v>
      </c>
      <c r="D27" s="8">
        <v>0</v>
      </c>
      <c r="E27" s="8">
        <v>364</v>
      </c>
      <c r="F27" s="8" t="s">
        <v>174</v>
      </c>
      <c r="G27" s="15">
        <v>45516.541666666664</v>
      </c>
    </row>
    <row r="28" spans="1:7" x14ac:dyDescent="0.4">
      <c r="A28" s="13" t="s">
        <v>105</v>
      </c>
      <c r="B28" s="8" t="s">
        <v>106</v>
      </c>
      <c r="C28" s="8" t="s">
        <v>117</v>
      </c>
      <c r="D28" s="8">
        <f>101</f>
        <v>101</v>
      </c>
      <c r="E28" s="8">
        <f>60*5+17</f>
        <v>317</v>
      </c>
      <c r="F28" s="13" t="s">
        <v>104</v>
      </c>
      <c r="G28" s="22">
        <v>45511.854861111111</v>
      </c>
    </row>
    <row r="29" spans="1:7" x14ac:dyDescent="0.4">
      <c r="A29" s="8" t="s">
        <v>105</v>
      </c>
      <c r="B29" s="8" t="s">
        <v>107</v>
      </c>
      <c r="C29" s="1" t="s">
        <v>118</v>
      </c>
      <c r="D29" s="8">
        <f>60*9+37</f>
        <v>577</v>
      </c>
      <c r="E29" s="8">
        <f>60*14+32</f>
        <v>872</v>
      </c>
      <c r="F29" s="8" t="s">
        <v>104</v>
      </c>
      <c r="G29" s="15">
        <v>45511.854861111111</v>
      </c>
    </row>
    <row r="30" spans="1:7" x14ac:dyDescent="0.4">
      <c r="A30" s="8" t="s">
        <v>105</v>
      </c>
      <c r="B30" s="8" t="s">
        <v>108</v>
      </c>
      <c r="C30" s="8" t="s">
        <v>119</v>
      </c>
      <c r="D30" s="8">
        <f>60*18+54</f>
        <v>1134</v>
      </c>
      <c r="E30" s="8">
        <f>60*22+14</f>
        <v>1334</v>
      </c>
      <c r="F30" s="8" t="s">
        <v>104</v>
      </c>
      <c r="G30" s="22">
        <v>45511.854861053238</v>
      </c>
    </row>
    <row r="31" spans="1:7" x14ac:dyDescent="0.4">
      <c r="A31" s="8" t="s">
        <v>105</v>
      </c>
      <c r="B31" s="8" t="s">
        <v>109</v>
      </c>
      <c r="C31" s="8" t="s">
        <v>120</v>
      </c>
      <c r="D31" s="8">
        <f>60*25+38</f>
        <v>1538</v>
      </c>
      <c r="E31" s="8">
        <f>60*30+16</f>
        <v>1816</v>
      </c>
      <c r="F31" s="8" t="s">
        <v>104</v>
      </c>
      <c r="G31" s="15">
        <v>45511.854861053238</v>
      </c>
    </row>
    <row r="32" spans="1:7" x14ac:dyDescent="0.4">
      <c r="A32" s="8" t="s">
        <v>105</v>
      </c>
      <c r="B32" s="8" t="s">
        <v>110</v>
      </c>
      <c r="C32" s="8" t="s">
        <v>121</v>
      </c>
      <c r="D32" s="8">
        <f>60*31+33</f>
        <v>1893</v>
      </c>
      <c r="E32" s="8">
        <f>60*36+20</f>
        <v>2180</v>
      </c>
      <c r="F32" s="8" t="s">
        <v>104</v>
      </c>
      <c r="G32" s="22">
        <v>45511.854861053238</v>
      </c>
    </row>
    <row r="33" spans="1:7" x14ac:dyDescent="0.4">
      <c r="A33" s="8" t="s">
        <v>105</v>
      </c>
      <c r="B33" s="8" t="s">
        <v>111</v>
      </c>
      <c r="C33" s="8" t="s">
        <v>122</v>
      </c>
      <c r="D33" s="8">
        <f>60*40</f>
        <v>2400</v>
      </c>
      <c r="E33" s="8">
        <f>60*43+45</f>
        <v>2625</v>
      </c>
      <c r="F33" s="8" t="s">
        <v>104</v>
      </c>
      <c r="G33" s="15">
        <v>45511.854861053238</v>
      </c>
    </row>
    <row r="34" spans="1:7" x14ac:dyDescent="0.4">
      <c r="A34" s="8" t="s">
        <v>105</v>
      </c>
      <c r="B34" s="8" t="s">
        <v>112</v>
      </c>
      <c r="C34" s="8" t="s">
        <v>123</v>
      </c>
      <c r="D34" s="8">
        <f>60*47+19</f>
        <v>2839</v>
      </c>
      <c r="E34" s="8">
        <f>60*54+3</f>
        <v>3243</v>
      </c>
      <c r="F34" s="8" t="s">
        <v>104</v>
      </c>
      <c r="G34" s="22">
        <v>45511.854861053238</v>
      </c>
    </row>
    <row r="35" spans="1:7" x14ac:dyDescent="0.4">
      <c r="A35" s="8" t="s">
        <v>105</v>
      </c>
      <c r="B35" s="8" t="s">
        <v>113</v>
      </c>
      <c r="C35" s="1" t="s">
        <v>124</v>
      </c>
      <c r="D35" s="8">
        <f>60*57</f>
        <v>3420</v>
      </c>
      <c r="E35" s="8">
        <f>60*61+32</f>
        <v>3692</v>
      </c>
      <c r="F35" s="8" t="s">
        <v>104</v>
      </c>
      <c r="G35" s="15">
        <v>45511.854861053238</v>
      </c>
    </row>
    <row r="36" spans="1:7" x14ac:dyDescent="0.4">
      <c r="A36" s="8" t="s">
        <v>105</v>
      </c>
      <c r="B36" s="8" t="s">
        <v>114</v>
      </c>
      <c r="C36" s="8" t="s">
        <v>77</v>
      </c>
      <c r="D36" s="8">
        <f>60*64+48</f>
        <v>3888</v>
      </c>
      <c r="E36" s="8">
        <f>60*69+25</f>
        <v>4165</v>
      </c>
      <c r="F36" s="8" t="s">
        <v>104</v>
      </c>
      <c r="G36" s="22">
        <v>45511.854861053238</v>
      </c>
    </row>
    <row r="37" spans="1:7" x14ac:dyDescent="0.4">
      <c r="A37" s="8" t="s">
        <v>105</v>
      </c>
      <c r="B37" s="8" t="s">
        <v>115</v>
      </c>
      <c r="C37" s="8" t="s">
        <v>125</v>
      </c>
      <c r="D37" s="8">
        <f>60*71+54</f>
        <v>4314</v>
      </c>
      <c r="E37" s="8">
        <f>60*76+38</f>
        <v>4598</v>
      </c>
      <c r="F37" s="8" t="s">
        <v>104</v>
      </c>
      <c r="G37" s="15">
        <v>45511.854861053238</v>
      </c>
    </row>
    <row r="38" spans="1:7" x14ac:dyDescent="0.4">
      <c r="A38" s="8" t="s">
        <v>105</v>
      </c>
      <c r="B38" s="8" t="s">
        <v>126</v>
      </c>
      <c r="C38" s="8" t="s">
        <v>127</v>
      </c>
      <c r="D38" s="8">
        <f>60*80+30</f>
        <v>4830</v>
      </c>
      <c r="E38" s="8">
        <f>60*83+43</f>
        <v>5023</v>
      </c>
      <c r="F38" s="8" t="s">
        <v>104</v>
      </c>
      <c r="G38" s="22">
        <v>45511.854861053238</v>
      </c>
    </row>
    <row r="39" spans="1:7" x14ac:dyDescent="0.4">
      <c r="A39" s="8" t="s">
        <v>105</v>
      </c>
      <c r="B39" s="8" t="s">
        <v>116</v>
      </c>
      <c r="C39" s="8" t="b">
        <v>1</v>
      </c>
      <c r="D39" s="8">
        <f>60*86+13</f>
        <v>5173</v>
      </c>
      <c r="E39" s="8">
        <f>60*90+48</f>
        <v>5448</v>
      </c>
      <c r="F39" s="8" t="s">
        <v>104</v>
      </c>
      <c r="G39" s="15">
        <v>45511.854861053238</v>
      </c>
    </row>
    <row r="40" spans="1:7" x14ac:dyDescent="0.4">
      <c r="A40" s="8" t="s">
        <v>175</v>
      </c>
      <c r="B40" s="8" t="s">
        <v>176</v>
      </c>
      <c r="C40" s="8" t="s">
        <v>178</v>
      </c>
      <c r="D40" s="8">
        <v>0</v>
      </c>
      <c r="E40" s="8">
        <v>239</v>
      </c>
      <c r="F40" s="8" t="s">
        <v>177</v>
      </c>
      <c r="G40" s="15">
        <v>45493.833333333336</v>
      </c>
    </row>
    <row r="41" spans="1:7" ht="53.25" x14ac:dyDescent="0.4">
      <c r="A41" s="3" t="s">
        <v>13</v>
      </c>
      <c r="B41" s="9" t="s">
        <v>14</v>
      </c>
      <c r="C41" s="10" t="s">
        <v>15</v>
      </c>
      <c r="D41" s="5">
        <v>92</v>
      </c>
      <c r="E41" s="5">
        <v>363</v>
      </c>
      <c r="F41" s="6" t="s">
        <v>10</v>
      </c>
      <c r="G41" s="19">
        <v>45490.895833333336</v>
      </c>
    </row>
    <row r="42" spans="1:7" ht="53.25" x14ac:dyDescent="0.4">
      <c r="A42" s="3" t="s">
        <v>7</v>
      </c>
      <c r="B42" s="9" t="s">
        <v>8</v>
      </c>
      <c r="C42" s="3" t="s">
        <v>9</v>
      </c>
      <c r="D42" s="5">
        <v>568</v>
      </c>
      <c r="E42" s="5">
        <v>740</v>
      </c>
      <c r="F42" s="6" t="s">
        <v>10</v>
      </c>
      <c r="G42" s="19">
        <v>45490.895833333336</v>
      </c>
    </row>
    <row r="43" spans="1:7" ht="53.25" x14ac:dyDescent="0.4">
      <c r="A43" s="3" t="s">
        <v>7</v>
      </c>
      <c r="B43" s="9" t="s">
        <v>16</v>
      </c>
      <c r="C43" s="4" t="s">
        <v>18</v>
      </c>
      <c r="D43" s="5">
        <v>917</v>
      </c>
      <c r="E43" s="5">
        <v>1190</v>
      </c>
      <c r="F43" s="6" t="s">
        <v>10</v>
      </c>
      <c r="G43" s="19">
        <v>45490.895833333336</v>
      </c>
    </row>
    <row r="44" spans="1:7" ht="53.25" x14ac:dyDescent="0.4">
      <c r="A44" s="3" t="s">
        <v>7</v>
      </c>
      <c r="B44" s="9" t="s">
        <v>19</v>
      </c>
      <c r="C44" s="9" t="s">
        <v>20</v>
      </c>
      <c r="D44" s="5">
        <f>1200+177</f>
        <v>1377</v>
      </c>
      <c r="E44" s="5">
        <f>60*26+12</f>
        <v>1572</v>
      </c>
      <c r="F44" s="6" t="s">
        <v>10</v>
      </c>
      <c r="G44" s="19">
        <v>45490.895833333336</v>
      </c>
    </row>
    <row r="45" spans="1:7" ht="53.25" x14ac:dyDescent="0.4">
      <c r="A45" s="3" t="s">
        <v>7</v>
      </c>
      <c r="B45" s="11" t="s">
        <v>21</v>
      </c>
      <c r="C45" s="10" t="s">
        <v>22</v>
      </c>
      <c r="D45" s="5">
        <f>60*29+5</f>
        <v>1745</v>
      </c>
      <c r="E45" s="5">
        <f>60*32+3</f>
        <v>1923</v>
      </c>
      <c r="F45" s="6" t="s">
        <v>10</v>
      </c>
      <c r="G45" s="19">
        <v>45490.895833333336</v>
      </c>
    </row>
    <row r="46" spans="1:7" ht="53.25" x14ac:dyDescent="0.4">
      <c r="A46" s="3" t="s">
        <v>7</v>
      </c>
      <c r="B46" s="11" t="s">
        <v>23</v>
      </c>
      <c r="C46" s="12" t="s">
        <v>24</v>
      </c>
      <c r="D46" s="3">
        <f>60*34+58</f>
        <v>2098</v>
      </c>
      <c r="E46" s="3">
        <f>60*39+40</f>
        <v>2380</v>
      </c>
      <c r="F46" s="6" t="s">
        <v>10</v>
      </c>
      <c r="G46" s="19">
        <v>45490.895833333336</v>
      </c>
    </row>
    <row r="47" spans="1:7" ht="53.25" x14ac:dyDescent="0.4">
      <c r="A47" s="3" t="s">
        <v>7</v>
      </c>
      <c r="B47" s="9" t="s">
        <v>25</v>
      </c>
      <c r="C47" s="9" t="s">
        <v>11</v>
      </c>
      <c r="D47" s="13">
        <f>42*60+7</f>
        <v>2527</v>
      </c>
      <c r="E47" s="13">
        <f>60*47+29</f>
        <v>2849</v>
      </c>
      <c r="F47" s="6" t="s">
        <v>10</v>
      </c>
      <c r="G47" s="19">
        <v>45490.895833333336</v>
      </c>
    </row>
    <row r="48" spans="1:7" ht="53.25" x14ac:dyDescent="0.4">
      <c r="A48" s="3" t="s">
        <v>7</v>
      </c>
      <c r="B48" s="11" t="s">
        <v>26</v>
      </c>
      <c r="C48" s="9" t="s">
        <v>27</v>
      </c>
      <c r="D48" s="8">
        <f>50*60+38</f>
        <v>3038</v>
      </c>
      <c r="E48" s="8">
        <f>60*54+51</f>
        <v>3291</v>
      </c>
      <c r="F48" s="6" t="s">
        <v>10</v>
      </c>
      <c r="G48" s="19">
        <v>45490.895833333336</v>
      </c>
    </row>
    <row r="49" spans="1:7" ht="53.25" x14ac:dyDescent="0.4">
      <c r="A49" s="3" t="s">
        <v>7</v>
      </c>
      <c r="B49" s="9" t="s">
        <v>28</v>
      </c>
      <c r="C49" s="9" t="s">
        <v>12</v>
      </c>
      <c r="D49" s="8">
        <f>60*57+38</f>
        <v>3458</v>
      </c>
      <c r="E49" s="8">
        <f>60*62+52</f>
        <v>3772</v>
      </c>
      <c r="F49" s="6" t="s">
        <v>10</v>
      </c>
      <c r="G49" s="19">
        <v>45490.895833333336</v>
      </c>
    </row>
    <row r="50" spans="1:7" ht="53.25" x14ac:dyDescent="0.4">
      <c r="A50" s="3" t="s">
        <v>7</v>
      </c>
      <c r="B50" s="9" t="s">
        <v>29</v>
      </c>
      <c r="C50" s="9" t="s">
        <v>30</v>
      </c>
      <c r="D50" s="8">
        <f>60*65+24</f>
        <v>3924</v>
      </c>
      <c r="E50" s="8">
        <f>60*69+43</f>
        <v>4183</v>
      </c>
      <c r="F50" s="6" t="s">
        <v>10</v>
      </c>
      <c r="G50" s="19">
        <v>45490.895833333336</v>
      </c>
    </row>
    <row r="51" spans="1:7" x14ac:dyDescent="0.4">
      <c r="A51" s="13" t="s">
        <v>81</v>
      </c>
      <c r="B51" s="8" t="s">
        <v>82</v>
      </c>
      <c r="C51" s="1" t="s">
        <v>83</v>
      </c>
      <c r="D51" s="13">
        <v>79</v>
      </c>
      <c r="E51" s="13">
        <f>287</f>
        <v>287</v>
      </c>
      <c r="F51" s="13" t="s">
        <v>102</v>
      </c>
      <c r="G51" s="23">
        <v>45487.75</v>
      </c>
    </row>
    <row r="52" spans="1:7" x14ac:dyDescent="0.4">
      <c r="A52" s="13" t="s">
        <v>81</v>
      </c>
      <c r="B52" s="1" t="s">
        <v>84</v>
      </c>
      <c r="C52" s="7" t="s">
        <v>85</v>
      </c>
      <c r="D52" s="13">
        <f>60*7+35</f>
        <v>455</v>
      </c>
      <c r="E52" s="13">
        <f>60*10+45</f>
        <v>645</v>
      </c>
      <c r="F52" s="13" t="s">
        <v>102</v>
      </c>
      <c r="G52" s="23">
        <v>45487.75</v>
      </c>
    </row>
    <row r="53" spans="1:7" x14ac:dyDescent="0.4">
      <c r="A53" s="13" t="s">
        <v>81</v>
      </c>
      <c r="B53" s="1" t="s">
        <v>86</v>
      </c>
      <c r="C53" s="7" t="s">
        <v>87</v>
      </c>
      <c r="D53" s="13">
        <f>60*14+36</f>
        <v>876</v>
      </c>
      <c r="E53" s="13">
        <f>60*19+22</f>
        <v>1162</v>
      </c>
      <c r="F53" s="13" t="s">
        <v>102</v>
      </c>
      <c r="G53" s="23">
        <v>45487.75</v>
      </c>
    </row>
    <row r="54" spans="1:7" x14ac:dyDescent="0.4">
      <c r="A54" s="13" t="s">
        <v>81</v>
      </c>
      <c r="B54" s="1" t="s">
        <v>88</v>
      </c>
      <c r="C54" s="1" t="s">
        <v>17</v>
      </c>
      <c r="D54" s="13">
        <f>60*21+8</f>
        <v>1268</v>
      </c>
      <c r="E54" s="13">
        <f>60*25+12</f>
        <v>1512</v>
      </c>
      <c r="F54" s="13" t="s">
        <v>102</v>
      </c>
      <c r="G54" s="23">
        <v>45487.75</v>
      </c>
    </row>
    <row r="55" spans="1:7" x14ac:dyDescent="0.4">
      <c r="A55" s="13" t="s">
        <v>81</v>
      </c>
      <c r="B55" s="1" t="s">
        <v>89</v>
      </c>
      <c r="C55" s="1" t="s">
        <v>90</v>
      </c>
      <c r="D55" s="13">
        <f>60*30+29</f>
        <v>1829</v>
      </c>
      <c r="E55" s="13">
        <f>60*34+37</f>
        <v>2077</v>
      </c>
      <c r="F55" s="13" t="s">
        <v>102</v>
      </c>
      <c r="G55" s="23">
        <v>45487.75</v>
      </c>
    </row>
    <row r="56" spans="1:7" x14ac:dyDescent="0.4">
      <c r="A56" s="13" t="s">
        <v>81</v>
      </c>
      <c r="B56" s="1" t="s">
        <v>91</v>
      </c>
      <c r="C56" s="1" t="s">
        <v>92</v>
      </c>
      <c r="D56" s="13">
        <f>60*37+58</f>
        <v>2278</v>
      </c>
      <c r="E56" s="13">
        <f>60*41</f>
        <v>2460</v>
      </c>
      <c r="F56" s="13" t="s">
        <v>102</v>
      </c>
      <c r="G56" s="23">
        <v>45487.75</v>
      </c>
    </row>
    <row r="57" spans="1:7" x14ac:dyDescent="0.4">
      <c r="A57" s="13" t="s">
        <v>81</v>
      </c>
      <c r="B57" s="1" t="s">
        <v>95</v>
      </c>
      <c r="C57" s="1" t="s">
        <v>96</v>
      </c>
      <c r="D57" s="8">
        <f>60*53+42</f>
        <v>3222</v>
      </c>
      <c r="E57" s="8">
        <f>60*58+7</f>
        <v>3487</v>
      </c>
      <c r="F57" s="13" t="s">
        <v>102</v>
      </c>
      <c r="G57" s="23">
        <v>45487.75</v>
      </c>
    </row>
    <row r="58" spans="1:7" x14ac:dyDescent="0.4">
      <c r="A58" s="13" t="s">
        <v>81</v>
      </c>
      <c r="B58" s="1" t="s">
        <v>97</v>
      </c>
      <c r="C58" s="8" t="s">
        <v>98</v>
      </c>
      <c r="D58" s="8">
        <f>60*66+48</f>
        <v>4008</v>
      </c>
      <c r="E58" s="8">
        <f>60*70+27</f>
        <v>4227</v>
      </c>
      <c r="F58" s="13" t="s">
        <v>102</v>
      </c>
      <c r="G58" s="23">
        <v>45487.75</v>
      </c>
    </row>
    <row r="59" spans="1:7" x14ac:dyDescent="0.4">
      <c r="A59" s="13" t="s">
        <v>81</v>
      </c>
      <c r="B59" s="1" t="s">
        <v>99</v>
      </c>
      <c r="C59" s="1" t="s">
        <v>12</v>
      </c>
      <c r="D59" s="8">
        <f>60*75+6</f>
        <v>4506</v>
      </c>
      <c r="E59" s="8">
        <f>60*79+56</f>
        <v>4796</v>
      </c>
      <c r="F59" s="13" t="s">
        <v>102</v>
      </c>
      <c r="G59" s="23">
        <v>45487.75</v>
      </c>
    </row>
    <row r="60" spans="1:7" x14ac:dyDescent="0.4">
      <c r="A60" s="13" t="s">
        <v>81</v>
      </c>
      <c r="B60" s="1" t="s">
        <v>100</v>
      </c>
      <c r="C60" s="1" t="s">
        <v>101</v>
      </c>
      <c r="D60" s="8">
        <f>60*81+36</f>
        <v>4896</v>
      </c>
      <c r="E60" s="8">
        <f>85*60+26</f>
        <v>5126</v>
      </c>
      <c r="F60" s="13" t="s">
        <v>102</v>
      </c>
      <c r="G60" s="23">
        <v>45487.75</v>
      </c>
    </row>
    <row r="61" spans="1:7" x14ac:dyDescent="0.4">
      <c r="A61" s="13" t="s">
        <v>81</v>
      </c>
      <c r="B61" s="1" t="s">
        <v>93</v>
      </c>
      <c r="C61" s="1" t="s">
        <v>94</v>
      </c>
      <c r="D61" s="8">
        <f>60*46+11</f>
        <v>2771</v>
      </c>
      <c r="E61" s="8">
        <f>60*50+8</f>
        <v>3008</v>
      </c>
      <c r="F61" s="13" t="s">
        <v>102</v>
      </c>
      <c r="G61" s="23">
        <v>45487.75</v>
      </c>
    </row>
    <row r="62" spans="1:7" x14ac:dyDescent="0.4">
      <c r="A62" s="8" t="s">
        <v>46</v>
      </c>
      <c r="B62" s="8" t="s">
        <v>47</v>
      </c>
      <c r="C62" s="8" t="s">
        <v>48</v>
      </c>
      <c r="D62" s="8">
        <v>76</v>
      </c>
      <c r="E62" s="8">
        <v>329</v>
      </c>
      <c r="F62" s="8" t="s">
        <v>44</v>
      </c>
      <c r="G62" s="20">
        <v>45480.833333333336</v>
      </c>
    </row>
    <row r="63" spans="1:7" x14ac:dyDescent="0.4">
      <c r="A63" s="8" t="s">
        <v>46</v>
      </c>
      <c r="B63" s="8" t="s">
        <v>49</v>
      </c>
      <c r="C63" s="8" t="s">
        <v>55</v>
      </c>
      <c r="D63" s="8">
        <v>494</v>
      </c>
      <c r="E63" s="8">
        <f>60*10+55</f>
        <v>655</v>
      </c>
      <c r="F63" s="8" t="s">
        <v>44</v>
      </c>
      <c r="G63" s="20">
        <v>45480.833333333336</v>
      </c>
    </row>
    <row r="64" spans="1:7" x14ac:dyDescent="0.4">
      <c r="A64" s="8" t="s">
        <v>45</v>
      </c>
      <c r="B64" s="8" t="s">
        <v>50</v>
      </c>
      <c r="C64" s="8" t="s">
        <v>56</v>
      </c>
      <c r="D64" s="8">
        <v>826</v>
      </c>
      <c r="E64" s="8">
        <f>60*19+10</f>
        <v>1150</v>
      </c>
      <c r="F64" s="8" t="s">
        <v>44</v>
      </c>
      <c r="G64" s="20">
        <v>45480.833333333336</v>
      </c>
    </row>
    <row r="65" spans="1:7" x14ac:dyDescent="0.4">
      <c r="A65" s="8" t="s">
        <v>45</v>
      </c>
      <c r="B65" s="8" t="s">
        <v>51</v>
      </c>
      <c r="C65" s="8" t="s">
        <v>57</v>
      </c>
      <c r="D65" s="8">
        <f>60*21+58</f>
        <v>1318</v>
      </c>
      <c r="E65" s="8">
        <f>60*26+51</f>
        <v>1611</v>
      </c>
      <c r="F65" s="8" t="s">
        <v>44</v>
      </c>
      <c r="G65" s="20">
        <v>45480.833333333336</v>
      </c>
    </row>
    <row r="66" spans="1:7" x14ac:dyDescent="0.4">
      <c r="A66" s="8" t="s">
        <v>45</v>
      </c>
      <c r="B66" s="8" t="s">
        <v>52</v>
      </c>
      <c r="C66" s="8" t="s">
        <v>58</v>
      </c>
      <c r="D66" s="8">
        <f>60*29+53</f>
        <v>1793</v>
      </c>
      <c r="E66" s="8">
        <f>60*35</f>
        <v>2100</v>
      </c>
      <c r="F66" s="8" t="s">
        <v>44</v>
      </c>
      <c r="G66" s="20">
        <v>45480.833333333336</v>
      </c>
    </row>
    <row r="67" spans="1:7" x14ac:dyDescent="0.4">
      <c r="A67" s="8" t="s">
        <v>45</v>
      </c>
      <c r="B67" s="8" t="s">
        <v>53</v>
      </c>
      <c r="C67" s="8" t="s">
        <v>59</v>
      </c>
      <c r="D67" s="8">
        <f>60*39+49</f>
        <v>2389</v>
      </c>
      <c r="E67" s="8">
        <f>60*43+40</f>
        <v>2620</v>
      </c>
      <c r="F67" s="8" t="s">
        <v>44</v>
      </c>
      <c r="G67" s="20">
        <v>45480.833333333336</v>
      </c>
    </row>
    <row r="68" spans="1:7" x14ac:dyDescent="0.4">
      <c r="A68" s="8" t="s">
        <v>45</v>
      </c>
      <c r="B68" s="8" t="s">
        <v>54</v>
      </c>
      <c r="C68" s="8" t="s">
        <v>60</v>
      </c>
      <c r="D68" s="8">
        <f>60*49+15</f>
        <v>2955</v>
      </c>
      <c r="E68" s="8">
        <f>60*53+43</f>
        <v>3223</v>
      </c>
      <c r="F68" s="8" t="s">
        <v>44</v>
      </c>
      <c r="G68" s="20">
        <v>45480.833333333336</v>
      </c>
    </row>
    <row r="69" spans="1:7" x14ac:dyDescent="0.4">
      <c r="A69" s="13" t="s">
        <v>62</v>
      </c>
      <c r="B69" s="8" t="s">
        <v>64</v>
      </c>
      <c r="C69" s="13" t="s">
        <v>73</v>
      </c>
      <c r="D69" s="13">
        <v>128</v>
      </c>
      <c r="E69" s="13">
        <f>60*6+18</f>
        <v>378</v>
      </c>
      <c r="F69" s="13" t="s">
        <v>103</v>
      </c>
      <c r="G69" s="22">
        <v>45470.833333333336</v>
      </c>
    </row>
    <row r="70" spans="1:7" x14ac:dyDescent="0.4">
      <c r="A70" s="13" t="s">
        <v>62</v>
      </c>
      <c r="B70" s="8" t="s">
        <v>63</v>
      </c>
      <c r="C70" s="13" t="s">
        <v>18</v>
      </c>
      <c r="D70" s="13">
        <v>565</v>
      </c>
      <c r="E70" s="13">
        <f>60*13+58</f>
        <v>838</v>
      </c>
      <c r="F70" s="13" t="s">
        <v>103</v>
      </c>
      <c r="G70" s="22">
        <v>45470.833333333336</v>
      </c>
    </row>
    <row r="71" spans="1:7" x14ac:dyDescent="0.4">
      <c r="A71" s="13" t="s">
        <v>61</v>
      </c>
      <c r="B71" s="8" t="s">
        <v>65</v>
      </c>
      <c r="C71" s="8" t="s">
        <v>58</v>
      </c>
      <c r="D71" s="13">
        <f>60*16+55</f>
        <v>1015</v>
      </c>
      <c r="E71" s="13">
        <f>60*20+55</f>
        <v>1255</v>
      </c>
      <c r="F71" s="13" t="s">
        <v>103</v>
      </c>
      <c r="G71" s="22">
        <v>45470.833333333336</v>
      </c>
    </row>
    <row r="72" spans="1:7" x14ac:dyDescent="0.4">
      <c r="A72" s="13" t="s">
        <v>61</v>
      </c>
      <c r="B72" s="8" t="s">
        <v>66</v>
      </c>
      <c r="C72" s="8" t="s">
        <v>74</v>
      </c>
      <c r="D72" s="13">
        <f>60*23+52</f>
        <v>1432</v>
      </c>
      <c r="E72" s="13">
        <f>60*28+20</f>
        <v>1700</v>
      </c>
      <c r="F72" s="13" t="s">
        <v>103</v>
      </c>
      <c r="G72" s="22">
        <v>45470.833333333336</v>
      </c>
    </row>
    <row r="73" spans="1:7" x14ac:dyDescent="0.4">
      <c r="A73" s="13" t="s">
        <v>61</v>
      </c>
      <c r="B73" s="8" t="s">
        <v>67</v>
      </c>
      <c r="C73" s="8" t="s">
        <v>75</v>
      </c>
      <c r="D73" s="13">
        <f>60*31+43</f>
        <v>1903</v>
      </c>
      <c r="E73" s="13">
        <f>60*35+20</f>
        <v>2120</v>
      </c>
      <c r="F73" s="13" t="s">
        <v>103</v>
      </c>
      <c r="G73" s="22">
        <v>45470.833333333336</v>
      </c>
    </row>
    <row r="74" spans="1:7" x14ac:dyDescent="0.4">
      <c r="A74" s="13" t="s">
        <v>61</v>
      </c>
      <c r="B74" s="8" t="s">
        <v>68</v>
      </c>
      <c r="C74" s="8" t="s">
        <v>76</v>
      </c>
      <c r="D74" s="8">
        <f>60*40+38</f>
        <v>2438</v>
      </c>
      <c r="E74" s="8">
        <f>60*42+52</f>
        <v>2572</v>
      </c>
      <c r="F74" s="13" t="s">
        <v>103</v>
      </c>
      <c r="G74" s="22">
        <v>45470.833333333336</v>
      </c>
    </row>
    <row r="75" spans="1:7" x14ac:dyDescent="0.4">
      <c r="A75" s="13" t="s">
        <v>61</v>
      </c>
      <c r="B75" s="8" t="s">
        <v>69</v>
      </c>
      <c r="C75" s="8" t="s">
        <v>77</v>
      </c>
      <c r="D75" s="8">
        <f>60*45+59</f>
        <v>2759</v>
      </c>
      <c r="E75" s="8">
        <f>60*49+28</f>
        <v>2968</v>
      </c>
      <c r="F75" s="13" t="s">
        <v>103</v>
      </c>
      <c r="G75" s="22">
        <v>45470.833333333336</v>
      </c>
    </row>
    <row r="76" spans="1:7" x14ac:dyDescent="0.4">
      <c r="A76" s="13" t="s">
        <v>61</v>
      </c>
      <c r="B76" s="8" t="s">
        <v>70</v>
      </c>
      <c r="C76" s="8" t="s">
        <v>78</v>
      </c>
      <c r="D76" s="8">
        <f>60*53+55</f>
        <v>3235</v>
      </c>
      <c r="E76" s="8">
        <f>60*58+35</f>
        <v>3515</v>
      </c>
      <c r="F76" s="13" t="s">
        <v>103</v>
      </c>
      <c r="G76" s="22">
        <v>45470.833333333336</v>
      </c>
    </row>
    <row r="77" spans="1:7" x14ac:dyDescent="0.4">
      <c r="A77" s="13" t="s">
        <v>61</v>
      </c>
      <c r="B77" s="8" t="s">
        <v>71</v>
      </c>
      <c r="C77" s="8" t="s">
        <v>79</v>
      </c>
      <c r="D77" s="8">
        <f>60*64+26</f>
        <v>3866</v>
      </c>
      <c r="E77" s="8">
        <f>60*68</f>
        <v>4080</v>
      </c>
      <c r="F77" s="13" t="s">
        <v>103</v>
      </c>
      <c r="G77" s="22">
        <v>45470.833333333336</v>
      </c>
    </row>
    <row r="78" spans="1:7" x14ac:dyDescent="0.4">
      <c r="A78" s="8" t="s">
        <v>61</v>
      </c>
      <c r="B78" s="8" t="s">
        <v>72</v>
      </c>
      <c r="C78" s="8" t="s">
        <v>80</v>
      </c>
      <c r="D78" s="8">
        <f>60*72+18</f>
        <v>4338</v>
      </c>
      <c r="E78" s="8">
        <f>60*76+13</f>
        <v>4573</v>
      </c>
      <c r="F78" s="8" t="s">
        <v>103</v>
      </c>
      <c r="G78" s="15">
        <v>45470.833333333336</v>
      </c>
    </row>
    <row r="79" spans="1:7" x14ac:dyDescent="0.4">
      <c r="A79" s="8" t="s">
        <v>179</v>
      </c>
      <c r="B79" s="8" t="s">
        <v>180</v>
      </c>
      <c r="C79" s="8" t="s">
        <v>181</v>
      </c>
      <c r="D79" s="8">
        <v>0</v>
      </c>
      <c r="E79" s="8">
        <v>195</v>
      </c>
      <c r="F79" s="8" t="s">
        <v>182</v>
      </c>
      <c r="G79" s="15">
        <v>45465.909722222219</v>
      </c>
    </row>
    <row r="80" spans="1:7" x14ac:dyDescent="0.4">
      <c r="A80" s="13" t="s">
        <v>184</v>
      </c>
      <c r="B80" s="8" t="s">
        <v>185</v>
      </c>
      <c r="C80" s="8" t="s">
        <v>186</v>
      </c>
      <c r="D80" s="13">
        <v>0</v>
      </c>
      <c r="E80" s="13">
        <v>232</v>
      </c>
      <c r="F80" s="13" t="s">
        <v>183</v>
      </c>
      <c r="G80" s="22">
        <v>45462.75</v>
      </c>
    </row>
  </sheetData>
  <sortState xmlns:xlrd2="http://schemas.microsoft.com/office/spreadsheetml/2017/richdata2" ref="A2:G85">
    <sortCondition descending="1" ref="G1:G8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mizuki takefuji</dc:creator>
  <cp:lastModifiedBy>mizuki takefuji</cp:lastModifiedBy>
  <dcterms:created xsi:type="dcterms:W3CDTF">2025-01-31T14:50:51Z</dcterms:created>
  <dcterms:modified xsi:type="dcterms:W3CDTF">2025-02-18T05:00:07Z</dcterms:modified>
</cp:coreProperties>
</file>