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tmarti\Documents\Personal\Clime-Docs\"/>
    </mc:Choice>
  </mc:AlternateContent>
  <bookViews>
    <workbookView xWindow="0" yWindow="0" windowWidth="28800" windowHeight="11835"/>
  </bookViews>
  <sheets>
    <sheet name="Sheet1" sheetId="1" r:id="rId1"/>
  </sheets>
  <calcPr calcId="152511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26" i="1"/>
  <c r="E25" i="1"/>
  <c r="E12" i="1"/>
  <c r="E24" i="1"/>
  <c r="E23" i="1"/>
  <c r="E22" i="1"/>
  <c r="E21" i="1"/>
  <c r="E20" i="1"/>
  <c r="E19" i="1"/>
  <c r="E18" i="1"/>
  <c r="E17" i="1"/>
  <c r="E16" i="1"/>
  <c r="E15" i="1"/>
  <c r="E14" i="1"/>
  <c r="E13" i="1"/>
  <c r="E11" i="1"/>
  <c r="D11" i="1"/>
  <c r="E10" i="1"/>
  <c r="E9" i="1"/>
  <c r="E8" i="1"/>
  <c r="E7" i="1"/>
  <c r="E6" i="1"/>
  <c r="E5" i="1"/>
  <c r="E4" i="1"/>
  <c r="E3" i="1"/>
  <c r="E2" i="1"/>
  <c r="D5" i="1"/>
  <c r="D4" i="1"/>
  <c r="D3" i="1"/>
  <c r="D2" i="1"/>
</calcChain>
</file>

<file path=xl/sharedStrings.xml><?xml version="1.0" encoding="utf-8"?>
<sst xmlns="http://schemas.openxmlformats.org/spreadsheetml/2006/main" count="214" uniqueCount="194">
  <si>
    <t>Anos</t>
  </si>
  <si>
    <t>Receita Operacional Líquida</t>
  </si>
  <si>
    <t>Resultado Operacional</t>
  </si>
  <si>
    <t>SG&amp;A</t>
  </si>
  <si>
    <t>EBITDA</t>
  </si>
  <si>
    <t>Margem EBITDA (%)</t>
  </si>
  <si>
    <t>Despesa Financeira</t>
  </si>
  <si>
    <t>Impostos e Taxas</t>
  </si>
  <si>
    <t>Lucro Líquido</t>
  </si>
  <si>
    <t>Lucro Líquido (%)</t>
  </si>
  <si>
    <t>Cash Flow Livre</t>
  </si>
  <si>
    <t>Patrimônio Líquido</t>
  </si>
  <si>
    <t>Dívida Financeira Curto</t>
  </si>
  <si>
    <t>Dívida Financeira Longo</t>
  </si>
  <si>
    <t>Dívida Financeira Total</t>
  </si>
  <si>
    <t>Dívida Líquida</t>
  </si>
  <si>
    <t>Caixa e aplicações financeiras</t>
  </si>
  <si>
    <t>Ativo Total</t>
  </si>
  <si>
    <t>Despesa Financeira/EBITDA</t>
  </si>
  <si>
    <t>Dívida Fin. Líquida/EBITDA</t>
  </si>
  <si>
    <t>Liquidez</t>
  </si>
  <si>
    <t>Alavancagem</t>
  </si>
  <si>
    <t>PME</t>
  </si>
  <si>
    <t>PMR</t>
  </si>
  <si>
    <t>PMP</t>
  </si>
  <si>
    <t>RECEITA LÍQUIDA</t>
  </si>
  <si>
    <t>DESPESA FINANCEIRA</t>
  </si>
  <si>
    <t>LUCRO LÍQUIDO</t>
  </si>
  <si>
    <t>PATRIMÔNIO LÍQUIDO</t>
  </si>
  <si>
    <t>ATIVO TOTAL</t>
  </si>
  <si>
    <t>RECEITA LÍQUIDA-CPV</t>
  </si>
  <si>
    <t>DESPESAS OPERACIONAIS</t>
  </si>
  <si>
    <t>(RECEITA LÍQUIDA-CPV)-(DESPESAS ADMINISTRATIVAS+DESPESAS PESSOAIS+DESPESAS COMERCIAIS)+"OUTRAS RECEITAS / DESPESAS"</t>
  </si>
  <si>
    <t>(RECEITA LÍQUIDA-CPV)-(DESPESAS ADMINISTRATIVAS+DESPESAS PESSOAIS+DESPESAS COMERCIAIS)+"OUTRAS RECEITAS / DESPESAS"+DEPRECIAÇÃO</t>
  </si>
  <si>
    <t>EBITDA/Receita Operacional Líquida</t>
  </si>
  <si>
    <t>IRPJ</t>
  </si>
  <si>
    <t>IRPJ+CSLL</t>
  </si>
  <si>
    <t>ATIVO CIRCULANTE</t>
  </si>
  <si>
    <t>ATIVO NÃO CIRCULANTE</t>
  </si>
  <si>
    <t>ATIVO PERMANENTE</t>
  </si>
  <si>
    <t>PASSIVO CIRCULANTE</t>
  </si>
  <si>
    <t>PASSIVO NÃO CIRCULANTE</t>
  </si>
  <si>
    <t>PASSIVO TOTAL</t>
  </si>
  <si>
    <t>TOTAL DO PASSIVO + PL</t>
  </si>
  <si>
    <t>LUCRO BRUTO</t>
  </si>
  <si>
    <t>LUCRO OPERACIONAL</t>
  </si>
  <si>
    <t>LUCRO APÓS VARIAÇÃO FINANCEIRA</t>
  </si>
  <si>
    <t>LUCRO ANTES DOS IMPOSTOS</t>
  </si>
  <si>
    <t>WC</t>
  </si>
  <si>
    <t>ANALISE HORIZONTAL</t>
  </si>
  <si>
    <t>TOTAL DE ATIVOS</t>
  </si>
  <si>
    <t>PATRIMONIO LIQUIDO</t>
  </si>
  <si>
    <t>LUCRO LIQUIDO</t>
  </si>
  <si>
    <t>CPV</t>
  </si>
  <si>
    <t>Source</t>
  </si>
  <si>
    <t>APLICAÇÕES FINANCEIRAS</t>
  </si>
  <si>
    <t>CONTAS A RECEBER</t>
  </si>
  <si>
    <t>PDD</t>
  </si>
  <si>
    <t>ESTOQUE</t>
  </si>
  <si>
    <t>PARTES RELACIONADAS</t>
  </si>
  <si>
    <t>IR E CS DIFERIDOS</t>
  </si>
  <si>
    <t>CREDITOS FISCAIS A RECUPERAR</t>
  </si>
  <si>
    <t>ATIVOS DERIVATIVOS</t>
  </si>
  <si>
    <t>ADIANTAMENTOS</t>
  </si>
  <si>
    <t>OUTROS ATIVOS CIRCULANTES</t>
  </si>
  <si>
    <t>CLIENTES</t>
  </si>
  <si>
    <t>REPACTO RISCO HIDROLÓGICO</t>
  </si>
  <si>
    <t>OUTROS ATIVOS NÃO CIRCULANTES</t>
  </si>
  <si>
    <t>IMOBILIZADO</t>
  </si>
  <si>
    <t>INVESTIMENTOS</t>
  </si>
  <si>
    <t>INTANGIVEIS</t>
  </si>
  <si>
    <t>EMPRÉSTIMOS E FINANCIAMENTO</t>
  </si>
  <si>
    <t>DEBENTURES</t>
  </si>
  <si>
    <t>EMPRÉSTIMO (CIRCULANTE DO LONGO PRAZO)</t>
  </si>
  <si>
    <t>FORNECEDORES</t>
  </si>
  <si>
    <t>SALARIOS E ENCARGOS SOCIAIS</t>
  </si>
  <si>
    <t>OBRIGAÇÕES TRIBUTÁRIAS</t>
  </si>
  <si>
    <t>DIVIDENDOS</t>
  </si>
  <si>
    <t>DERIVATIVOS</t>
  </si>
  <si>
    <t>ADIANTAMENTO DE CLIENTES</t>
  </si>
  <si>
    <t>PROVISÃO</t>
  </si>
  <si>
    <t>OUTROS</t>
  </si>
  <si>
    <t>ADIANTAMENTO</t>
  </si>
  <si>
    <t>CONCESSÕES A PAGAR</t>
  </si>
  <si>
    <t>PARTICIPAÇÃO MINORITÁRIA</t>
  </si>
  <si>
    <t>CAPITAL SOCIAL</t>
  </si>
  <si>
    <t>RESERVAS</t>
  </si>
  <si>
    <t>PREJUÍZO/LUCROS ACUMULADOS</t>
  </si>
  <si>
    <t>RECEITA BRUTA</t>
  </si>
  <si>
    <t>DEPRECIAÇÃO</t>
  </si>
  <si>
    <t>DESPESAS ADMINISTRATIVAS</t>
  </si>
  <si>
    <t>DESPESAS PESSOAIS</t>
  </si>
  <si>
    <t>DESPESAS COMERCIAIS</t>
  </si>
  <si>
    <t>OUTRAS RECEITAS / DESPESAS</t>
  </si>
  <si>
    <t>RECEITA FINANCEIRA</t>
  </si>
  <si>
    <t>IMPOSTOS DIFERIDOS</t>
  </si>
  <si>
    <t>RESULTADO NÃO OPERACIONAL</t>
  </si>
  <si>
    <t>EQUIVALENCIA PATRIMONIAL</t>
  </si>
  <si>
    <t>CSLL</t>
  </si>
  <si>
    <t>CAIXA</t>
  </si>
  <si>
    <t>Int</t>
  </si>
  <si>
    <t>Final</t>
  </si>
  <si>
    <t>Int_Rule</t>
  </si>
  <si>
    <t>Final_Rule</t>
  </si>
  <si>
    <t>$B$25</t>
  </si>
  <si>
    <t>$B$26</t>
  </si>
  <si>
    <t>$B$27</t>
  </si>
  <si>
    <t>$B$28</t>
  </si>
  <si>
    <t>$B$29</t>
  </si>
  <si>
    <t>$B$30</t>
  </si>
  <si>
    <t>$B$31</t>
  </si>
  <si>
    <t>$B$32</t>
  </si>
  <si>
    <t>$B$33</t>
  </si>
  <si>
    <t>$B$34</t>
  </si>
  <si>
    <t>$B$35</t>
  </si>
  <si>
    <t>$B$37</t>
  </si>
  <si>
    <t>$B$38</t>
  </si>
  <si>
    <t>$B$39</t>
  </si>
  <si>
    <t>$B$40</t>
  </si>
  <si>
    <t>$B$41</t>
  </si>
  <si>
    <t>$B$43</t>
  </si>
  <si>
    <t>$B$44</t>
  </si>
  <si>
    <t>$B$45</t>
  </si>
  <si>
    <t>$B$48</t>
  </si>
  <si>
    <t>$B$49</t>
  </si>
  <si>
    <t>$B$51</t>
  </si>
  <si>
    <t>$B$52</t>
  </si>
  <si>
    <t>$B$53</t>
  </si>
  <si>
    <t>$B$54</t>
  </si>
  <si>
    <t>$B$55</t>
  </si>
  <si>
    <t>$B$56</t>
  </si>
  <si>
    <t>$B$57</t>
  </si>
  <si>
    <t>$B$58</t>
  </si>
  <si>
    <t>$B$59</t>
  </si>
  <si>
    <t>$B$60</t>
  </si>
  <si>
    <t>$B$61</t>
  </si>
  <si>
    <t>$B$63</t>
  </si>
  <si>
    <t>$B$64</t>
  </si>
  <si>
    <t>$B$65</t>
  </si>
  <si>
    <t>$B$66</t>
  </si>
  <si>
    <t>$B$67</t>
  </si>
  <si>
    <t>$B$68</t>
  </si>
  <si>
    <t>$B$72</t>
  </si>
  <si>
    <t>$B$73</t>
  </si>
  <si>
    <t>$B$74</t>
  </si>
  <si>
    <t>$B$75</t>
  </si>
  <si>
    <t>$B$82</t>
  </si>
  <si>
    <t>$B$83</t>
  </si>
  <si>
    <t>$B$84</t>
  </si>
  <si>
    <t>$B$85</t>
  </si>
  <si>
    <t>$B$88</t>
  </si>
  <si>
    <t>$B$89</t>
  </si>
  <si>
    <t>$B$90</t>
  </si>
  <si>
    <t>$B$91</t>
  </si>
  <si>
    <t>$B$92</t>
  </si>
  <si>
    <t>$B$95</t>
  </si>
  <si>
    <t>$B$96</t>
  </si>
  <si>
    <t>$B$97</t>
  </si>
  <si>
    <t>$B$98</t>
  </si>
  <si>
    <t>$B$101</t>
  </si>
  <si>
    <t>$B$102</t>
  </si>
  <si>
    <t>$B$104</t>
  </si>
  <si>
    <t>$B$105</t>
  </si>
  <si>
    <t>$B$108</t>
  </si>
  <si>
    <t>Source_Rule</t>
  </si>
  <si>
    <t>Dolar</t>
  </si>
  <si>
    <t>Int_Rule_byCells</t>
  </si>
  <si>
    <t>LUCRO LÍQUIDO2</t>
  </si>
  <si>
    <t>Int_Results</t>
  </si>
  <si>
    <t>PATRIMONIO LÍQUIDO</t>
  </si>
  <si>
    <t>LIQUIDEZ</t>
  </si>
  <si>
    <t>RENTABILIDADE</t>
  </si>
  <si>
    <t>ALAVANCAGEM</t>
  </si>
  <si>
    <t>TENDÊNCIA 3 ANOS</t>
  </si>
  <si>
    <t>RELATÓRIO FINANCEIRO</t>
  </si>
  <si>
    <t>CLIME HISTÓRICO C/P</t>
  </si>
  <si>
    <t>BENCHMARKING</t>
  </si>
  <si>
    <t>TEMPO MERCADO C/P</t>
  </si>
  <si>
    <t>CAPACIDADE ADMINISTRADORES</t>
  </si>
  <si>
    <t>AC PARTES RELACIONADAS</t>
  </si>
  <si>
    <t>ANC PARTES RELACIONADAS</t>
  </si>
  <si>
    <t>case ((PC EMPRÉSTIMOS E FINANCIAMENTO + PC DEBENTURES + (PNC EMPRÉSTIMOS E FINANCIAMENTO + PNC DEBENTURES)/2)/(ATIVO TOTAL + AC PARTES RELACIONADAS))
 when &gt; .45 then 0
when &gt; .35 then 12
when &gt; .25 then 25
when &gt; .15 then 37
when &gt; .09 then 50
when &gt; .05 then 62
else 75</t>
  </si>
  <si>
    <t>case (LUCRO LIQUIDO2/LUCRO OPERACIONAL)
 when &lt; .01 then 0
when &lt; .03 then 6
when &lt; .05 then 11
when &lt; .09 then 16
when &lt; .13 then 21
when &lt; .17 then 28
else 34</t>
  </si>
  <si>
    <t>case ((ATIVO CIRCULANTE - AC ESTOQUE)/PASSIVO CIRCULANTE)
 when &lt; .25 then 0
when &lt; 1.0 then 15
when &lt; 2.0 then 30
when &lt; 3.0 then 45
else 60</t>
  </si>
  <si>
    <t>case ((PATRIMONIO LIQUIDO*1000+(AC PARTES RELACIONADAS - ANC PARTES RELACIONADAS)*1000)/DOLAR
 when &lt; 5.000.000 then 0
when &lt; 50.000.000 then 10
when &lt; 100.000.000 then 18
when &lt; 500.000.000 then 25
when &lt; 1.000.000.000 then 30
when &lt; 2.000.000.000 then 50
when &lt; 4.000.000.000 then 60
else 70</t>
  </si>
  <si>
    <t>case ((L(LUCRO LIQUIDO2)R(1)&gt;R(0))*2+(L(RECEITA LIQUIDA)R(1)&gt;R(0))*2+(L(LUCRO LIQUIDO2)R(1)&gt;R(0))*2+(L(RECEITA LIQUIDA)R(2)&gt;R(1))*3+(L(LUCRO LIQUIDO2)R(1)&gt;R(0))*2+(L(RECEITA LIQUIDA)R(3)&gt;R(2))*4)
 when &gt; 16 then 10
when &gt; 12 then 5
when &gt; 8 then 0
when &gt; 4 then -5
else -10</t>
  </si>
  <si>
    <t>case (MESES COMO CLIENTE)
when &lt; 6 then -5  
when &lt; 12 then 0
when &lt; 24 then 7
when &lt; 60 then 10
else 15</t>
  </si>
  <si>
    <t>case (MESES EXISTENCIA)
when &lt; 24 then -10
when &lt; 60 then -5 
when &lt; 96 then 0
when &lt; 144 then 5
when &lt; 240 then 10
else 15</t>
  </si>
  <si>
    <t>FORM</t>
  </si>
  <si>
    <t>Int_Results_Rule</t>
  </si>
  <si>
    <t>Score</t>
  </si>
  <si>
    <t>Soma(Int_Results)</t>
  </si>
  <si>
    <t>Rating Clime</t>
  </si>
  <si>
    <t>case (score)
when &gt; 270 then 1
when &gt; 235 then 2
when &gt; 199 then 3
when &gt; 172 then 4
when &gt; 151 then 5
when &gt; 135 then 6
when &gt; 119 then 7
when &gt; 103 then 8
when &gt; 87 then 9
when &gt; 71 then 10
else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</si>
</sst>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topLeftCell="F10" workbookViewId="0">
      <selection activeCell="H19" sqref="H19"/>
    </sheetView>
  </sheetViews>
  <sheetFormatPr defaultRowHeight="15" x14ac:dyDescent="0.25"/>
  <cols>
    <col min="1" max="1" width="43" bestFit="1" customWidth="1"/>
    <col min="2" max="2" width="43" customWidth="1"/>
    <col min="3" max="3" width="34.140625" bestFit="1" customWidth="1"/>
    <col min="4" max="4" width="55.140625" customWidth="1"/>
    <col min="5" max="5" width="85.140625" bestFit="1" customWidth="1"/>
    <col min="6" max="7" width="85.140625" customWidth="1"/>
    <col min="8" max="8" width="27.5703125" bestFit="1" customWidth="1"/>
    <col min="9" max="9" width="51.42578125" customWidth="1"/>
  </cols>
  <sheetData>
    <row r="1" spans="1:9" x14ac:dyDescent="0.25">
      <c r="A1" t="s">
        <v>54</v>
      </c>
      <c r="B1" t="s">
        <v>164</v>
      </c>
      <c r="C1" t="s">
        <v>100</v>
      </c>
      <c r="D1" t="s">
        <v>102</v>
      </c>
      <c r="E1" t="s">
        <v>166</v>
      </c>
      <c r="F1" t="s">
        <v>168</v>
      </c>
      <c r="G1" t="s">
        <v>189</v>
      </c>
      <c r="H1" t="s">
        <v>101</v>
      </c>
      <c r="I1" t="s">
        <v>103</v>
      </c>
    </row>
    <row r="2" spans="1:9" ht="150" x14ac:dyDescent="0.25">
      <c r="A2" t="s">
        <v>99</v>
      </c>
      <c r="B2" t="s">
        <v>104</v>
      </c>
      <c r="C2" t="s">
        <v>37</v>
      </c>
      <c r="D2" t="str">
        <f>CONCATENATE(A2,"+",A3,"+",A4,"+",A5,"+",A6,"+",A7,"+",A8,"+",A9,"+",A10,"+",A11,"+",A12)</f>
        <v>CAIXA+APLICAÇÕES FINANCEIRAS+CONTAS A RECEBER+PDD+ESTOQUE+AC PARTES RELACIONADAS+IR E CS DIFERIDOS+CREDITOS FISCAIS A RECUPERAR+ATIVOS DERIVATIVOS+ADIANTAMENTOS+OUTROS ATIVOS CIRCULANTES</v>
      </c>
      <c r="E2" t="str">
        <f>CONCATENATE("L25:L(",C2,"-1)")</f>
        <v>L25:L(ATIVO CIRCULANTE-1)</v>
      </c>
      <c r="F2" t="s">
        <v>169</v>
      </c>
      <c r="G2" s="1" t="s">
        <v>184</v>
      </c>
      <c r="H2" t="s">
        <v>190</v>
      </c>
      <c r="I2" t="s">
        <v>191</v>
      </c>
    </row>
    <row r="3" spans="1:9" ht="180" x14ac:dyDescent="0.25">
      <c r="A3" t="s">
        <v>55</v>
      </c>
      <c r="B3" t="s">
        <v>105</v>
      </c>
      <c r="C3" t="s">
        <v>38</v>
      </c>
      <c r="D3" t="str">
        <f>CONCATENATE(A13,"+",A14,"+",A15,"+",A16,"+",A17)</f>
        <v>ANC PARTES RELACIONADAS+IR E CS DIFERIDOS+CLIENTES+REPACTO RISCO HIDROLÓGICO+OUTROS ATIVOS NÃO CIRCULANTES</v>
      </c>
      <c r="E3" t="str">
        <f>CONCATENATE("L(",C2,"+1)",":L(",C3,"-1)")</f>
        <v>L(ATIVO CIRCULANTE+1):L(ATIVO NÃO CIRCULANTE-1)</v>
      </c>
      <c r="F3" t="s">
        <v>170</v>
      </c>
      <c r="G3" s="1" t="s">
        <v>183</v>
      </c>
      <c r="H3" t="s">
        <v>192</v>
      </c>
      <c r="I3" s="1" t="s">
        <v>193</v>
      </c>
    </row>
    <row r="4" spans="1:9" ht="120" x14ac:dyDescent="0.25">
      <c r="A4" t="s">
        <v>56</v>
      </c>
      <c r="B4" t="s">
        <v>106</v>
      </c>
      <c r="C4" t="s">
        <v>39</v>
      </c>
      <c r="D4" t="str">
        <f>CONCATENATE(A18,"+",A19,"+",A20)</f>
        <v>IMOBILIZADO+INVESTIMENTOS+INTANGIVEIS</v>
      </c>
      <c r="E4" t="str">
        <f>CONCATENATE("L(",C3,"+1)",":L(",C4,"-1)")</f>
        <v>L(ATIVO NÃO CIRCULANTE+1):L(ATIVO PERMANENTE-1)</v>
      </c>
      <c r="F4" t="s">
        <v>171</v>
      </c>
      <c r="G4" s="1" t="s">
        <v>182</v>
      </c>
      <c r="H4" t="s">
        <v>1</v>
      </c>
      <c r="I4" t="s">
        <v>25</v>
      </c>
    </row>
    <row r="5" spans="1:9" ht="135" x14ac:dyDescent="0.25">
      <c r="A5" t="s">
        <v>57</v>
      </c>
      <c r="B5" t="s">
        <v>107</v>
      </c>
      <c r="C5" t="s">
        <v>29</v>
      </c>
      <c r="D5" t="str">
        <f>CONCATENATE(C2,"+",C3,"+",C4)</f>
        <v>ATIVO CIRCULANTE+ATIVO NÃO CIRCULANTE+ATIVO PERMANENTE</v>
      </c>
      <c r="E5" t="str">
        <f>CONCATENATE("L(",C2,")+","L(",C3,")+","L(",C4,")")</f>
        <v>L(ATIVO CIRCULANTE)+L(ATIVO NÃO CIRCULANTE)+L(ATIVO PERMANENTE)</v>
      </c>
      <c r="F5" t="s">
        <v>172</v>
      </c>
      <c r="G5" s="1" t="s">
        <v>181</v>
      </c>
      <c r="H5" t="s">
        <v>2</v>
      </c>
      <c r="I5" t="s">
        <v>30</v>
      </c>
    </row>
    <row r="6" spans="1:9" ht="120" x14ac:dyDescent="0.25">
      <c r="A6" t="s">
        <v>58</v>
      </c>
      <c r="B6" t="s">
        <v>108</v>
      </c>
      <c r="C6" t="s">
        <v>40</v>
      </c>
      <c r="D6" t="s">
        <v>71</v>
      </c>
      <c r="E6" t="str">
        <f>CONCATENATE("L(",C5,"+1)",":L(",C6,"-1)")</f>
        <v>L(ATIVO TOTAL+1):L(PASSIVO CIRCULANTE-1)</v>
      </c>
      <c r="F6" t="s">
        <v>173</v>
      </c>
      <c r="G6" s="1" t="s">
        <v>185</v>
      </c>
      <c r="H6" t="s">
        <v>3</v>
      </c>
      <c r="I6" t="s">
        <v>31</v>
      </c>
    </row>
    <row r="7" spans="1:9" x14ac:dyDescent="0.25">
      <c r="A7" t="s">
        <v>179</v>
      </c>
      <c r="B7" t="s">
        <v>109</v>
      </c>
      <c r="C7" t="s">
        <v>41</v>
      </c>
      <c r="E7" t="str">
        <f t="shared" ref="E7" si="0">CONCATENATE("L(",C6,"+1)",":L(",C7,"-1)")</f>
        <v>L(PASSIVO CIRCULANTE+1):L(PASSIVO NÃO CIRCULANTE-1)</v>
      </c>
      <c r="F7" t="s">
        <v>174</v>
      </c>
      <c r="G7" s="1" t="s">
        <v>188</v>
      </c>
      <c r="H7" t="s">
        <v>4</v>
      </c>
      <c r="I7" t="s">
        <v>33</v>
      </c>
    </row>
    <row r="8" spans="1:9" ht="90" x14ac:dyDescent="0.25">
      <c r="A8" t="s">
        <v>60</v>
      </c>
      <c r="B8" t="s">
        <v>110</v>
      </c>
      <c r="C8" t="s">
        <v>42</v>
      </c>
      <c r="E8" t="str">
        <f>CONCATENATE("L(",C6,")+","L(",C7,")")</f>
        <v>L(PASSIVO CIRCULANTE)+L(PASSIVO NÃO CIRCULANTE)</v>
      </c>
      <c r="F8" t="s">
        <v>175</v>
      </c>
      <c r="G8" s="1" t="s">
        <v>186</v>
      </c>
      <c r="H8" t="s">
        <v>5</v>
      </c>
      <c r="I8" t="s">
        <v>34</v>
      </c>
    </row>
    <row r="9" spans="1:9" x14ac:dyDescent="0.25">
      <c r="A9" t="s">
        <v>61</v>
      </c>
      <c r="B9" t="s">
        <v>111</v>
      </c>
      <c r="C9" t="s">
        <v>28</v>
      </c>
      <c r="E9" t="str">
        <f>CONCATENATE("L(",C8,"+2)",":L(",C9,"-1)")</f>
        <v>L(PASSIVO TOTAL+2):L(PATRIMÔNIO LÍQUIDO-1)</v>
      </c>
      <c r="F9" t="s">
        <v>176</v>
      </c>
      <c r="G9" s="1" t="s">
        <v>188</v>
      </c>
      <c r="H9" t="s">
        <v>6</v>
      </c>
      <c r="I9" t="s">
        <v>26</v>
      </c>
    </row>
    <row r="10" spans="1:9" ht="105" x14ac:dyDescent="0.25">
      <c r="A10" t="s">
        <v>62</v>
      </c>
      <c r="B10" t="s">
        <v>112</v>
      </c>
      <c r="C10" t="s">
        <v>43</v>
      </c>
      <c r="E10" t="str">
        <f>CONCATENATE("L(",C8,"+1)",":L(",C10,"-2)")</f>
        <v>L(PASSIVO TOTAL+1):L(TOTAL DO PASSIVO + PL-2)</v>
      </c>
      <c r="F10" t="s">
        <v>177</v>
      </c>
      <c r="G10" s="1" t="s">
        <v>187</v>
      </c>
      <c r="H10" t="s">
        <v>7</v>
      </c>
      <c r="I10" t="s">
        <v>36</v>
      </c>
    </row>
    <row r="11" spans="1:9" x14ac:dyDescent="0.25">
      <c r="A11" t="s">
        <v>63</v>
      </c>
      <c r="B11" t="s">
        <v>113</v>
      </c>
      <c r="C11" t="s">
        <v>44</v>
      </c>
      <c r="D11" t="str">
        <f>CONCATENATE(A45,"+",A46,"+",C10)</f>
        <v>RECEITA LÍQUIDA+CPV+TOTAL DO PASSIVO + PL</v>
      </c>
      <c r="E11" t="str">
        <f>CONCATENATE("L(",A45,")-","L(",A46,")+L(",C11,"-1)")</f>
        <v>L(RECEITA LÍQUIDA)-L(CPV)+L(LUCRO BRUTO-1)</v>
      </c>
      <c r="F11" t="s">
        <v>178</v>
      </c>
      <c r="G11" s="1" t="s">
        <v>188</v>
      </c>
      <c r="H11" t="s">
        <v>8</v>
      </c>
      <c r="I11" t="s">
        <v>32</v>
      </c>
    </row>
    <row r="12" spans="1:9" x14ac:dyDescent="0.25">
      <c r="A12" t="s">
        <v>64</v>
      </c>
      <c r="B12" t="s">
        <v>114</v>
      </c>
      <c r="C12" t="s">
        <v>31</v>
      </c>
      <c r="E12" t="str">
        <f>CONCATENATE("L(",A49,")+","L(",A50,")+L(",A51,")-","L(",A52,")")</f>
        <v>L(DESPESAS ADMINISTRATIVAS)+L(DESPESAS PESSOAIS)+L(DESPESAS COMERCIAIS)-L(OUTRAS RECEITAS / DESPESAS)</v>
      </c>
      <c r="H12" s="2" t="s">
        <v>9</v>
      </c>
    </row>
    <row r="13" spans="1:9" x14ac:dyDescent="0.25">
      <c r="A13" t="s">
        <v>180</v>
      </c>
      <c r="B13" t="s">
        <v>115</v>
      </c>
      <c r="C13" t="s">
        <v>45</v>
      </c>
      <c r="E13" t="str">
        <f>CONCATENATE("L(",C11,")","-(L(",C11,"+2)",":L(",C13,"-2))","+L(",C13,"-1))")</f>
        <v>L(LUCRO BRUTO)-(L(LUCRO BRUTO+2):L(LUCRO OPERACIONAL-2))+L(LUCRO OPERACIONAL-1))</v>
      </c>
      <c r="H13" s="2" t="s">
        <v>10</v>
      </c>
    </row>
    <row r="14" spans="1:9" x14ac:dyDescent="0.25">
      <c r="A14" t="s">
        <v>60</v>
      </c>
      <c r="B14" t="s">
        <v>116</v>
      </c>
      <c r="C14" t="s">
        <v>4</v>
      </c>
      <c r="E14" t="str">
        <f>CONCATENATE("L(",A47,")+","L(",C13,")")</f>
        <v>L(DEPRECIAÇÃO)+L(LUCRO OPERACIONAL)</v>
      </c>
      <c r="H14" s="2" t="s">
        <v>11</v>
      </c>
    </row>
    <row r="15" spans="1:9" x14ac:dyDescent="0.25">
      <c r="A15" t="s">
        <v>65</v>
      </c>
      <c r="B15" t="s">
        <v>117</v>
      </c>
      <c r="C15" t="s">
        <v>46</v>
      </c>
      <c r="E15" t="str">
        <f>CONCATENATE("L(",C13,")-","L(",C14,"+1)",":L(",C15,"-1)")</f>
        <v>L(LUCRO OPERACIONAL)-L(EBITDA+1):L(LUCRO APÓS VARIAÇÃO FINANCEIRA-1)</v>
      </c>
      <c r="H15" s="2" t="s">
        <v>12</v>
      </c>
    </row>
    <row r="16" spans="1:9" x14ac:dyDescent="0.25">
      <c r="A16" t="s">
        <v>66</v>
      </c>
      <c r="B16" t="s">
        <v>118</v>
      </c>
      <c r="C16" t="s">
        <v>47</v>
      </c>
      <c r="E16" t="str">
        <f>CONCATENATE("L(",C15,")",":L(",C16,"-1)")</f>
        <v>L(LUCRO APÓS VARIAÇÃO FINANCEIRA):L(LUCRO ANTES DOS IMPOSTOS-1)</v>
      </c>
      <c r="H16" s="2" t="s">
        <v>13</v>
      </c>
    </row>
    <row r="17" spans="1:8" x14ac:dyDescent="0.25">
      <c r="A17" t="s">
        <v>67</v>
      </c>
      <c r="B17" t="s">
        <v>119</v>
      </c>
      <c r="C17" t="s">
        <v>27</v>
      </c>
      <c r="E17" t="str">
        <f>CONCATENATE("L(",C16,")-","L(",C16,"+1)",":L(",C17,"-1)")</f>
        <v>L(LUCRO ANTES DOS IMPOSTOS)-L(LUCRO ANTES DOS IMPOSTOS+1):L(LUCRO LÍQUIDO-1)</v>
      </c>
      <c r="H17" s="2" t="s">
        <v>14</v>
      </c>
    </row>
    <row r="18" spans="1:8" x14ac:dyDescent="0.25">
      <c r="A18" t="s">
        <v>68</v>
      </c>
      <c r="B18" t="s">
        <v>120</v>
      </c>
      <c r="C18" t="s">
        <v>167</v>
      </c>
      <c r="E18" t="str">
        <f>CONCATENATE("L(",C17,")",":L(",C18,"-1)")</f>
        <v>L(LUCRO LÍQUIDO):L(LUCRO LÍQUIDO2-1)</v>
      </c>
      <c r="H18" s="2" t="s">
        <v>15</v>
      </c>
    </row>
    <row r="19" spans="1:8" x14ac:dyDescent="0.25">
      <c r="A19" t="s">
        <v>69</v>
      </c>
      <c r="B19" t="s">
        <v>121</v>
      </c>
      <c r="C19" t="s">
        <v>48</v>
      </c>
      <c r="E19" t="str">
        <f>CONCATENATE("L(",C2,")-","L(",C6,")")</f>
        <v>L(ATIVO CIRCULANTE)-L(PASSIVO CIRCULANTE)</v>
      </c>
      <c r="H19" s="2" t="s">
        <v>16</v>
      </c>
    </row>
    <row r="20" spans="1:8" x14ac:dyDescent="0.25">
      <c r="A20" t="s">
        <v>70</v>
      </c>
      <c r="B20" t="s">
        <v>122</v>
      </c>
      <c r="C20" t="s">
        <v>49</v>
      </c>
      <c r="E20" t="str">
        <f>CONCATENATE("L(",A47,")+","L(",C18,")+L(",C19,")-","L(",C19,")R(-1)")</f>
        <v>L(DEPRECIAÇÃO)+L(LUCRO LÍQUIDO2)+L(WC)-L(WC)R(-1)</v>
      </c>
      <c r="H20" s="2" t="s">
        <v>17</v>
      </c>
    </row>
    <row r="21" spans="1:8" x14ac:dyDescent="0.25">
      <c r="A21" t="s">
        <v>71</v>
      </c>
      <c r="B21" t="s">
        <v>123</v>
      </c>
      <c r="C21" t="s">
        <v>50</v>
      </c>
      <c r="E21" t="str">
        <f>CONCATENATE("(L(",C5,")/","L(",C5,")R(-1))-1")</f>
        <v>(L(ATIVO TOTAL)/L(ATIVO TOTAL)R(-1))-1</v>
      </c>
      <c r="H21" s="2" t="s">
        <v>18</v>
      </c>
    </row>
    <row r="22" spans="1:8" x14ac:dyDescent="0.25">
      <c r="A22" t="s">
        <v>72</v>
      </c>
      <c r="B22" t="s">
        <v>124</v>
      </c>
      <c r="C22" t="s">
        <v>51</v>
      </c>
      <c r="E22" t="str">
        <f>CONCATENATE("(L(",C9,")/","L(",C9,")R(-1))-1")</f>
        <v>(L(PATRIMÔNIO LÍQUIDO)/L(PATRIMÔNIO LÍQUIDO)R(-1))-1</v>
      </c>
      <c r="H22" s="2" t="s">
        <v>19</v>
      </c>
    </row>
    <row r="23" spans="1:8" x14ac:dyDescent="0.25">
      <c r="A23" t="s">
        <v>59</v>
      </c>
      <c r="B23" t="s">
        <v>125</v>
      </c>
      <c r="C23" t="s">
        <v>52</v>
      </c>
      <c r="E23" t="str">
        <f>CONCATENATE("(L(",A45,")/","L(",A45,")R(-1))-1")</f>
        <v>(L(RECEITA LÍQUIDA)/L(RECEITA LÍQUIDA)R(-1))-1</v>
      </c>
      <c r="H23" s="2" t="s">
        <v>20</v>
      </c>
    </row>
    <row r="24" spans="1:8" x14ac:dyDescent="0.25">
      <c r="A24" t="s">
        <v>73</v>
      </c>
      <c r="B24" t="s">
        <v>126</v>
      </c>
      <c r="C24" t="s">
        <v>53</v>
      </c>
      <c r="E24" t="str">
        <f>CONCATENATE("(L(",A46,")/","L(",A46,")R(-1))-1")</f>
        <v>(L(CPV)/L(CPV)R(-1))-1</v>
      </c>
      <c r="H24" s="2" t="s">
        <v>21</v>
      </c>
    </row>
    <row r="25" spans="1:8" x14ac:dyDescent="0.25">
      <c r="A25" t="s">
        <v>74</v>
      </c>
      <c r="B25" t="s">
        <v>127</v>
      </c>
      <c r="C25" t="s">
        <v>31</v>
      </c>
      <c r="E25" t="str">
        <f>CONCATENATE("(L(",C12,")/","L(",C12,")R(-1))-1")</f>
        <v>(L(DESPESAS OPERACIONAIS)/L(DESPESAS OPERACIONAIS)R(-1))-1</v>
      </c>
      <c r="H25" s="2" t="s">
        <v>22</v>
      </c>
    </row>
    <row r="26" spans="1:8" x14ac:dyDescent="0.25">
      <c r="A26" t="s">
        <v>75</v>
      </c>
      <c r="B26" t="s">
        <v>128</v>
      </c>
      <c r="C26" t="s">
        <v>45</v>
      </c>
      <c r="E26" t="str">
        <f>CONCATENATE("(L(",C13,")/","L(",C13,")R(-1))-1")</f>
        <v>(L(LUCRO OPERACIONAL)/L(LUCRO OPERACIONAL)R(-1))-1</v>
      </c>
      <c r="H26" s="2" t="s">
        <v>23</v>
      </c>
    </row>
    <row r="27" spans="1:8" x14ac:dyDescent="0.25">
      <c r="A27" t="s">
        <v>76</v>
      </c>
      <c r="B27" t="s">
        <v>129</v>
      </c>
      <c r="C27" t="s">
        <v>52</v>
      </c>
      <c r="E27" t="str">
        <f>CONCATENATE("(L(",C18,")/","L(",C18,")R(-1))-1")</f>
        <v>(L(LUCRO LÍQUIDO2)/L(LUCRO LÍQUIDO2)R(-1))-1</v>
      </c>
      <c r="H27" s="2" t="s">
        <v>24</v>
      </c>
    </row>
    <row r="28" spans="1:8" x14ac:dyDescent="0.25">
      <c r="A28" t="s">
        <v>60</v>
      </c>
      <c r="B28" t="s">
        <v>130</v>
      </c>
    </row>
    <row r="29" spans="1:8" x14ac:dyDescent="0.25">
      <c r="A29" t="s">
        <v>77</v>
      </c>
      <c r="B29" t="s">
        <v>131</v>
      </c>
    </row>
    <row r="30" spans="1:8" x14ac:dyDescent="0.25">
      <c r="A30" t="s">
        <v>78</v>
      </c>
      <c r="B30" t="s">
        <v>132</v>
      </c>
    </row>
    <row r="31" spans="1:8" x14ac:dyDescent="0.25">
      <c r="A31" t="s">
        <v>79</v>
      </c>
      <c r="B31" t="s">
        <v>133</v>
      </c>
    </row>
    <row r="32" spans="1:8" x14ac:dyDescent="0.25">
      <c r="A32" t="s">
        <v>80</v>
      </c>
      <c r="B32" t="s">
        <v>134</v>
      </c>
    </row>
    <row r="33" spans="1:2" x14ac:dyDescent="0.25">
      <c r="A33" t="s">
        <v>81</v>
      </c>
      <c r="B33" t="s">
        <v>135</v>
      </c>
    </row>
    <row r="34" spans="1:2" x14ac:dyDescent="0.25">
      <c r="A34" t="s">
        <v>71</v>
      </c>
      <c r="B34" t="s">
        <v>136</v>
      </c>
    </row>
    <row r="35" spans="1:2" x14ac:dyDescent="0.25">
      <c r="A35" t="s">
        <v>72</v>
      </c>
      <c r="B35" t="s">
        <v>137</v>
      </c>
    </row>
    <row r="36" spans="1:2" x14ac:dyDescent="0.25">
      <c r="A36" t="s">
        <v>82</v>
      </c>
      <c r="B36" t="s">
        <v>138</v>
      </c>
    </row>
    <row r="37" spans="1:2" x14ac:dyDescent="0.25">
      <c r="A37" t="s">
        <v>80</v>
      </c>
      <c r="B37" t="s">
        <v>139</v>
      </c>
    </row>
    <row r="38" spans="1:2" x14ac:dyDescent="0.25">
      <c r="A38" t="s">
        <v>83</v>
      </c>
      <c r="B38" t="s">
        <v>140</v>
      </c>
    </row>
    <row r="39" spans="1:2" x14ac:dyDescent="0.25">
      <c r="A39" t="s">
        <v>81</v>
      </c>
      <c r="B39" t="s">
        <v>141</v>
      </c>
    </row>
    <row r="40" spans="1:2" x14ac:dyDescent="0.25">
      <c r="A40" t="s">
        <v>84</v>
      </c>
      <c r="B40" t="s">
        <v>142</v>
      </c>
    </row>
    <row r="41" spans="1:2" x14ac:dyDescent="0.25">
      <c r="A41" t="s">
        <v>85</v>
      </c>
      <c r="B41" t="s">
        <v>143</v>
      </c>
    </row>
    <row r="42" spans="1:2" x14ac:dyDescent="0.25">
      <c r="A42" t="s">
        <v>86</v>
      </c>
      <c r="B42" t="s">
        <v>144</v>
      </c>
    </row>
    <row r="43" spans="1:2" x14ac:dyDescent="0.25">
      <c r="A43" t="s">
        <v>87</v>
      </c>
      <c r="B43" t="s">
        <v>145</v>
      </c>
    </row>
    <row r="44" spans="1:2" x14ac:dyDescent="0.25">
      <c r="A44" t="s">
        <v>88</v>
      </c>
      <c r="B44" t="s">
        <v>146</v>
      </c>
    </row>
    <row r="45" spans="1:2" x14ac:dyDescent="0.25">
      <c r="A45" t="s">
        <v>25</v>
      </c>
      <c r="B45" t="s">
        <v>147</v>
      </c>
    </row>
    <row r="46" spans="1:2" x14ac:dyDescent="0.25">
      <c r="A46" t="s">
        <v>53</v>
      </c>
      <c r="B46" t="s">
        <v>148</v>
      </c>
    </row>
    <row r="47" spans="1:2" x14ac:dyDescent="0.25">
      <c r="A47" t="s">
        <v>89</v>
      </c>
      <c r="B47" t="s">
        <v>149</v>
      </c>
    </row>
    <row r="48" spans="1:2" x14ac:dyDescent="0.25">
      <c r="A48" t="s">
        <v>31</v>
      </c>
      <c r="B48" t="s">
        <v>150</v>
      </c>
    </row>
    <row r="49" spans="1:2" x14ac:dyDescent="0.25">
      <c r="A49" t="s">
        <v>90</v>
      </c>
      <c r="B49" t="s">
        <v>151</v>
      </c>
    </row>
    <row r="50" spans="1:2" x14ac:dyDescent="0.25">
      <c r="A50" t="s">
        <v>91</v>
      </c>
      <c r="B50" t="s">
        <v>152</v>
      </c>
    </row>
    <row r="51" spans="1:2" x14ac:dyDescent="0.25">
      <c r="A51" t="s">
        <v>92</v>
      </c>
      <c r="B51" t="s">
        <v>153</v>
      </c>
    </row>
    <row r="52" spans="1:2" x14ac:dyDescent="0.25">
      <c r="A52" t="s">
        <v>93</v>
      </c>
      <c r="B52" t="s">
        <v>154</v>
      </c>
    </row>
    <row r="53" spans="1:2" x14ac:dyDescent="0.25">
      <c r="A53" t="s">
        <v>26</v>
      </c>
      <c r="B53" t="s">
        <v>155</v>
      </c>
    </row>
    <row r="54" spans="1:2" x14ac:dyDescent="0.25">
      <c r="A54" t="s">
        <v>94</v>
      </c>
      <c r="B54" t="s">
        <v>156</v>
      </c>
    </row>
    <row r="55" spans="1:2" x14ac:dyDescent="0.25">
      <c r="A55" t="s">
        <v>93</v>
      </c>
      <c r="B55" t="s">
        <v>157</v>
      </c>
    </row>
    <row r="56" spans="1:2" x14ac:dyDescent="0.25">
      <c r="A56" t="s">
        <v>95</v>
      </c>
      <c r="B56" t="s">
        <v>158</v>
      </c>
    </row>
    <row r="57" spans="1:2" x14ac:dyDescent="0.25">
      <c r="A57" t="s">
        <v>96</v>
      </c>
      <c r="B57" t="s">
        <v>159</v>
      </c>
    </row>
    <row r="58" spans="1:2" x14ac:dyDescent="0.25">
      <c r="A58" t="s">
        <v>97</v>
      </c>
      <c r="B58" t="s">
        <v>160</v>
      </c>
    </row>
    <row r="59" spans="1:2" x14ac:dyDescent="0.25">
      <c r="A59" t="s">
        <v>35</v>
      </c>
      <c r="B59" t="s">
        <v>161</v>
      </c>
    </row>
    <row r="60" spans="1:2" x14ac:dyDescent="0.25">
      <c r="A60" t="s">
        <v>98</v>
      </c>
      <c r="B60" t="s">
        <v>162</v>
      </c>
    </row>
    <row r="61" spans="1:2" x14ac:dyDescent="0.25">
      <c r="A61" t="s">
        <v>84</v>
      </c>
      <c r="B61" t="s">
        <v>163</v>
      </c>
    </row>
    <row r="62" spans="1:2" x14ac:dyDescent="0.25">
      <c r="A62" t="s">
        <v>0</v>
      </c>
    </row>
    <row r="63" spans="1:2" x14ac:dyDescent="0.25">
      <c r="A63" t="s">
        <v>165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>Oracle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Attila Martins</dc:creator>
  <cp:lastModifiedBy>Attila Martins</cp:lastModifiedBy>
  <dcterms:created xsi:type="dcterms:W3CDTF">2019-06-25T16:22:06Z</dcterms:created>
  <dcterms:modified xsi:type="dcterms:W3CDTF">2019-09-09T20:44:08Z</dcterms:modified>
</cp:coreProperties>
</file>