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8075" windowHeight="9720"/>
  </bookViews>
  <sheets>
    <sheet name="vehicles" sheetId="1" r:id="rId1"/>
    <sheet name="peds" sheetId="2" r:id="rId2"/>
  </sheets>
  <calcPr calcId="144525"/>
</workbook>
</file>

<file path=xl/calcChain.xml><?xml version="1.0" encoding="utf-8"?>
<calcChain xmlns="http://schemas.openxmlformats.org/spreadsheetml/2006/main">
  <c r="M63" i="2" l="1"/>
  <c r="K63" i="2"/>
  <c r="J63" i="2"/>
  <c r="H63" i="2"/>
  <c r="G63" i="2"/>
  <c r="E63" i="2"/>
  <c r="D63" i="2"/>
  <c r="B63" i="2"/>
  <c r="A63" i="2"/>
  <c r="M59" i="2"/>
  <c r="L59" i="2"/>
  <c r="K59" i="2"/>
  <c r="U59" i="2" s="1"/>
  <c r="J59" i="2"/>
  <c r="I59" i="2"/>
  <c r="H59" i="2"/>
  <c r="T59" i="2" s="1"/>
  <c r="G59" i="2"/>
  <c r="F59" i="2"/>
  <c r="E59" i="2"/>
  <c r="S59" i="2" s="1"/>
  <c r="D59" i="2"/>
  <c r="C59" i="2"/>
  <c r="B59" i="2"/>
  <c r="R59" i="2" s="1"/>
  <c r="V59" i="2" s="1"/>
  <c r="A59" i="2"/>
  <c r="Q59" i="2" s="1"/>
  <c r="M58" i="2"/>
  <c r="M70" i="2" s="1"/>
  <c r="L58" i="2"/>
  <c r="L70" i="2" s="1"/>
  <c r="K58" i="2"/>
  <c r="U58" i="2" s="1"/>
  <c r="J58" i="2"/>
  <c r="J70" i="2" s="1"/>
  <c r="I58" i="2"/>
  <c r="I70" i="2" s="1"/>
  <c r="H58" i="2"/>
  <c r="H70" i="2" s="1"/>
  <c r="G58" i="2"/>
  <c r="G70" i="2" s="1"/>
  <c r="F58" i="2"/>
  <c r="F70" i="2" s="1"/>
  <c r="E58" i="2"/>
  <c r="S58" i="2" s="1"/>
  <c r="D58" i="2"/>
  <c r="D70" i="2" s="1"/>
  <c r="C58" i="2"/>
  <c r="C70" i="2" s="1"/>
  <c r="B58" i="2"/>
  <c r="B70" i="2" s="1"/>
  <c r="A58" i="2"/>
  <c r="Q58" i="2" s="1"/>
  <c r="M57" i="2"/>
  <c r="L57" i="2"/>
  <c r="K57" i="2"/>
  <c r="U57" i="2" s="1"/>
  <c r="J57" i="2"/>
  <c r="I57" i="2"/>
  <c r="H57" i="2"/>
  <c r="T57" i="2" s="1"/>
  <c r="G57" i="2"/>
  <c r="F57" i="2"/>
  <c r="E57" i="2"/>
  <c r="S57" i="2" s="1"/>
  <c r="D57" i="2"/>
  <c r="C57" i="2"/>
  <c r="B57" i="2"/>
  <c r="R57" i="2" s="1"/>
  <c r="V57" i="2" s="1"/>
  <c r="A57" i="2"/>
  <c r="Q57" i="2" s="1"/>
  <c r="M56" i="2"/>
  <c r="M68" i="2" s="1"/>
  <c r="L56" i="2"/>
  <c r="L68" i="2" s="1"/>
  <c r="K56" i="2"/>
  <c r="J56" i="2"/>
  <c r="J68" i="2" s="1"/>
  <c r="I56" i="2"/>
  <c r="I68" i="2" s="1"/>
  <c r="H56" i="2"/>
  <c r="H68" i="2" s="1"/>
  <c r="G56" i="2"/>
  <c r="G68" i="2" s="1"/>
  <c r="F56" i="2"/>
  <c r="F68" i="2" s="1"/>
  <c r="E56" i="2"/>
  <c r="S56" i="2" s="1"/>
  <c r="D56" i="2"/>
  <c r="D68" i="2" s="1"/>
  <c r="C56" i="2"/>
  <c r="C68" i="2" s="1"/>
  <c r="B56" i="2"/>
  <c r="B68" i="2" s="1"/>
  <c r="A56" i="2"/>
  <c r="Q56" i="2" s="1"/>
  <c r="M55" i="2"/>
  <c r="L55" i="2"/>
  <c r="K55" i="2"/>
  <c r="U55" i="2" s="1"/>
  <c r="J55" i="2"/>
  <c r="I55" i="2"/>
  <c r="H55" i="2"/>
  <c r="T55" i="2" s="1"/>
  <c r="G55" i="2"/>
  <c r="F55" i="2"/>
  <c r="E55" i="2"/>
  <c r="S55" i="2" s="1"/>
  <c r="D55" i="2"/>
  <c r="C55" i="2"/>
  <c r="B55" i="2"/>
  <c r="R55" i="2" s="1"/>
  <c r="M54" i="2"/>
  <c r="L54" i="2"/>
  <c r="K54" i="2"/>
  <c r="U54" i="2" s="1"/>
  <c r="J54" i="2"/>
  <c r="I54" i="2"/>
  <c r="H54" i="2"/>
  <c r="G54" i="2"/>
  <c r="F54" i="2"/>
  <c r="E54" i="2"/>
  <c r="S54" i="2" s="1"/>
  <c r="D54" i="2"/>
  <c r="C54" i="2"/>
  <c r="B54" i="2"/>
  <c r="M53" i="2"/>
  <c r="L53" i="2"/>
  <c r="K53" i="2"/>
  <c r="U53" i="2" s="1"/>
  <c r="J53" i="2"/>
  <c r="I53" i="2"/>
  <c r="H53" i="2"/>
  <c r="T53" i="2" s="1"/>
  <c r="G53" i="2"/>
  <c r="F53" i="2"/>
  <c r="E53" i="2"/>
  <c r="S53" i="2" s="1"/>
  <c r="D53" i="2"/>
  <c r="C53" i="2"/>
  <c r="B53" i="2"/>
  <c r="M52" i="2"/>
  <c r="L52" i="2"/>
  <c r="K52" i="2"/>
  <c r="J52" i="2"/>
  <c r="I52" i="2"/>
  <c r="H52" i="2"/>
  <c r="G52" i="2"/>
  <c r="F52" i="2"/>
  <c r="E52" i="2"/>
  <c r="S52" i="2" s="1"/>
  <c r="D52" i="2"/>
  <c r="C52" i="2"/>
  <c r="B52" i="2"/>
  <c r="R52" i="2" s="1"/>
  <c r="M51" i="2"/>
  <c r="L51" i="2"/>
  <c r="K51" i="2"/>
  <c r="J51" i="2"/>
  <c r="I51" i="2"/>
  <c r="H51" i="2"/>
  <c r="G51" i="2"/>
  <c r="F51" i="2"/>
  <c r="E51" i="2"/>
  <c r="D51" i="2"/>
  <c r="C51" i="2"/>
  <c r="B51" i="2"/>
  <c r="M50" i="2"/>
  <c r="L50" i="2"/>
  <c r="K50" i="2"/>
  <c r="J50" i="2"/>
  <c r="I50" i="2"/>
  <c r="H50" i="2"/>
  <c r="G50" i="2"/>
  <c r="F50" i="2"/>
  <c r="E50" i="2"/>
  <c r="D50" i="2"/>
  <c r="C50" i="2"/>
  <c r="B50" i="2"/>
  <c r="M49" i="2"/>
  <c r="L49" i="2"/>
  <c r="K49" i="2"/>
  <c r="J49" i="2"/>
  <c r="I49" i="2"/>
  <c r="H49" i="2"/>
  <c r="G49" i="2"/>
  <c r="F49" i="2"/>
  <c r="E49" i="2"/>
  <c r="D49" i="2"/>
  <c r="C49" i="2"/>
  <c r="B49" i="2"/>
  <c r="M48" i="2"/>
  <c r="L48" i="2"/>
  <c r="L63" i="2" s="1"/>
  <c r="K48" i="2"/>
  <c r="J48" i="2"/>
  <c r="I48" i="2"/>
  <c r="I63" i="2" s="1"/>
  <c r="H48" i="2"/>
  <c r="G48" i="2"/>
  <c r="F48" i="2"/>
  <c r="F63" i="2" s="1"/>
  <c r="E48" i="2"/>
  <c r="D48" i="2"/>
  <c r="C48" i="2"/>
  <c r="C63" i="2" s="1"/>
  <c r="B48" i="2"/>
  <c r="A48" i="2"/>
  <c r="Q48" i="2" s="1"/>
  <c r="Q47" i="2" s="1"/>
  <c r="N40" i="2"/>
  <c r="N39" i="2"/>
  <c r="N38" i="2"/>
  <c r="N37" i="2"/>
  <c r="N36" i="2"/>
  <c r="N35" i="2"/>
  <c r="N34" i="2"/>
  <c r="N33" i="2"/>
  <c r="D25" i="2"/>
  <c r="F22" i="2"/>
  <c r="B12" i="2"/>
  <c r="D9" i="2"/>
  <c r="J63" i="1"/>
  <c r="A63" i="1"/>
  <c r="M59" i="1"/>
  <c r="L59" i="1"/>
  <c r="K59" i="1"/>
  <c r="U59" i="1" s="1"/>
  <c r="J59" i="1"/>
  <c r="I59" i="1"/>
  <c r="H59" i="1"/>
  <c r="T59" i="1" s="1"/>
  <c r="G59" i="1"/>
  <c r="F59" i="1"/>
  <c r="E59" i="1"/>
  <c r="S59" i="1" s="1"/>
  <c r="D59" i="1"/>
  <c r="C59" i="1"/>
  <c r="B59" i="1"/>
  <c r="R59" i="1" s="1"/>
  <c r="V59" i="1" s="1"/>
  <c r="A59" i="1"/>
  <c r="Q59" i="1" s="1"/>
  <c r="M58" i="1"/>
  <c r="M70" i="1" s="1"/>
  <c r="L58" i="1"/>
  <c r="L70" i="1" s="1"/>
  <c r="K58" i="1"/>
  <c r="U58" i="1" s="1"/>
  <c r="J58" i="1"/>
  <c r="J70" i="1" s="1"/>
  <c r="I58" i="1"/>
  <c r="I70" i="1" s="1"/>
  <c r="H58" i="1"/>
  <c r="H70" i="1" s="1"/>
  <c r="G58" i="1"/>
  <c r="G70" i="1" s="1"/>
  <c r="F58" i="1"/>
  <c r="F70" i="1" s="1"/>
  <c r="E58" i="1"/>
  <c r="S58" i="1" s="1"/>
  <c r="D58" i="1"/>
  <c r="D70" i="1" s="1"/>
  <c r="C58" i="1"/>
  <c r="C70" i="1" s="1"/>
  <c r="B58" i="1"/>
  <c r="B70" i="1" s="1"/>
  <c r="A58" i="1"/>
  <c r="Q58" i="1" s="1"/>
  <c r="M57" i="1"/>
  <c r="L57" i="1"/>
  <c r="K57" i="1"/>
  <c r="U57" i="1" s="1"/>
  <c r="J57" i="1"/>
  <c r="I57" i="1"/>
  <c r="H57" i="1"/>
  <c r="T57" i="1" s="1"/>
  <c r="G57" i="1"/>
  <c r="F57" i="1"/>
  <c r="E57" i="1"/>
  <c r="S57" i="1" s="1"/>
  <c r="D57" i="1"/>
  <c r="C57" i="1"/>
  <c r="B57" i="1"/>
  <c r="R57" i="1" s="1"/>
  <c r="V57" i="1" s="1"/>
  <c r="A57" i="1"/>
  <c r="Q57" i="1" s="1"/>
  <c r="M56" i="1"/>
  <c r="M68" i="1" s="1"/>
  <c r="L56" i="1"/>
  <c r="L68" i="1" s="1"/>
  <c r="K56" i="1"/>
  <c r="J56" i="1"/>
  <c r="J68" i="1" s="1"/>
  <c r="I56" i="1"/>
  <c r="I68" i="1" s="1"/>
  <c r="H56" i="1"/>
  <c r="H68" i="1" s="1"/>
  <c r="G56" i="1"/>
  <c r="G68" i="1" s="1"/>
  <c r="F56" i="1"/>
  <c r="F68" i="1" s="1"/>
  <c r="E56" i="1"/>
  <c r="S56" i="1" s="1"/>
  <c r="D56" i="1"/>
  <c r="D68" i="1" s="1"/>
  <c r="C56" i="1"/>
  <c r="C68" i="1" s="1"/>
  <c r="B56" i="1"/>
  <c r="B68" i="1" s="1"/>
  <c r="A56" i="1"/>
  <c r="Q56" i="1" s="1"/>
  <c r="M55" i="1"/>
  <c r="L55" i="1"/>
  <c r="K55" i="1"/>
  <c r="J55" i="1"/>
  <c r="I55" i="1"/>
  <c r="H55" i="1"/>
  <c r="G55" i="1"/>
  <c r="F55" i="1"/>
  <c r="E55" i="1"/>
  <c r="D55" i="1"/>
  <c r="C55" i="1"/>
  <c r="B55" i="1"/>
  <c r="M54" i="1"/>
  <c r="L54" i="1"/>
  <c r="K54" i="1"/>
  <c r="U54" i="1" s="1"/>
  <c r="J54" i="1"/>
  <c r="I54" i="1"/>
  <c r="H54" i="1"/>
  <c r="G54" i="1"/>
  <c r="F54" i="1"/>
  <c r="E54" i="1"/>
  <c r="S54" i="1" s="1"/>
  <c r="D54" i="1"/>
  <c r="C54" i="1"/>
  <c r="B54" i="1"/>
  <c r="M53" i="1"/>
  <c r="L53" i="1"/>
  <c r="K53" i="1"/>
  <c r="U53" i="1" s="1"/>
  <c r="J53" i="1"/>
  <c r="I53" i="1"/>
  <c r="H53" i="1"/>
  <c r="G53" i="1"/>
  <c r="F53" i="1"/>
  <c r="E53" i="1"/>
  <c r="S53" i="1" s="1"/>
  <c r="D53" i="1"/>
  <c r="C53" i="1"/>
  <c r="B53" i="1"/>
  <c r="R53" i="1" s="1"/>
  <c r="M52" i="1"/>
  <c r="L52" i="1"/>
  <c r="K52" i="1"/>
  <c r="J52" i="1"/>
  <c r="I52" i="1"/>
  <c r="H52" i="1"/>
  <c r="G52" i="1"/>
  <c r="F52" i="1"/>
  <c r="E52" i="1"/>
  <c r="D52" i="1"/>
  <c r="C52" i="1"/>
  <c r="B52" i="1"/>
  <c r="M51" i="1"/>
  <c r="L51" i="1"/>
  <c r="K51" i="1"/>
  <c r="J51" i="1"/>
  <c r="I51" i="1"/>
  <c r="H51" i="1"/>
  <c r="G51" i="1"/>
  <c r="F51" i="1"/>
  <c r="E51" i="1"/>
  <c r="D51" i="1"/>
  <c r="C51" i="1"/>
  <c r="B51" i="1"/>
  <c r="M50" i="1"/>
  <c r="L50" i="1"/>
  <c r="K50" i="1"/>
  <c r="J50" i="1"/>
  <c r="I50" i="1"/>
  <c r="H50" i="1"/>
  <c r="G50" i="1"/>
  <c r="F50" i="1"/>
  <c r="E50" i="1"/>
  <c r="D50" i="1"/>
  <c r="C50" i="1"/>
  <c r="B50" i="1"/>
  <c r="M49" i="1"/>
  <c r="L49" i="1"/>
  <c r="K49" i="1"/>
  <c r="J49" i="1"/>
  <c r="I49" i="1"/>
  <c r="H49" i="1"/>
  <c r="G49" i="1"/>
  <c r="F49" i="1"/>
  <c r="E49" i="1"/>
  <c r="D49" i="1"/>
  <c r="C49" i="1"/>
  <c r="B49" i="1"/>
  <c r="M48" i="1"/>
  <c r="M63" i="1" s="1"/>
  <c r="L48" i="1"/>
  <c r="L63" i="1" s="1"/>
  <c r="K48" i="1"/>
  <c r="J48" i="1"/>
  <c r="I48" i="1"/>
  <c r="I63" i="1" s="1"/>
  <c r="H48" i="1"/>
  <c r="G48" i="1"/>
  <c r="G63" i="1" s="1"/>
  <c r="F48" i="1"/>
  <c r="F63" i="1" s="1"/>
  <c r="E48" i="1"/>
  <c r="D48" i="1"/>
  <c r="D63" i="1" s="1"/>
  <c r="C48" i="1"/>
  <c r="C63" i="1" s="1"/>
  <c r="B48" i="1"/>
  <c r="A48" i="1"/>
  <c r="A49" i="1" s="1"/>
  <c r="N40" i="1"/>
  <c r="N39" i="1"/>
  <c r="N38" i="1"/>
  <c r="N37" i="1"/>
  <c r="N36" i="1"/>
  <c r="N35" i="1"/>
  <c r="N34" i="1"/>
  <c r="N33" i="1"/>
  <c r="D25" i="1"/>
  <c r="F22" i="1"/>
  <c r="B12" i="1"/>
  <c r="D9" i="1"/>
  <c r="U56" i="2" l="1"/>
  <c r="U52" i="2"/>
  <c r="V52" i="2" s="1"/>
  <c r="U51" i="2"/>
  <c r="U50" i="2"/>
  <c r="U48" i="2"/>
  <c r="U49" i="2"/>
  <c r="T52" i="2"/>
  <c r="T50" i="2"/>
  <c r="T51" i="2"/>
  <c r="T48" i="2"/>
  <c r="T49" i="2"/>
  <c r="V55" i="2"/>
  <c r="S51" i="2"/>
  <c r="S50" i="2"/>
  <c r="S48" i="2"/>
  <c r="S49" i="2"/>
  <c r="R53" i="2"/>
  <c r="V53" i="2" s="1"/>
  <c r="R51" i="2"/>
  <c r="R50" i="2"/>
  <c r="N63" i="2"/>
  <c r="R48" i="2"/>
  <c r="R49" i="2"/>
  <c r="U56" i="1"/>
  <c r="U52" i="1"/>
  <c r="U51" i="1"/>
  <c r="U50" i="1"/>
  <c r="U48" i="1"/>
  <c r="U49" i="1"/>
  <c r="K63" i="1"/>
  <c r="T55" i="1"/>
  <c r="T54" i="1"/>
  <c r="T52" i="1"/>
  <c r="T53" i="1"/>
  <c r="V53" i="1" s="1"/>
  <c r="T51" i="1"/>
  <c r="T50" i="1"/>
  <c r="T48" i="1"/>
  <c r="T49" i="1"/>
  <c r="H63" i="1"/>
  <c r="S52" i="1"/>
  <c r="S51" i="1"/>
  <c r="S50" i="1"/>
  <c r="S48" i="1"/>
  <c r="S49" i="1"/>
  <c r="E63" i="1"/>
  <c r="R54" i="1"/>
  <c r="R52" i="1"/>
  <c r="R50" i="1"/>
  <c r="R51" i="1"/>
  <c r="R48" i="1"/>
  <c r="R49" i="1"/>
  <c r="V49" i="1" s="1"/>
  <c r="B63" i="1"/>
  <c r="N48" i="2"/>
  <c r="A49" i="2"/>
  <c r="N50" i="2"/>
  <c r="N52" i="2"/>
  <c r="N53" i="2"/>
  <c r="R54" i="2"/>
  <c r="N54" i="2"/>
  <c r="T54" i="2"/>
  <c r="N49" i="2"/>
  <c r="N51" i="2"/>
  <c r="N55" i="2"/>
  <c r="N56" i="2"/>
  <c r="R56" i="2"/>
  <c r="T56" i="2"/>
  <c r="N57" i="2"/>
  <c r="N58" i="2"/>
  <c r="R58" i="2"/>
  <c r="V58" i="2" s="1"/>
  <c r="T58" i="2"/>
  <c r="N59" i="2"/>
  <c r="Q63" i="2"/>
  <c r="E68" i="2"/>
  <c r="N68" i="2" s="1"/>
  <c r="K68" i="2"/>
  <c r="E70" i="2"/>
  <c r="N70" i="2" s="1"/>
  <c r="K70" i="2"/>
  <c r="Q49" i="1"/>
  <c r="A50" i="1"/>
  <c r="Q48" i="1"/>
  <c r="Q47" i="1" s="1"/>
  <c r="N49" i="1"/>
  <c r="N51" i="1"/>
  <c r="S55" i="1"/>
  <c r="U55" i="1"/>
  <c r="N48" i="1"/>
  <c r="N50" i="1"/>
  <c r="N52" i="1"/>
  <c r="N53" i="1"/>
  <c r="N54" i="1"/>
  <c r="R55" i="1"/>
  <c r="N55" i="1"/>
  <c r="N56" i="1"/>
  <c r="R56" i="1"/>
  <c r="T56" i="1"/>
  <c r="N57" i="1"/>
  <c r="N58" i="1"/>
  <c r="R58" i="1"/>
  <c r="T58" i="1"/>
  <c r="N59" i="1"/>
  <c r="Q63" i="1"/>
  <c r="E68" i="1"/>
  <c r="K68" i="1"/>
  <c r="E70" i="1"/>
  <c r="K70" i="1"/>
  <c r="V49" i="2" l="1"/>
  <c r="V48" i="2"/>
  <c r="V56" i="2"/>
  <c r="V51" i="2"/>
  <c r="V50" i="2"/>
  <c r="N70" i="1"/>
  <c r="N68" i="1"/>
  <c r="V54" i="1"/>
  <c r="V52" i="1"/>
  <c r="V51" i="1"/>
  <c r="V50" i="1"/>
  <c r="V48" i="1"/>
  <c r="N63" i="1"/>
  <c r="V54" i="2"/>
  <c r="A50" i="2"/>
  <c r="Q49" i="2"/>
  <c r="V58" i="1"/>
  <c r="V56" i="1"/>
  <c r="V55" i="1"/>
  <c r="A51" i="1"/>
  <c r="Q50" i="1"/>
  <c r="Q50" i="2" l="1"/>
  <c r="A51" i="2"/>
  <c r="Q51" i="1"/>
  <c r="A52" i="1"/>
  <c r="A52" i="2" l="1"/>
  <c r="Q51" i="2"/>
  <c r="A53" i="1"/>
  <c r="Q52" i="1"/>
  <c r="A64" i="1"/>
  <c r="A53" i="2" l="1"/>
  <c r="Q52" i="2"/>
  <c r="A64" i="2"/>
  <c r="L66" i="1"/>
  <c r="J66" i="1"/>
  <c r="H66" i="1"/>
  <c r="F66" i="1"/>
  <c r="D66" i="1"/>
  <c r="B66" i="1"/>
  <c r="A65" i="1"/>
  <c r="L64" i="1"/>
  <c r="J64" i="1"/>
  <c r="H64" i="1"/>
  <c r="F64" i="1"/>
  <c r="D64" i="1"/>
  <c r="B64" i="1"/>
  <c r="M66" i="1"/>
  <c r="K66" i="1"/>
  <c r="I66" i="1"/>
  <c r="G66" i="1"/>
  <c r="E66" i="1"/>
  <c r="C66" i="1"/>
  <c r="Q64" i="1"/>
  <c r="M64" i="1"/>
  <c r="K64" i="1"/>
  <c r="I64" i="1"/>
  <c r="G64" i="1"/>
  <c r="E64" i="1"/>
  <c r="C64" i="1"/>
  <c r="A54" i="1"/>
  <c r="Q53" i="1"/>
  <c r="L66" i="2" l="1"/>
  <c r="J66" i="2"/>
  <c r="H66" i="2"/>
  <c r="F66" i="2"/>
  <c r="D66" i="2"/>
  <c r="B66" i="2"/>
  <c r="A65" i="2"/>
  <c r="L64" i="2"/>
  <c r="J64" i="2"/>
  <c r="H64" i="2"/>
  <c r="F64" i="2"/>
  <c r="D64" i="2"/>
  <c r="B64" i="2"/>
  <c r="M66" i="2"/>
  <c r="K66" i="2"/>
  <c r="I66" i="2"/>
  <c r="G66" i="2"/>
  <c r="E66" i="2"/>
  <c r="C66" i="2"/>
  <c r="Q64" i="2"/>
  <c r="M64" i="2"/>
  <c r="K64" i="2"/>
  <c r="I64" i="2"/>
  <c r="G64" i="2"/>
  <c r="E64" i="2"/>
  <c r="C64" i="2"/>
  <c r="A54" i="2"/>
  <c r="Q53" i="2"/>
  <c r="N66" i="1"/>
  <c r="A55" i="1"/>
  <c r="Q55" i="1" s="1"/>
  <c r="Q54" i="1"/>
  <c r="N64" i="1"/>
  <c r="M67" i="1"/>
  <c r="K67" i="1"/>
  <c r="I67" i="1"/>
  <c r="G67" i="1"/>
  <c r="E67" i="1"/>
  <c r="C67" i="1"/>
  <c r="Q65" i="1"/>
  <c r="M65" i="1"/>
  <c r="K65" i="1"/>
  <c r="I65" i="1"/>
  <c r="G65" i="1"/>
  <c r="E65" i="1"/>
  <c r="C65" i="1"/>
  <c r="L67" i="1"/>
  <c r="J67" i="1"/>
  <c r="H67" i="1"/>
  <c r="F67" i="1"/>
  <c r="D67" i="1"/>
  <c r="B67" i="1"/>
  <c r="A66" i="1"/>
  <c r="L65" i="1"/>
  <c r="J65" i="1"/>
  <c r="H65" i="1"/>
  <c r="F65" i="1"/>
  <c r="D65" i="1"/>
  <c r="B65" i="1"/>
  <c r="N67" i="1" l="1"/>
  <c r="A55" i="2"/>
  <c r="Q55" i="2" s="1"/>
  <c r="Q54" i="2"/>
  <c r="N66" i="2"/>
  <c r="N64" i="2"/>
  <c r="M67" i="2"/>
  <c r="K67" i="2"/>
  <c r="I67" i="2"/>
  <c r="G67" i="2"/>
  <c r="E67" i="2"/>
  <c r="C67" i="2"/>
  <c r="Q65" i="2"/>
  <c r="M65" i="2"/>
  <c r="K65" i="2"/>
  <c r="I65" i="2"/>
  <c r="G65" i="2"/>
  <c r="E65" i="2"/>
  <c r="C65" i="2"/>
  <c r="L67" i="2"/>
  <c r="J67" i="2"/>
  <c r="H67" i="2"/>
  <c r="F67" i="2"/>
  <c r="D67" i="2"/>
  <c r="B67" i="2"/>
  <c r="A66" i="2"/>
  <c r="L65" i="2"/>
  <c r="J65" i="2"/>
  <c r="H65" i="2"/>
  <c r="F65" i="2"/>
  <c r="D65" i="2"/>
  <c r="B65" i="2"/>
  <c r="N65" i="1"/>
  <c r="A67" i="1"/>
  <c r="Q66" i="1"/>
  <c r="N65" i="2" l="1"/>
  <c r="A67" i="2"/>
  <c r="Q66" i="2"/>
  <c r="N67" i="2"/>
  <c r="Q67" i="1"/>
  <c r="A68" i="1"/>
  <c r="Q67" i="2" l="1"/>
  <c r="A68" i="2"/>
  <c r="A69" i="1"/>
  <c r="Q68" i="1"/>
  <c r="A69" i="2" l="1"/>
  <c r="Q68" i="2"/>
  <c r="Q69" i="1"/>
  <c r="A70" i="1"/>
  <c r="Q69" i="2" l="1"/>
  <c r="A70" i="2"/>
  <c r="A71" i="1"/>
  <c r="Q70" i="1"/>
  <c r="A71" i="2" l="1"/>
  <c r="Q70" i="2"/>
  <c r="Q71" i="1"/>
  <c r="M71" i="1"/>
  <c r="K71" i="1"/>
  <c r="I71" i="1"/>
  <c r="G71" i="1"/>
  <c r="E71" i="1"/>
  <c r="C71" i="1"/>
  <c r="M69" i="1"/>
  <c r="K69" i="1"/>
  <c r="I69" i="1"/>
  <c r="G69" i="1"/>
  <c r="E69" i="1"/>
  <c r="C69" i="1"/>
  <c r="L71" i="1"/>
  <c r="J71" i="1"/>
  <c r="H71" i="1"/>
  <c r="F71" i="1"/>
  <c r="D71" i="1"/>
  <c r="B71" i="1"/>
  <c r="L69" i="1"/>
  <c r="J69" i="1"/>
  <c r="H69" i="1"/>
  <c r="F69" i="1"/>
  <c r="D69" i="1"/>
  <c r="B69" i="1"/>
  <c r="N71" i="1" l="1"/>
  <c r="R63" i="1" s="1"/>
  <c r="N69" i="1"/>
  <c r="Q71" i="2"/>
  <c r="M71" i="2"/>
  <c r="K71" i="2"/>
  <c r="I71" i="2"/>
  <c r="G71" i="2"/>
  <c r="E71" i="2"/>
  <c r="C71" i="2"/>
  <c r="M69" i="2"/>
  <c r="K69" i="2"/>
  <c r="I69" i="2"/>
  <c r="G69" i="2"/>
  <c r="E69" i="2"/>
  <c r="C69" i="2"/>
  <c r="L71" i="2"/>
  <c r="J71" i="2"/>
  <c r="H71" i="2"/>
  <c r="F71" i="2"/>
  <c r="D71" i="2"/>
  <c r="B71" i="2"/>
  <c r="L69" i="2"/>
  <c r="J69" i="2"/>
  <c r="H69" i="2"/>
  <c r="F69" i="2"/>
  <c r="D69" i="2"/>
  <c r="B69" i="2"/>
  <c r="N71" i="2" l="1"/>
  <c r="N69" i="2"/>
  <c r="R64" i="1"/>
  <c r="D18" i="1"/>
  <c r="R63" i="2" l="1"/>
  <c r="R64" i="2" s="1"/>
  <c r="L77" i="2" s="1"/>
  <c r="J11" i="2" s="1"/>
  <c r="I76" i="2"/>
  <c r="J23" i="2" s="1"/>
  <c r="I77" i="2"/>
  <c r="K23" i="2" s="1"/>
  <c r="F77" i="2"/>
  <c r="M15" i="2" s="1"/>
  <c r="F78" i="2"/>
  <c r="M19" i="2" s="1"/>
  <c r="I77" i="1"/>
  <c r="K23" i="1" s="1"/>
  <c r="L77" i="1"/>
  <c r="J11" i="1" s="1"/>
  <c r="F77" i="1"/>
  <c r="M15" i="1" s="1"/>
  <c r="C76" i="1"/>
  <c r="H15" i="1" s="1"/>
  <c r="F78" i="1"/>
  <c r="M19" i="1" s="1"/>
  <c r="I76" i="1"/>
  <c r="J23" i="1" s="1"/>
  <c r="L78" i="1"/>
  <c r="K11" i="1" s="1"/>
  <c r="C77" i="1"/>
  <c r="H19" i="1" s="1"/>
  <c r="S64" i="2"/>
  <c r="F19" i="2"/>
  <c r="B15" i="2"/>
  <c r="E23" i="2"/>
  <c r="B19" i="2"/>
  <c r="F15" i="2"/>
  <c r="C11" i="2"/>
  <c r="S64" i="1"/>
  <c r="E23" i="1"/>
  <c r="C23" i="1"/>
  <c r="B19" i="1"/>
  <c r="F17" i="1"/>
  <c r="F15" i="1"/>
  <c r="E11" i="1"/>
  <c r="C11" i="1"/>
  <c r="D23" i="1"/>
  <c r="F19" i="1"/>
  <c r="B17" i="1"/>
  <c r="B15" i="1"/>
  <c r="D11" i="1"/>
  <c r="E11" i="2" l="1"/>
  <c r="F17" i="2"/>
  <c r="C23" i="2"/>
  <c r="D11" i="2"/>
  <c r="B17" i="2"/>
  <c r="D23" i="2"/>
  <c r="C77" i="2"/>
  <c r="H19" i="2" s="1"/>
  <c r="C76" i="2"/>
  <c r="H15" i="2" s="1"/>
  <c r="D18" i="2"/>
  <c r="L78" i="2"/>
  <c r="K11" i="2" s="1"/>
  <c r="W48" i="2"/>
  <c r="C7" i="2"/>
  <c r="F7" i="2" s="1"/>
  <c r="W48" i="1"/>
  <c r="C7" i="1"/>
  <c r="F7" i="1" s="1"/>
  <c r="W49" i="2" l="1"/>
  <c r="W50" i="2" s="1"/>
  <c r="W51" i="2" s="1"/>
  <c r="W49" i="1"/>
  <c r="W50" i="1" s="1"/>
  <c r="W51" i="1" s="1"/>
  <c r="U61" i="2" l="1"/>
  <c r="K9" i="2" s="1"/>
  <c r="R61" i="2"/>
  <c r="I12" i="2" s="1"/>
  <c r="V61" i="2"/>
  <c r="C28" i="2" s="1"/>
  <c r="U61" i="1"/>
  <c r="K9" i="1" s="1"/>
  <c r="R61" i="1"/>
  <c r="I12" i="1" s="1"/>
  <c r="V61" i="1"/>
  <c r="W61" i="1" s="1"/>
  <c r="Q61" i="1" s="1"/>
  <c r="F8" i="1" s="1"/>
  <c r="C8" i="1" s="1"/>
  <c r="T61" i="2"/>
  <c r="K25" i="2" s="1"/>
  <c r="S61" i="2"/>
  <c r="M22" i="2" s="1"/>
  <c r="T61" i="1"/>
  <c r="K25" i="1" s="1"/>
  <c r="S61" i="1"/>
  <c r="M22" i="1" s="1"/>
  <c r="W61" i="2" l="1"/>
  <c r="Q61" i="2" s="1"/>
  <c r="F8" i="2" s="1"/>
  <c r="C8" i="2" s="1"/>
  <c r="C28" i="1"/>
</calcChain>
</file>

<file path=xl/sharedStrings.xml><?xml version="1.0" encoding="utf-8"?>
<sst xmlns="http://schemas.openxmlformats.org/spreadsheetml/2006/main" count="217" uniqueCount="55">
  <si>
    <t>Sierra Traffic Data Service</t>
  </si>
  <si>
    <t>INTERSECTION TURNING MOVEMENT SUMMARY</t>
  </si>
  <si>
    <t>INTERSECTION:</t>
  </si>
  <si>
    <t>TIME:</t>
  </si>
  <si>
    <t>to</t>
  </si>
  <si>
    <t>JURISDICTION:</t>
  </si>
  <si>
    <t>DATE:</t>
  </si>
  <si>
    <t>PROJECT  TITLE:</t>
  </si>
  <si>
    <t>PROJECT NO:</t>
  </si>
  <si>
    <t>PEAK HOUR PERIOD:</t>
  </si>
  <si>
    <t>PEAK 15 MINUTE PERIOD:</t>
  </si>
  <si>
    <t>PHF =</t>
  </si>
  <si>
    <t>TOTAL</t>
  </si>
  <si>
    <t>N</t>
  </si>
  <si>
    <t>INTERSECTION</t>
  </si>
  <si>
    <t>.</t>
  </si>
  <si>
    <t>PEAK HOUR FACTOR:</t>
  </si>
  <si>
    <t xml:space="preserve"> </t>
  </si>
  <si>
    <t>Eastbound</t>
  </si>
  <si>
    <t>Westbound</t>
  </si>
  <si>
    <t>Northbound</t>
  </si>
  <si>
    <t>Southbound</t>
  </si>
  <si>
    <t>RUNNING COUNTS</t>
  </si>
  <si>
    <t>Left</t>
  </si>
  <si>
    <t>Thru</t>
  </si>
  <si>
    <t>Right</t>
  </si>
  <si>
    <t>Period End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</si>
  <si>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</si>
  <si>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</si>
  <si>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</si>
  <si>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</si>
  <si>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</si>
  <si>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</si>
  <si>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</si>
  <si>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</si>
  <si>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</si>
  <si>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</si>
  <si>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</si>
  <si>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</si>
  <si>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PERIOD COUNTS</t>
  </si>
  <si>
    <t>sum 15 min pk</t>
  </si>
  <si>
    <t>EB</t>
  </si>
  <si>
    <t>WB</t>
  </si>
  <si>
    <t>NB</t>
  </si>
  <si>
    <t>SB</t>
  </si>
  <si>
    <t>Total</t>
  </si>
  <si>
    <t>HOURLY TOTALS</t>
  </si>
  <si>
    <t>Beginning At</t>
  </si>
  <si>
    <t>Hr Peak</t>
  </si>
  <si>
    <t>Depart</t>
  </si>
  <si>
    <t>Arrival</t>
  </si>
  <si>
    <t>Thurs  1/27/2011</t>
  </si>
  <si>
    <t>E 2nd - Manuel</t>
  </si>
  <si>
    <t xml:space="preserve">E 2nd </t>
  </si>
  <si>
    <t>Manuel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</si>
</sst>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\-d\-yy\,\ ddd"/>
  </numFmts>
  <fonts count="14">
    <font>
      <sz val="11"/>
      <color theme="1"/>
      <name val="Calibri"/>
      <family val="2"/>
      <scheme val="minor"/>
    </font>
    <font>
      <b/>
      <i/>
      <sz val="16"/>
      <name val="Geneva"/>
    </font>
    <font>
      <sz val="12"/>
      <name val="Tms Rmn"/>
    </font>
    <font>
      <b/>
      <i/>
      <sz val="16"/>
      <name val="Tms Rmn"/>
    </font>
    <font>
      <b/>
      <sz val="18"/>
      <name val="Tms Rmn"/>
    </font>
    <font>
      <b/>
      <sz val="12"/>
      <name val="Tms Rmn"/>
    </font>
    <font>
      <b/>
      <sz val="10"/>
      <name val="Tms Rmn"/>
    </font>
    <font>
      <sz val="10"/>
      <name val="Tms Rmn"/>
    </font>
    <font>
      <b/>
      <sz val="18"/>
      <color indexed="11"/>
      <name val="Tms Rmn"/>
    </font>
    <font>
      <b/>
      <sz val="12"/>
      <name val="Geneva"/>
    </font>
    <font>
      <b/>
      <u/>
      <sz val="12"/>
      <name val="Tms Rmn"/>
    </font>
    <font>
      <b/>
      <u/>
      <sz val="10"/>
      <name val="Tms Rmn"/>
    </font>
    <font>
      <b/>
      <sz val="14"/>
      <name val="Tms Rmn"/>
    </font>
    <font>
      <sz val="12"/>
      <name val="Lucida Grande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1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28">
    <xf numFmtId="0" fontId="0" fillId="0" borderId="0" xfId="0"/>
    <xf numFmtId="0" fontId="1" fillId="0" borderId="0" xfId="0" applyFont="1"/>
    <xf numFmtId="0" fontId="3" fillId="0" borderId="0" xfId="1" applyFont="1" applyProtection="1"/>
    <xf numFmtId="0" fontId="4" fillId="0" borderId="0" xfId="1" applyFont="1" applyAlignment="1" applyProtection="1">
      <alignment horizontal="centerContinuous"/>
    </xf>
    <xf numFmtId="0" fontId="2" fillId="0" borderId="0" xfId="1" applyAlignment="1" applyProtection="1">
      <alignment horizontal="centerContinuous"/>
    </xf>
    <xf numFmtId="0" fontId="2" fillId="0" borderId="0" xfId="1" applyProtection="1"/>
    <xf numFmtId="0" fontId="5" fillId="2" borderId="1" xfId="1" applyFont="1" applyFill="1" applyBorder="1" applyProtection="1"/>
    <xf numFmtId="0" fontId="5" fillId="2" borderId="2" xfId="1" applyFont="1" applyFill="1" applyBorder="1" applyAlignment="1" applyProtection="1">
      <alignment horizontal="left"/>
      <protection locked="0"/>
    </xf>
    <xf numFmtId="0" fontId="2" fillId="2" borderId="2" xfId="1" applyFill="1" applyBorder="1" applyProtection="1"/>
    <xf numFmtId="0" fontId="5" fillId="2" borderId="2" xfId="1" applyFont="1" applyFill="1" applyBorder="1" applyAlignment="1" applyProtection="1">
      <alignment horizontal="left"/>
    </xf>
    <xf numFmtId="18" fontId="6" fillId="2" borderId="2" xfId="1" applyNumberFormat="1" applyFont="1" applyFill="1" applyBorder="1" applyAlignment="1" applyProtection="1">
      <alignment horizontal="left"/>
      <protection locked="0"/>
    </xf>
    <xf numFmtId="0" fontId="6" fillId="2" borderId="2" xfId="1" applyFont="1" applyFill="1" applyBorder="1" applyAlignment="1" applyProtection="1">
      <alignment horizontal="center"/>
      <protection locked="0"/>
    </xf>
    <xf numFmtId="18" fontId="6" fillId="2" borderId="2" xfId="1" applyNumberFormat="1" applyFont="1" applyFill="1" applyBorder="1" applyAlignment="1" applyProtection="1">
      <protection locked="0"/>
    </xf>
    <xf numFmtId="18" fontId="2" fillId="2" borderId="3" xfId="1" applyNumberFormat="1" applyFill="1" applyBorder="1" applyAlignment="1" applyProtection="1"/>
    <xf numFmtId="18" fontId="2" fillId="0" borderId="0" xfId="1" applyNumberFormat="1" applyAlignment="1" applyProtection="1"/>
    <xf numFmtId="0" fontId="0" fillId="0" borderId="0" xfId="0" applyProtection="1"/>
    <xf numFmtId="0" fontId="5" fillId="2" borderId="4" xfId="1" applyFont="1" applyFill="1" applyBorder="1" applyProtection="1"/>
    <xf numFmtId="0" fontId="5" fillId="2" borderId="0" xfId="1" applyFont="1" applyFill="1" applyBorder="1" applyAlignment="1" applyProtection="1">
      <alignment horizontal="left"/>
      <protection locked="0"/>
    </xf>
    <xf numFmtId="0" fontId="2" fillId="2" borderId="0" xfId="1" applyFill="1" applyBorder="1" applyProtection="1"/>
    <xf numFmtId="0" fontId="5" fillId="2" borderId="0" xfId="1" applyFont="1" applyFill="1" applyBorder="1" applyAlignment="1" applyProtection="1">
      <alignment horizontal="left"/>
    </xf>
    <xf numFmtId="164" fontId="6" fillId="2" borderId="0" xfId="1" applyNumberFormat="1" applyFont="1" applyFill="1" applyBorder="1" applyAlignment="1" applyProtection="1">
      <alignment horizontal="centerContinuous"/>
      <protection locked="0"/>
    </xf>
    <xf numFmtId="14" fontId="6" fillId="2" borderId="0" xfId="1" applyNumberFormat="1" applyFont="1" applyFill="1" applyBorder="1" applyAlignment="1" applyProtection="1">
      <alignment horizontal="centerContinuous"/>
      <protection locked="0"/>
    </xf>
    <xf numFmtId="0" fontId="6" fillId="2" borderId="0" xfId="1" applyFont="1" applyFill="1" applyBorder="1" applyAlignment="1" applyProtection="1">
      <alignment horizontal="centerContinuous"/>
      <protection locked="0"/>
    </xf>
    <xf numFmtId="0" fontId="2" fillId="2" borderId="5" xfId="1" applyFill="1" applyBorder="1" applyAlignment="1" applyProtection="1"/>
    <xf numFmtId="0" fontId="2" fillId="0" borderId="0" xfId="1" applyBorder="1" applyAlignment="1" applyProtection="1"/>
    <xf numFmtId="0" fontId="5" fillId="2" borderId="6" xfId="1" applyFont="1" applyFill="1" applyBorder="1" applyAlignment="1" applyProtection="1">
      <alignment horizontal="left"/>
    </xf>
    <xf numFmtId="0" fontId="5" fillId="2" borderId="7" xfId="1" applyFont="1" applyFill="1" applyBorder="1" applyAlignment="1" applyProtection="1">
      <alignment horizontal="left"/>
      <protection locked="0"/>
    </xf>
    <xf numFmtId="0" fontId="2" fillId="2" borderId="7" xfId="1" applyFont="1" applyFill="1" applyBorder="1" applyProtection="1"/>
    <xf numFmtId="0" fontId="2" fillId="2" borderId="7" xfId="1" applyFill="1" applyBorder="1" applyProtection="1"/>
    <xf numFmtId="0" fontId="2" fillId="2" borderId="7" xfId="1" applyFont="1" applyFill="1" applyBorder="1" applyAlignment="1" applyProtection="1">
      <alignment horizontal="left"/>
    </xf>
    <xf numFmtId="0" fontId="5" fillId="2" borderId="7" xfId="1" applyFont="1" applyFill="1" applyBorder="1" applyProtection="1"/>
    <xf numFmtId="0" fontId="5" fillId="2" borderId="7" xfId="1" applyFont="1" applyFill="1" applyBorder="1" applyAlignment="1" applyProtection="1">
      <alignment horizontal="centerContinuous"/>
      <protection locked="0"/>
    </xf>
    <xf numFmtId="0" fontId="6" fillId="2" borderId="7" xfId="1" applyFont="1" applyFill="1" applyBorder="1" applyAlignment="1" applyProtection="1">
      <alignment horizontal="centerContinuous"/>
      <protection locked="0"/>
    </xf>
    <xf numFmtId="0" fontId="5" fillId="2" borderId="7" xfId="1" applyFont="1" applyFill="1" applyBorder="1" applyAlignment="1" applyProtection="1">
      <protection locked="0"/>
    </xf>
    <xf numFmtId="0" fontId="2" fillId="2" borderId="8" xfId="1" applyFont="1" applyFill="1" applyBorder="1" applyProtection="1"/>
    <xf numFmtId="0" fontId="2" fillId="0" borderId="0" xfId="1" applyFont="1" applyBorder="1" applyProtection="1"/>
    <xf numFmtId="1" fontId="2" fillId="0" borderId="4" xfId="1" applyNumberFormat="1" applyFont="1" applyBorder="1" applyAlignment="1" applyProtection="1">
      <alignment horizontal="left"/>
    </xf>
    <xf numFmtId="0" fontId="2" fillId="0" borderId="0" xfId="1" applyBorder="1" applyProtection="1"/>
    <xf numFmtId="18" fontId="2" fillId="0" borderId="0" xfId="1" applyNumberFormat="1" applyFont="1" applyBorder="1" applyAlignment="1" applyProtection="1">
      <alignment horizontal="centerContinuous"/>
    </xf>
    <xf numFmtId="0" fontId="2" fillId="0" borderId="0" xfId="1" applyFont="1" applyBorder="1" applyAlignment="1" applyProtection="1">
      <alignment horizontal="centerContinuous"/>
    </xf>
    <xf numFmtId="20" fontId="2" fillId="0" borderId="0" xfId="1" applyNumberFormat="1" applyFont="1" applyBorder="1" applyAlignment="1" applyProtection="1">
      <alignment horizontal="center"/>
    </xf>
    <xf numFmtId="0" fontId="2" fillId="0" borderId="5" xfId="1" applyBorder="1" applyProtection="1"/>
    <xf numFmtId="0" fontId="2" fillId="0" borderId="0" xfId="1" applyFont="1" applyProtection="1"/>
    <xf numFmtId="0" fontId="2" fillId="0" borderId="0" xfId="1" applyFont="1" applyBorder="1" applyAlignment="1" applyProtection="1">
      <alignment horizontal="center"/>
    </xf>
    <xf numFmtId="20" fontId="2" fillId="0" borderId="0" xfId="1" applyNumberFormat="1" applyFont="1" applyBorder="1" applyAlignment="1" applyProtection="1">
      <alignment horizontal="centerContinuous"/>
    </xf>
    <xf numFmtId="18" fontId="2" fillId="0" borderId="0" xfId="1" applyNumberFormat="1" applyFont="1" applyBorder="1" applyAlignment="1" applyProtection="1"/>
    <xf numFmtId="0" fontId="2" fillId="0" borderId="0" xfId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center"/>
    </xf>
    <xf numFmtId="0" fontId="2" fillId="0" borderId="4" xfId="1" applyBorder="1" applyProtection="1"/>
    <xf numFmtId="0" fontId="2" fillId="0" borderId="0" xfId="1" applyAlignment="1" applyProtection="1">
      <alignment horizontal="right" vertical="center" textRotation="90"/>
    </xf>
    <xf numFmtId="0" fontId="2" fillId="0" borderId="0" xfId="1" applyFont="1" applyAlignment="1" applyProtection="1">
      <alignment horizontal="center" vertical="center" textRotation="90"/>
    </xf>
    <xf numFmtId="0" fontId="2" fillId="0" borderId="0" xfId="1" applyAlignment="1" applyProtection="1">
      <alignment horizontal="left" vertical="center" textRotation="90"/>
    </xf>
    <xf numFmtId="0" fontId="2" fillId="0" borderId="0" xfId="1" applyAlignment="1" applyProtection="1">
      <alignment horizontal="center" textRotation="90"/>
    </xf>
    <xf numFmtId="0" fontId="0" fillId="0" borderId="4" xfId="0" applyBorder="1" applyProtection="1"/>
    <xf numFmtId="0" fontId="2" fillId="0" borderId="0" xfId="1" applyFont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left"/>
    </xf>
    <xf numFmtId="0" fontId="2" fillId="0" borderId="0" xfId="1" applyAlignment="1" applyProtection="1">
      <alignment horizontal="center"/>
    </xf>
    <xf numFmtId="0" fontId="2" fillId="0" borderId="0" xfId="1" applyAlignment="1" applyProtection="1">
      <alignment horizontal="right"/>
    </xf>
    <xf numFmtId="0" fontId="2" fillId="0" borderId="0" xfId="1" applyAlignment="1" applyProtection="1">
      <alignment horizontal="left"/>
    </xf>
    <xf numFmtId="0" fontId="2" fillId="0" borderId="0" xfId="1" applyBorder="1" applyAlignment="1" applyProtection="1">
      <alignment horizontal="center"/>
    </xf>
    <xf numFmtId="0" fontId="2" fillId="0" borderId="5" xfId="1" applyBorder="1" applyAlignment="1" applyProtection="1">
      <alignment horizontal="center"/>
    </xf>
    <xf numFmtId="0" fontId="2" fillId="0" borderId="0" xfId="1" applyFont="1" applyAlignment="1" applyProtection="1">
      <alignment horizontal="center"/>
    </xf>
    <xf numFmtId="0" fontId="0" fillId="0" borderId="5" xfId="0" applyBorder="1" applyProtection="1"/>
    <xf numFmtId="2" fontId="2" fillId="0" borderId="0" xfId="1" applyNumberFormat="1" applyAlignment="1" applyProtection="1">
      <alignment horizontal="right"/>
    </xf>
    <xf numFmtId="3" fontId="2" fillId="0" borderId="0" xfId="1" applyNumberFormat="1" applyAlignment="1" applyProtection="1">
      <alignment horizontal="center"/>
    </xf>
    <xf numFmtId="0" fontId="2" fillId="0" borderId="0" xfId="1" applyBorder="1" applyAlignment="1" applyProtection="1">
      <alignment horizontal="centerContinuous"/>
    </xf>
    <xf numFmtId="0" fontId="2" fillId="0" borderId="0" xfId="1" applyAlignment="1" applyProtection="1">
      <alignment horizontal="center" vertical="top" textRotation="90"/>
    </xf>
    <xf numFmtId="0" fontId="7" fillId="0" borderId="0" xfId="1" applyFont="1" applyBorder="1" applyAlignment="1" applyProtection="1">
      <alignment horizontal="centerContinuous"/>
    </xf>
    <xf numFmtId="0" fontId="8" fillId="0" borderId="0" xfId="1" applyFont="1" applyFill="1" applyBorder="1" applyAlignment="1" applyProtection="1">
      <alignment horizontal="centerContinuous"/>
    </xf>
    <xf numFmtId="0" fontId="2" fillId="0" borderId="0" xfId="1" applyFill="1" applyBorder="1" applyAlignment="1" applyProtection="1">
      <alignment horizontal="centerContinuous"/>
    </xf>
    <xf numFmtId="0" fontId="2" fillId="0" borderId="4" xfId="1" quotePrefix="1" applyFont="1" applyBorder="1" applyAlignment="1" applyProtection="1">
      <alignment horizontal="left"/>
    </xf>
    <xf numFmtId="0" fontId="9" fillId="2" borderId="9" xfId="0" applyFont="1" applyFill="1" applyBorder="1" applyAlignment="1" applyProtection="1">
      <alignment horizontal="centerContinuous"/>
    </xf>
    <xf numFmtId="0" fontId="9" fillId="2" borderId="2" xfId="0" applyFont="1" applyFill="1" applyBorder="1" applyAlignment="1" applyProtection="1">
      <alignment horizontal="center"/>
      <protection locked="0"/>
    </xf>
    <xf numFmtId="0" fontId="9" fillId="2" borderId="2" xfId="0" applyFont="1" applyFill="1" applyBorder="1" applyAlignment="1" applyProtection="1">
      <alignment horizontal="centerContinuous"/>
    </xf>
    <xf numFmtId="0" fontId="5" fillId="2" borderId="10" xfId="1" applyFont="1" applyFill="1" applyBorder="1" applyProtection="1"/>
    <xf numFmtId="0" fontId="6" fillId="0" borderId="0" xfId="1" applyFont="1" applyBorder="1" applyProtection="1"/>
    <xf numFmtId="0" fontId="6" fillId="0" borderId="0" xfId="1" applyFont="1" applyProtection="1"/>
    <xf numFmtId="0" fontId="2" fillId="2" borderId="4" xfId="1" applyFont="1" applyFill="1" applyBorder="1" applyProtection="1"/>
    <xf numFmtId="0" fontId="2" fillId="2" borderId="11" xfId="1" applyFont="1" applyFill="1" applyBorder="1" applyProtection="1"/>
    <xf numFmtId="0" fontId="2" fillId="2" borderId="0" xfId="1" applyFont="1" applyFill="1" applyBorder="1" applyAlignment="1" applyProtection="1">
      <alignment horizontal="center"/>
    </xf>
    <xf numFmtId="0" fontId="2" fillId="2" borderId="11" xfId="1" applyFont="1" applyFill="1" applyBorder="1" applyAlignment="1" applyProtection="1">
      <alignment horizontal="center"/>
    </xf>
    <xf numFmtId="0" fontId="2" fillId="2" borderId="12" xfId="1" applyFont="1" applyFill="1" applyBorder="1" applyProtection="1"/>
    <xf numFmtId="0" fontId="7" fillId="0" borderId="0" xfId="1" applyFont="1" applyBorder="1" applyProtection="1"/>
    <xf numFmtId="0" fontId="7" fillId="0" borderId="0" xfId="1" applyFont="1" applyProtection="1"/>
    <xf numFmtId="0" fontId="7" fillId="0" borderId="0" xfId="1" applyFont="1" applyBorder="1" applyAlignment="1" applyProtection="1">
      <alignment horizontal="center"/>
    </xf>
    <xf numFmtId="0" fontId="5" fillId="2" borderId="6" xfId="1" applyFont="1" applyFill="1" applyBorder="1" applyAlignment="1" applyProtection="1">
      <alignment horizontal="center"/>
    </xf>
    <xf numFmtId="0" fontId="2" fillId="2" borderId="13" xfId="1" applyFont="1" applyFill="1" applyBorder="1" applyAlignment="1" applyProtection="1">
      <alignment horizontal="center"/>
    </xf>
    <xf numFmtId="0" fontId="2" fillId="2" borderId="7" xfId="1" applyFont="1" applyFill="1" applyBorder="1" applyAlignment="1" applyProtection="1">
      <alignment horizontal="center"/>
    </xf>
    <xf numFmtId="0" fontId="2" fillId="2" borderId="14" xfId="1" applyFont="1" applyFill="1" applyBorder="1" applyProtection="1"/>
    <xf numFmtId="0" fontId="10" fillId="0" borderId="4" xfId="1" applyFont="1" applyBorder="1" applyAlignment="1" applyProtection="1">
      <alignment horizontal="center"/>
    </xf>
    <xf numFmtId="0" fontId="10" fillId="0" borderId="11" xfId="1" applyFont="1" applyBorder="1" applyAlignment="1" applyProtection="1">
      <alignment horizontal="center"/>
    </xf>
    <xf numFmtId="0" fontId="10" fillId="0" borderId="0" xfId="1" applyFont="1" applyBorder="1" applyAlignment="1" applyProtection="1">
      <alignment horizontal="center"/>
    </xf>
    <xf numFmtId="0" fontId="10" fillId="0" borderId="12" xfId="1" applyFont="1" applyBorder="1" applyAlignment="1" applyProtection="1">
      <alignment horizontal="center"/>
    </xf>
    <xf numFmtId="0" fontId="11" fillId="0" borderId="0" xfId="1" applyFont="1" applyBorder="1" applyAlignment="1" applyProtection="1">
      <alignment horizontal="center"/>
    </xf>
    <xf numFmtId="18" fontId="2" fillId="0" borderId="4" xfId="1" applyNumberFormat="1" applyFont="1" applyBorder="1" applyAlignment="1" applyProtection="1">
      <alignment horizontal="center"/>
    </xf>
    <xf numFmtId="0" fontId="2" fillId="0" borderId="12" xfId="1" applyFont="1" applyBorder="1" applyAlignment="1" applyProtection="1">
      <alignment horizontal="center"/>
    </xf>
    <xf numFmtId="20" fontId="7" fillId="0" borderId="0" xfId="1" applyNumberFormat="1" applyFont="1" applyProtection="1"/>
    <xf numFmtId="0" fontId="2" fillId="0" borderId="11" xfId="1" applyFont="1" applyBorder="1" applyAlignment="1" applyProtection="1">
      <alignment horizontal="center"/>
    </xf>
    <xf numFmtId="0" fontId="2" fillId="0" borderId="4" xfId="1" applyFont="1" applyBorder="1" applyAlignment="1" applyProtection="1">
      <alignment horizontal="center"/>
    </xf>
    <xf numFmtId="0" fontId="5" fillId="0" borderId="6" xfId="1" applyFont="1" applyBorder="1" applyAlignment="1" applyProtection="1">
      <alignment horizontal="center"/>
    </xf>
    <xf numFmtId="0" fontId="2" fillId="0" borderId="13" xfId="1" applyFont="1" applyBorder="1" applyAlignment="1" applyProtection="1">
      <alignment horizontal="center"/>
    </xf>
    <xf numFmtId="0" fontId="2" fillId="0" borderId="7" xfId="1" applyFont="1" applyBorder="1" applyAlignment="1" applyProtection="1">
      <alignment horizontal="center"/>
    </xf>
    <xf numFmtId="0" fontId="2" fillId="0" borderId="14" xfId="1" applyFont="1" applyBorder="1" applyAlignment="1" applyProtection="1">
      <alignment horizontal="center"/>
    </xf>
    <xf numFmtId="0" fontId="7" fillId="0" borderId="0" xfId="1" applyFont="1" applyAlignment="1" applyProtection="1">
      <alignment horizontal="centerContinuous"/>
    </xf>
    <xf numFmtId="0" fontId="7" fillId="0" borderId="0" xfId="1" applyFont="1" applyAlignment="1" applyProtection="1">
      <alignment horizontal="center"/>
    </xf>
    <xf numFmtId="1" fontId="7" fillId="0" borderId="0" xfId="1" applyNumberFormat="1" applyFont="1" applyAlignment="1" applyProtection="1">
      <alignment horizontal="center"/>
    </xf>
    <xf numFmtId="0" fontId="2" fillId="0" borderId="13" xfId="1" applyFont="1" applyBorder="1" applyProtection="1"/>
    <xf numFmtId="0" fontId="2" fillId="0" borderId="7" xfId="1" applyFont="1" applyBorder="1" applyProtection="1"/>
    <xf numFmtId="0" fontId="2" fillId="0" borderId="14" xfId="1" applyFont="1" applyBorder="1" applyProtection="1"/>
    <xf numFmtId="20" fontId="7" fillId="0" borderId="0" xfId="1" applyNumberFormat="1" applyFont="1" applyAlignment="1" applyProtection="1">
      <alignment horizontal="center"/>
    </xf>
    <xf numFmtId="0" fontId="2" fillId="0" borderId="6" xfId="1" applyFont="1" applyBorder="1" applyAlignment="1" applyProtection="1">
      <alignment horizontal="left"/>
    </xf>
    <xf numFmtId="0" fontId="2" fillId="0" borderId="0" xfId="1" applyFont="1" applyAlignment="1" applyProtection="1">
      <alignment horizontal="left"/>
    </xf>
    <xf numFmtId="0" fontId="7" fillId="0" borderId="0" xfId="1" applyFont="1" applyAlignment="1" applyProtection="1">
      <alignment horizontal="left"/>
    </xf>
    <xf numFmtId="0" fontId="5" fillId="0" borderId="0" xfId="1" applyFont="1" applyProtection="1"/>
    <xf numFmtId="0" fontId="2" fillId="0" borderId="0" xfId="1" applyAlignment="1" applyProtection="1"/>
    <xf numFmtId="0" fontId="12" fillId="0" borderId="0" xfId="1" applyFont="1" applyAlignment="1" applyProtection="1">
      <alignment horizontal="left"/>
    </xf>
    <xf numFmtId="0" fontId="7" fillId="0" borderId="0" xfId="1" applyFont="1" applyBorder="1" applyAlignment="1" applyProtection="1">
      <alignment horizontal="left"/>
    </xf>
    <xf numFmtId="0" fontId="2" fillId="0" borderId="5" xfId="1" applyFont="1" applyBorder="1" applyAlignment="1" applyProtection="1">
      <alignment horizontal="center"/>
    </xf>
    <xf numFmtId="0" fontId="13" fillId="0" borderId="0" xfId="0" applyNumberFormat="1" applyFont="1" applyFill="1" applyBorder="1" applyAlignment="1">
      <alignment horizontal="center"/>
    </xf>
    <xf numFmtId="0" fontId="13" fillId="0" borderId="15" xfId="0" applyNumberFormat="1" applyFont="1" applyFill="1" applyBorder="1" applyAlignment="1">
      <alignment horizontal="center"/>
    </xf>
    <xf numFmtId="18" fontId="2" fillId="0" borderId="0" xfId="1" applyNumberFormat="1" applyFont="1" applyBorder="1" applyAlignment="1" applyProtection="1">
      <alignment horizontal="center"/>
    </xf>
    <xf numFmtId="0" fontId="13" fillId="0" borderId="17" xfId="0" applyNumberFormat="1" applyFont="1" applyFill="1" applyBorder="1" applyAlignment="1">
      <alignment horizontal="center"/>
    </xf>
    <xf numFmtId="0" fontId="13" fillId="0" borderId="18" xfId="0" applyNumberFormat="1" applyFont="1" applyFill="1" applyBorder="1" applyAlignment="1">
      <alignment horizontal="center"/>
    </xf>
    <xf numFmtId="0" fontId="13" fillId="0" borderId="19" xfId="0" applyNumberFormat="1" applyFont="1" applyFill="1" applyBorder="1" applyAlignment="1">
      <alignment horizontal="center"/>
    </xf>
    <xf numFmtId="0" fontId="13" fillId="0" borderId="20" xfId="0" applyNumberFormat="1" applyFont="1" applyFill="1" applyBorder="1" applyAlignment="1">
      <alignment horizontal="center"/>
    </xf>
    <xf numFmtId="0" fontId="2" fillId="0" borderId="16" xfId="1" applyFont="1" applyBorder="1" applyAlignment="1" applyProtection="1">
      <alignment horizontal="center"/>
    </xf>
    <xf numFmtId="0" fontId="2" fillId="0" borderId="17" xfId="1" applyFont="1" applyBorder="1" applyAlignment="1" applyProtection="1">
      <alignment horizontal="center"/>
    </xf>
    <xf numFmtId="0" fontId="2" fillId="0" borderId="18" xfId="1" applyFont="1" applyBorder="1" applyAlignment="1" applyProtection="1">
      <alignment horizontal="center"/>
    </xf>
  </cellXfs>
  <cellStyles count="2">
    <cellStyle name="Normal" xfId="0" builtinId="0"/>
    <cellStyle name="Normal_2HourCount(TN).0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4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4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1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4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7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4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7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0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1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4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1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1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0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2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2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2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0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7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7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7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7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7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3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8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8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1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1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1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1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1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3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63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64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4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4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4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64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4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6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8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8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8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8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9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9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9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0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0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0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0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0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0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0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1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1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5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1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1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1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5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5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1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5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4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4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4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4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4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3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3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3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5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5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76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6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6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6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6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6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6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7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7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7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1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7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7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1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1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8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9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1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1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0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0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0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0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0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9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9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2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2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82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2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82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2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2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83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3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3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3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3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8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3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4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8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7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4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5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7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7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7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7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6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6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6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6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6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8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8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88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8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8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88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9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9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9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89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9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9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9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9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9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0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94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0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0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0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94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0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94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0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1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93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93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3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3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3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2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2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2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2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94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94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94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95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95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5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95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95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5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95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95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96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96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6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0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0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6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6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6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0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6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0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7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0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0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9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9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9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9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9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8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8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1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1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01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1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01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1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1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01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2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2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2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2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02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2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7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7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2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2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3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6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6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3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4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6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6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06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05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05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05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5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5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7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74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07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7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77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07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7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8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81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08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8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8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8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8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87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08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8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3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3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9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9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9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3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9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3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9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0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2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2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2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2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1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1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1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1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3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137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13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3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140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14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4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14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144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4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4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14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14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150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15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5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9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9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15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15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5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9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5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9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5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6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9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6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8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8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8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8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7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7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7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9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00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20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0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203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20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0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20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207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20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0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21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21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213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21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1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6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21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21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2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5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2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5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2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3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3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5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25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25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24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24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24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24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24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3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6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6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26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6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26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26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6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26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27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27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7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27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27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27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27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7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32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2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27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28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8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32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2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8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31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2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8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9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9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9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9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9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31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31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31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31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30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30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0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0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30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0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0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30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0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30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32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32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2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2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3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3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3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3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3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3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33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3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3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33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34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4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38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8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34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34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4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4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34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38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8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4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38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8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34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4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35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38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8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5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37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5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37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37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37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37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36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6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36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6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36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38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38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9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9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9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9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9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9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9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9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9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0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0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0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0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44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5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0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0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0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0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0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44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1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44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41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2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44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44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43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43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43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43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43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42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42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45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45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45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45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45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45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45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45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45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46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6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6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6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46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6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6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6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51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1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6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7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51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1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7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50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47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8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50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50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50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50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49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9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49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9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49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9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9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49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9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49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51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51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51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1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51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51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2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52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52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52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52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52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52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52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52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53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57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53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53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53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57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7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3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57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7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3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54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56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7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4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56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4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56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4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56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5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56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5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55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5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55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5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5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55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5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5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57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57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57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8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58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58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8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58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58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58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58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58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58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59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59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59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63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3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59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59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59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63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3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9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63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3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0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63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3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63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3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62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62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62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62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62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1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1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1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64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64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64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64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64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64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64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64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64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64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65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65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5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65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5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65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65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70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0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65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65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5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6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69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69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6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7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7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7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69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69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69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68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68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8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68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8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68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8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8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8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70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704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70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0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707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70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0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71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711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71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71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71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1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71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717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1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71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76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6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72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72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2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2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72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76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2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76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72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2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2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2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3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3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3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3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3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73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75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5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3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75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5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3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5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5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3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5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5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3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5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4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4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4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4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4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74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74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76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767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76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6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770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77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7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77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774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77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77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77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7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77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780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8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78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2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2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78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78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8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8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78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2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8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2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78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79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2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9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81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1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81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1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81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1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81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1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80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1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80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80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82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830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83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83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833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83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83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83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837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83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3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84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4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84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843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84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4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9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84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84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4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4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85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8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5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8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85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6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86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8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8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88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87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7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87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7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87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7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87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7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87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7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86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89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89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89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89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89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89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89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89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0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90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90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90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90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90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90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90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95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5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0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91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91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95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5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1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94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5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91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2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2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2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2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92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94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4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2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94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4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2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94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4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2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94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4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2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93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4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2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93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3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3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93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3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3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93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3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93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5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5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95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5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96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6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6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6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96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96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96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6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96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96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97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97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01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1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7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97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7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7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97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01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1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7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01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1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97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7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98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01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1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8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00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0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8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00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0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9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00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0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9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00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0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9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00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0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9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99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9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9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99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9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99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01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01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02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02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02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02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02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02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02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02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2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3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3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03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3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07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8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3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3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3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3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03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07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7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4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07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7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04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05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07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7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07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7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06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7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06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6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06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6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06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6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06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6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05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6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05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08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08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08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08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08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08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08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08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08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09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9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9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9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9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9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09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9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14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4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9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0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14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4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0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13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3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0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1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13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3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13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3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13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3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13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3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12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2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12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2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12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2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2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12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2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2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14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14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14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14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14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14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15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15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15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15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15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15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15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15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15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16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20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16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16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6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20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0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6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20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0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6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7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19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0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7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19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9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7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19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9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7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19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9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8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19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9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8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18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9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8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18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8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8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18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8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8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20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20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20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21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21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21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21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21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21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21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21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21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21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22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22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22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26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6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22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22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2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26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6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2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26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6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23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26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6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26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6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25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5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25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5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25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5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25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5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25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5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24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4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24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27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27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27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27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27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27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27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27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27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27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28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28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8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28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28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28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28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33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3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28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28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8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9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32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32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2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29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0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0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0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32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2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32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2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32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2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31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2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1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1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1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1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1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1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1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1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33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334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33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33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337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33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33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34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341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34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34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34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4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34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347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34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34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39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9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35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35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5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5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5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39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5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39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5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5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5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5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6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6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6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6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6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6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38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8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6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38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8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6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38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8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6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38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8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6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8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7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7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7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7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7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7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7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39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397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39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39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400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40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40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40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404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40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40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40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0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40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410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41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41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45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5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41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41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1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1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41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45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1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5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41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42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5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2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3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4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4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3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4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4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3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44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4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3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44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4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3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43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4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3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43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43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45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460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46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46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463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46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46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46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467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46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46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47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7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47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473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47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47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2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47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47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7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7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48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1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8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51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48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9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49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51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51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51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50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0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50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0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50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0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50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0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50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0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49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2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2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52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2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2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52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2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52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53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53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53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53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53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53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53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53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8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8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53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54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4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4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54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8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8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4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57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8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4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4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4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4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4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5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5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5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5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55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57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7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5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57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7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5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57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7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5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57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7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5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56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7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5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56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6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6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56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6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6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56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6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6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8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8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58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8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59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9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59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59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59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59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59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9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59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59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60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0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64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4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60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60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0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0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60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64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4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0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64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4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60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0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1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1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1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1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1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1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1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61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64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4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1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63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3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1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63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3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2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63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3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2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63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3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2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63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3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2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62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2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2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62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2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62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64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64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65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5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65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65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5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5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5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65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5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6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6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66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6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70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1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66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66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6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6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66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70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0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7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70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0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67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68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70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0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8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70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0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8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69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0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8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69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9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8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69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9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8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69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9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8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69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9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8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68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9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68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71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71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71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71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71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71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71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71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71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72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2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72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2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72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72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72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2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77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7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2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3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77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7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3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76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6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3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4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76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6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4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76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6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4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76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6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4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76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6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4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75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5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4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75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5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4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75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5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5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75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5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5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77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77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77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77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77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77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78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78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78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78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8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78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78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78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78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9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83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9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9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9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83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3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9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83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3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9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0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82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3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0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82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2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0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82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2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0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82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2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1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82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2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1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81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2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1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81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1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1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81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1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81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83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83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83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84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84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84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84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84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84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84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84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84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84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85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85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85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89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9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85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85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5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89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9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5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89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9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86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89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9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89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9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88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8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88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8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88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8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88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8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88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8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87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7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87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90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90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90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90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90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90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90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90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90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90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91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91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1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91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91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91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91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96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6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91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91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1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2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92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95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95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5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2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2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2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2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2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2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2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3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3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93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95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5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95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5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95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5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94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5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94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4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4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4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4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4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4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4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96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964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96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96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967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96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96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97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971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97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97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97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7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97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977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97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97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02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2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98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98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8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8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98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02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8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02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8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8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8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8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9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9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9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9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9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99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1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1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9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1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1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9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1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1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9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1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1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9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1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0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00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0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00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0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00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00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02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027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02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02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030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03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03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03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034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03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03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03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3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03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040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04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04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08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8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04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04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4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4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04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08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4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08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04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5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5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5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5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5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5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5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5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05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8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5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6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7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7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6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7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7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6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7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7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6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07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7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6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06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7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6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06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06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08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090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09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09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093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09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09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09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097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09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09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10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0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10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103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10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10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5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10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10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0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0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11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4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1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4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11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1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1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1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1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1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1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1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2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12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14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2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14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2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14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2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13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3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2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13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3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2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13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3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2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13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3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2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13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3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12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5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5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15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15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15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15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15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15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16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16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16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16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16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16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16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16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21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1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16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17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7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7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17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21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1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7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20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1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17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7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7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7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7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8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8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8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8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18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20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0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8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20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0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8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20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0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8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20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0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8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19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0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8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19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9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9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19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9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9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19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9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19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21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21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21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1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22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2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2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2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22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2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2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2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2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22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23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3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27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7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23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23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3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3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23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27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7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23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27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7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23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3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4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4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4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4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4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4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4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24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27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7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24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26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6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24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26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6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25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26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6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25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26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6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25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26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6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25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25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5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25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25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5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25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27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27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28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8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8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28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8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8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8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28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8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9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29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29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9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33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4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29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29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9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9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29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33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3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0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33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3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30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1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33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3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1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33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3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1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32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3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1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32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2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1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32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2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1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32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2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1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32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2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1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31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2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31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34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34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34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34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34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34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34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34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34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35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5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35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5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35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5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35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5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40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0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5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6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40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0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6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39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9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36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7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39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9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7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39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9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7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39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9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7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39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9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7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38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8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7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38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8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7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38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8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8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38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8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38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40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40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40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40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40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40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41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41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41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41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41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41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41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41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41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42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46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42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42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2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46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6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42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46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6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2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3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45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6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43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45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5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43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45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5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43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45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5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44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45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5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44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44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5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44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44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4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44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44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4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4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46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46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46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47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47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47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47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47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47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47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47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47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47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48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48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48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52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2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48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48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8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52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2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48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52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2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9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9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9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9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9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9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9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9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9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52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2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52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2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51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1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51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1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51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1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51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1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51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1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0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0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0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53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53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53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53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53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53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53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53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53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53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54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54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4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54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54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54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54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59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9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54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54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4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5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55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58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58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8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5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5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5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5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5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5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5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6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6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56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58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8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58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8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58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8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57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8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57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7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57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7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57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7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7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7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59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594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59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59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597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59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59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60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601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60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60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60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0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60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607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60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60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65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5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61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61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1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1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61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65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1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65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61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1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1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1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2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2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2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2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2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62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64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4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2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64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4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2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4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4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2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4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4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2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4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3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3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3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3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3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63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63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65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657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65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65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660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66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66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66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664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66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66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66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6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66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670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67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67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1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1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67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67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7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7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67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1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7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1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67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8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8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8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8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8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8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8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8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68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1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8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9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70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0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9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70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0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9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70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0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9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70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0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9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9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0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9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69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69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71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720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72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72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723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72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72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72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727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72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72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73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3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73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733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73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73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8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73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73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3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3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74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7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4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7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74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4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4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4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4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4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4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4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5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75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7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5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7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5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77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5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76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6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5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76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6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5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76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6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5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76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6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5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76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6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75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78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78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78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78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78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78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78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78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79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79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79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79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79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79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79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79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84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4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79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80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0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0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80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84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4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0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83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4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80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0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0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0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0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1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1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1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1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81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83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3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1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83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3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1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83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3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1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83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3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1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82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3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1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82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2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2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82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2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2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82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2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82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4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4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84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4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85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5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5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5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85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85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85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5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85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85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86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86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90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0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86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86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6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6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86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90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0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6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90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0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86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6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7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7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7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7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7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7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7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87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90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0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7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89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9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7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89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9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8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89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9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8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89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9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8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89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9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8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88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8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8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88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8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88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90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90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91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91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91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91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91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91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91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91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1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2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2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92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2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96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7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2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2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2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2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92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96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6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3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96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6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93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94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96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6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4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96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6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4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95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6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4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95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5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4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95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5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4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95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5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4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95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5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4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94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5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94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97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97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97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97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97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97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97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97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97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98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8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8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8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8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8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98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8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03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3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8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99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03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3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9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02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2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99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0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02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2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0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02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2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0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02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2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0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02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2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0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01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1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0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01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1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0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01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1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1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01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1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1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03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03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03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03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03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403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04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04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04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404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04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04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04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04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404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05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09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05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05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5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09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9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5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09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9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5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6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08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9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6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08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8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6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08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8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6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08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8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7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08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8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7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07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8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7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07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7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7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07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7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7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09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09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09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10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10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410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10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10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10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410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10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10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10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11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411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11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15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5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11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11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1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15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15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1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15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15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12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2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2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2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2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2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2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2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2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15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15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15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15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14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14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14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14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14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14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14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14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14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14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13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13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13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16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16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16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16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16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416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16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16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16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416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17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17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7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17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17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417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17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22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2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17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17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7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8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8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21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21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1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18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8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8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8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8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8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8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9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9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9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21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1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21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1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21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1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0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1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0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0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0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0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0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0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0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0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22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224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22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22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227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422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22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23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231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423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23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23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3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23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237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423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23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28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8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24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24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4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4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24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28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24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28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4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4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4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4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5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5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5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5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5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25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27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7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25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27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7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25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27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7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25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7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7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25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7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26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6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26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6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26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6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6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28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287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28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28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290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429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29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29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294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429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29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29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9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29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300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430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30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34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4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30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30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0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0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30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4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0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4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30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1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1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1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1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1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1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1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1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31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4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1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2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3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3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2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33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3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2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33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3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2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33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3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2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32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3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2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2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32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34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350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35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35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353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435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35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35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357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435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35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36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6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36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363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436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36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1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36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36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6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6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37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40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7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40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37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7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7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7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7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7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7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7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8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38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40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8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40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8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40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8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39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9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8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39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9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8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39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9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8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39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9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8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9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9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38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1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1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41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1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1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441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1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41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42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442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42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42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42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42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442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42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7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7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42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43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3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3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43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47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7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43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46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7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43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3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3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3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3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4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4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4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4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44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46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6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44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46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6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44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46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6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44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46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6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44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45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6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44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45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5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45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45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5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45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45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5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45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4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4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1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4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7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4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7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0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1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4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1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1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0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2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2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2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0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7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7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7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7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7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3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8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8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1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1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1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1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1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3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63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64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4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4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4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64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4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6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8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8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8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8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9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9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9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0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0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0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0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0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0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0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1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1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5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1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1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1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5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5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1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5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4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4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4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4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4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3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3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3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5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5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76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6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6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6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6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6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6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7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7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7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1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7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7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1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1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8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9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1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1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0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0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0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0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0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9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9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2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2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82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2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82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2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2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83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3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3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3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3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8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3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4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8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7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4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5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7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7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7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7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6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6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6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6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6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8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8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88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8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8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88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9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9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9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89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9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9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9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9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9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0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94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0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0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0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94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0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94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0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1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93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93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3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3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3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2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2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2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2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94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94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94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95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95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5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95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95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5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95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95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96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96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6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0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0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6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6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6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0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6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0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7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0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0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9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9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9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9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9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8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8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1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1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01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1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01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1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1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01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2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2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2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2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02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2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7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7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2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2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3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6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6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3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4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6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6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06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05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05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05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5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5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7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74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07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7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77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07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7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8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81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08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8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8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8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8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87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08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8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3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3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9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9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9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3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9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3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9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0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2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2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2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2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1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1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1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1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3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137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13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3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140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14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4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14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144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4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4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14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14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150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15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5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9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9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15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15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5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9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5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9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5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6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9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6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8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8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8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8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7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7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7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9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00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20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0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203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20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0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20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207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20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0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21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21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213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21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1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6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21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21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2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5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2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5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2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3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3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5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25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25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24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24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24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24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24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3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6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6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26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6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26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26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6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26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27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27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7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27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27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27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27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7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32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2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27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28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8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32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2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8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31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2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8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9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9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9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9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9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31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31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31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31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30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30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0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0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30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0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0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30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0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30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32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32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2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2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3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3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3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3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3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3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33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3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3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33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34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4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38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8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34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34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4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4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34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38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8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4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38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8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34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4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35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38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8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5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37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5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37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37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37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37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36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6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36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6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36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38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38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9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9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9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9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9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9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9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9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9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0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0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0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0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44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5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0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0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0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0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0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44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1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44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41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2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44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44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43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43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43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43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43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42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42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45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45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45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45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45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45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45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45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45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46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6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6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6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46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6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6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6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51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1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6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7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51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1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7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50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47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8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50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50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50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50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49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9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49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9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49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9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9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49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9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49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51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51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51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1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51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51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2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52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52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52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52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52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52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52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52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53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57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53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53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53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57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7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3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57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7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3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54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56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7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4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56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4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56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4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56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5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56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5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55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5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55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5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5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55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5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5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57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57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57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8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58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58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8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58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58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58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58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58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58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59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59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59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63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3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59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59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59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63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3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9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63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3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0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63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3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63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3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62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62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62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62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62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1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1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1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64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64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64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64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64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64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64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64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64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64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65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65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5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65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5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65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65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70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0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65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65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5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6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69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69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6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7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7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7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69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69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69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68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68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8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68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8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68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8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8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8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70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704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70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0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707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70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0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71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711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71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71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71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1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71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717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1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71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76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6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72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72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2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2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72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76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2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76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72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2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2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2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3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3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3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3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3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73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75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5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3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75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5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3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5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5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3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5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5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3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5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4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4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4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4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4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74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74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76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767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76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6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770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77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7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77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774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77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77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77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7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77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780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8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78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2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2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78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78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8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8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78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2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8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2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78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79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2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9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81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1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81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1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81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1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81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1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80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1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80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80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82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830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83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83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833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83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83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83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837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83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3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84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4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84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843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84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4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9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84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84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4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4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85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8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5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8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85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6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86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8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8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88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87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7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87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7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87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7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87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7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87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7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86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89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89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89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89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89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89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89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89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0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90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90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90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90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90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90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90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95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5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0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91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91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95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5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1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94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5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91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2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2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2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2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92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94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4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2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94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4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2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94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4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2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94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4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2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93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4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2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93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3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3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93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3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3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93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3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93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5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5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95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5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96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6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6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6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96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96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96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6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96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96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97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97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01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1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7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97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7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7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97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01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1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7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01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1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97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7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98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01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1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8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00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0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8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00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0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9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00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0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9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00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0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9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00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0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9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99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9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9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99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9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99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01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01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02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02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02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02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02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02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02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02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2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3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3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03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3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07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8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3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3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3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3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03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07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7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4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07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7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04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05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07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7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07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7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06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7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06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6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06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6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06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6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06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6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05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6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05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08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08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08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08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08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08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08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08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08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09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9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9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9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9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9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09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9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14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4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9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0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14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4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0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13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3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0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1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13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3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13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3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13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3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13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3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12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2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12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2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12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2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2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12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2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2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14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14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14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14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14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14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15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15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15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15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15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15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15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15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15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16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20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16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16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6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20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0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6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20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0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6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7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19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0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7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19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9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7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19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9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7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19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9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8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19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9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8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18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9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8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18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8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8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18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8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8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20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20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20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21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21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21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21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21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21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21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21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21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21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22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22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22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26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6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22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22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2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26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6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2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26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6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23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26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6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26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6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25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5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25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5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25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5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25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5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25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5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24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4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24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27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27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27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27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27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27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27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27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27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27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28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28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8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28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28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28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28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33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3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28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28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8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9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32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32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2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29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0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0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0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32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2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32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2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32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2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31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2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1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1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1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1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1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1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1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1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33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334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33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33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337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33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33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34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341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34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34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34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4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34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347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34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34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39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9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35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35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5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5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5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39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5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39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5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5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5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5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6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6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6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6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6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6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38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8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6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38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8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6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38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8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6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38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8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6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8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7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7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7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7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7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7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7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39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397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39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39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400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40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40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40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404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40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40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40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0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40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410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41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41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45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5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41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41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1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1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41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45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1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5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41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42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5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2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3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4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4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3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4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4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3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44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4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3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44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4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3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43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4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3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43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43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45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460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46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46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463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46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46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46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467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46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46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47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7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47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473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47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47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2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47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47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7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7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48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1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8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51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48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9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49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51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51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51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50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0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50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0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50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0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50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0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50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0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49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2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2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52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2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2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52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2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52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53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53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53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53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53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53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53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53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8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8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53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54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4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4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54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8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8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4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57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8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4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4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4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4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4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5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5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5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5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55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57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7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5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57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7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5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57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7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5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57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7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5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56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7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5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56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6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6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56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6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6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56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6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6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8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8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58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8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59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9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59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59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59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59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59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9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59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59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60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0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64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4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60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60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0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0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60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64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4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0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64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4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60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0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1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1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1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1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1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1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1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61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64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4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1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63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3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1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63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3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2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63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3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2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63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3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2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63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3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2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62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2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2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62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2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62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64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64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65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5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65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65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5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5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5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65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5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6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6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66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6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70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1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66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66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6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6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66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70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0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7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70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0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67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68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70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0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8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70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0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8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69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0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8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69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9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8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69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9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8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69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9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8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69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9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8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68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9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68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71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71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71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71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71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71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71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71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71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72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2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72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2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72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72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72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2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77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7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2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3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77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7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3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76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6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3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4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76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6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4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76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6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4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76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6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4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76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6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4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75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5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4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75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5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4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75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5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5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75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5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5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77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77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77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77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77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77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78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78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78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78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8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78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78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78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78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9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83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9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9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9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83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3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9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83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3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9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0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82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3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0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82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2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0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82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2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0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82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2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1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82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2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1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81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2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1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81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1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1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81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1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81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83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83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83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84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84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84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84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84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84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84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84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84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84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85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85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85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89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9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85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85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5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89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9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5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89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9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86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89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9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89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9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88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8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88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8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88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8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88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8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88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8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87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7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87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90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90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90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90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90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90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90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90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90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90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91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91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1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91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91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91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91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96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6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91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91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1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2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92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95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95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5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2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2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2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2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2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2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2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3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3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93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95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5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95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5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95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5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94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5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94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4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4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4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4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4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4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4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96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964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96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96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967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96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96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97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971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97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97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97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7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97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977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97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97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02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2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98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98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8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8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98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02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8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02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8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8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8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8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9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9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9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9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9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99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1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1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9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1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1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9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1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1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9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1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1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9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1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0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00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0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00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0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00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00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02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027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02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02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030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03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03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03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034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03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03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03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3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03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040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04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04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08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8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04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04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4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4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04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08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4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08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04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5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5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5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5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5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5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5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5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05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8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5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6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7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7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6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7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7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6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7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7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6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07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7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6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06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7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6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06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06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08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090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09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09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093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09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09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09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097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09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09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10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0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10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103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10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10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5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10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10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0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0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11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4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1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4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11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1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1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1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1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1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1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1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2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12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14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2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14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2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14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2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13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3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2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13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3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2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13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3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2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13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3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2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13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3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12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5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5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15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15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15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15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15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15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16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16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16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16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16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16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16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16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21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1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16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17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7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7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17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21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1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7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20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1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17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7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7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7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7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8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8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8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8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18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20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0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8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20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0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8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20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0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8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20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0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8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19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0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8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19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9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9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19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9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9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19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9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19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21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21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21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1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22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2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2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2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22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2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2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2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2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22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23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3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27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7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23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23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3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3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23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27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7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23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27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7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23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3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4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4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4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4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4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4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4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24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27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7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24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26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6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24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26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6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25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26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6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25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26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6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25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26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6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25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25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5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25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25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5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25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27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27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28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8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8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28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8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8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8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28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8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9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29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29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9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33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4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29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29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9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9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29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33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3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0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33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3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30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1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33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3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1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33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3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1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32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3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1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32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2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1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32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2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1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32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2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1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32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2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1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31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2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31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34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34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34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34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34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34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34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34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34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35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5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35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5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35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5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35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5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40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0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5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6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40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0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6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39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9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36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7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39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9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7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39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9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7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39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9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7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39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9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7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38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8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7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38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8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7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38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8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8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38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8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38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40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40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40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40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40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40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41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41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41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41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41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41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41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41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41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42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46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42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42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2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46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6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42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46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6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2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3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45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6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43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45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5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43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45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5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43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45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5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44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45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5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44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44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5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44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44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4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44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44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4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4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46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46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46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47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47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47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47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47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47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47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47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47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47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48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48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48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52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2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48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48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8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52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2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48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52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2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9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9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9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9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9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9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9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9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9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52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2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52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2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51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1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51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1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51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1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51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1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51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1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0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0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0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53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53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53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53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53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53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53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53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53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53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54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54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4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54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54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54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54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59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9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54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54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4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5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55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58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58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8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5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5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5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5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5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5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5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6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6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56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58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8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58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8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58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8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57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8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57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7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57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7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57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7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7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7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59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594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59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59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597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59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59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60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601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60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60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60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0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60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607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60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60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65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5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61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61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1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1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61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65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1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65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61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1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1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1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2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2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2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2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2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62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64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4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2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64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4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2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4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4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2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4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4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2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4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3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3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3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3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3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63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63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65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657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65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65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660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66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66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66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664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66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66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66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6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66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670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67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67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1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1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67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67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7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7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67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1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7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1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67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8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8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8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8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8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8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8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8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68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1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8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9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70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0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9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70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0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9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70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0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9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70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0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9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9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0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9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69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69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71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720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72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72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723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72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72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72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727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72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72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73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3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73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733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73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73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8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73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73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3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3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74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7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4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7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74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4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4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4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4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4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4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4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5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75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7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5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7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5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77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5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76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6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5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76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6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5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76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6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5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76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6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5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76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6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75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78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78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78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78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78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78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78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78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79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79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79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79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79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79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79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79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84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4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79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80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0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0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80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84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4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0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83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4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80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0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0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0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0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1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1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1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1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81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83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3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1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83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3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1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83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3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1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83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3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1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82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3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1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82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2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2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82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2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2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82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2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82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4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4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84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4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85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5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5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5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85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85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85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5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85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85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86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86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90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0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86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86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6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6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86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90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0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6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90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0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86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6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7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7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7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7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7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7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7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87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90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0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7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89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9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7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89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9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8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89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9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8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89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9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8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89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9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8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88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8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8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88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8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88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90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90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91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91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91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91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91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91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91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91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1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2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2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92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2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96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7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2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2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2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2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92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96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6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3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96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6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93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94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96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6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4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96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6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4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95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6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4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95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5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4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95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5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4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95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5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4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95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5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4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94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5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94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97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97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97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97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97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97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97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97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97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98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8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8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8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8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8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98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8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03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3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8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99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03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3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9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02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2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99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0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02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2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0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02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2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0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02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2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0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02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2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0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01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1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0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01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1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0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01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1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1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01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1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1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03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03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03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03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03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403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04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04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04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404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04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04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04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04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404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05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09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05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05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5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09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9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5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09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9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5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6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08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9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6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08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8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6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08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8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6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08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8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7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08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8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7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07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8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7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07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7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7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07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7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7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09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09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09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10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10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410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10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10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10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410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10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10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10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11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411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11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15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5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11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11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1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15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15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1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15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15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12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2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2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2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2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2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2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2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2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15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15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15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15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14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14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14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14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14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14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14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14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14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14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13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13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13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16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16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16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16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16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416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16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16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16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416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17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17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7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17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17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417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17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22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2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17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17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7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8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8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21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21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1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18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8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8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8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8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8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8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9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9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9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21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1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21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1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21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1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0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1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0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0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0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0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0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0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0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0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22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224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22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22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227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422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22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23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231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423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23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23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3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23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237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423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23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28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8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24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24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4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4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24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28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24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28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4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4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4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4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5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5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5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5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5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25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27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7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25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27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7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25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27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7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25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7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7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25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7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26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6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26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6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26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6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6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28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287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28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28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290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429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29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29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294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429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29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29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9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29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300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430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30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34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4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30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30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0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0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30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4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0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4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30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1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1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1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1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1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1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1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1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31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4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1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2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3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3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2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33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3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2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33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3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2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33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3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2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32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3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2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2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32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34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350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35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35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353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435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35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35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357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435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35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36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6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36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363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436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36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1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36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36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6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6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37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40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7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40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37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7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7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7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7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7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7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7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8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38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40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8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40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8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40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8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39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9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8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39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9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8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39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9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8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39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9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8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9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9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38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1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1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41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1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1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441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1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41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42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442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42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42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42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42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442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42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7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7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42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43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3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3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43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47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7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43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46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7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43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3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3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3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3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4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4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4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4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44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46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6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44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46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6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44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46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6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44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46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6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44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45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6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44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45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5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45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45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5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45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45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5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45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7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7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47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7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448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8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48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48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448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48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48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8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48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48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449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49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53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3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49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49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9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9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49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53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3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49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53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3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49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9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0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0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0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0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0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0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0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50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53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3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0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52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2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0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52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2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1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52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2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1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52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2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1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52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2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1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1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1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1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51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1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51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53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53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54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54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54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454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54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4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4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454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4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5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5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455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5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59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0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55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55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5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5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55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59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9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6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59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9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56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57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59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9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7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59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9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7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58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9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7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58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8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7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58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8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7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58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8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7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8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8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7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57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8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57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60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60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60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60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60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460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60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60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60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461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61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61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1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61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61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461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61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66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6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1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2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66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6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2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65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5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2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3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65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5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3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65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5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3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65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5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3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65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5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3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64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4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3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64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4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3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64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4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4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64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4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4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66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66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66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66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66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466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67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67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67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467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67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67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67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67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467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68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72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8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8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8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72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2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8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72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2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8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9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71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2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9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71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1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9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71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1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9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71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1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0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71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1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0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0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1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0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70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0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0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70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0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70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72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72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72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73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73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473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73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73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73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473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73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73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73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74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474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74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78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8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74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74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4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78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8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4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78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8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75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5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5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5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5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5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5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5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5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78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8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78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8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77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7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77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7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77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7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7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7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77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7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76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6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76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79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79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79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79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79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479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79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79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79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479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80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80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0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80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80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480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80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85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5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80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80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0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1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81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84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84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4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1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1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1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1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1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1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1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2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2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82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84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4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84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4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84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4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83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4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83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3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3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3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3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3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3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3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85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854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85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85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857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485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85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86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861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486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86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86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6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86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867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486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86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91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1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87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87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7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7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87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91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7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91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7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7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7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7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8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8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8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8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8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88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0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0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8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0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0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8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0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0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8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0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0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8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0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9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9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9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9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9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9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9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91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917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91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91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920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492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92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92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924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492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92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92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2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92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930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493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93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97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7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93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93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3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3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93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97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93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97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93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4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4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4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4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4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4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4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4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94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7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94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95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6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6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95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6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6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95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6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6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95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96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6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95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95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6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95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95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95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97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980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98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98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983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498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98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98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987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498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98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99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9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99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993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499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99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4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99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99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9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9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00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3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0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3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00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0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0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0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0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0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0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0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1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01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03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1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03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1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03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1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02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2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1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02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2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1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02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2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1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02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2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1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02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2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01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4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4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04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4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04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04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4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04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05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05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05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05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05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05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05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05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10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0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05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06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6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6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06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10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10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6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9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10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06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6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6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6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6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7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7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7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7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07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09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9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7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09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9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7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09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9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7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09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9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7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08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9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7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08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8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8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08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8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8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08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8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08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10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10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10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0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11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1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1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1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11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11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1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1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1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11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12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12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16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6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12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12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2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2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12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16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16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12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16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16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12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2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3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3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3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3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3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3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3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13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16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16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13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15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15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13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15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15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14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5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15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14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15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15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14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15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15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14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14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14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14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14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14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14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16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16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17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7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7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17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7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7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7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17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17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8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7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18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18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18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22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3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18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18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8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8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18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22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2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19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22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2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19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0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22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2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0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22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2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0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21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2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0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21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1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0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21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1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0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21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1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0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21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1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0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20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1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0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23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23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23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23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23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23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23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23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23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24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24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24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4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24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4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24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24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29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9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24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5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29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9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5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28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8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5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6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28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8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6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28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8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6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28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8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6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28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8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6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27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7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6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27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7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6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27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7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7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27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7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7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29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29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29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29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29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29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30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30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30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30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30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30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0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30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30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30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31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35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5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31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31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1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35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5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1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35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5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31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2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34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5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2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34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4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2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4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4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2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34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4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3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34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4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3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33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4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3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33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3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3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33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3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33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35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35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35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36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36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36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36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36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36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36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36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36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36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37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37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37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41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1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37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37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7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41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1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7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41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1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38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8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8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8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8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8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8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8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8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8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41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1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41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1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40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0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40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0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40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0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40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0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0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0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39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9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39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42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42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42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42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42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42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42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42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42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42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43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43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3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43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43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43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43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48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8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43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43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3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4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44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47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47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7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4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4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4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4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4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4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4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5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5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45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47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7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47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7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47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7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46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7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46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6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46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6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6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6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6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6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6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48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484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48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48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487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48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48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49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491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49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49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49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9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49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497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49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49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54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4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50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50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0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0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50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54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0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54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50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0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0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0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1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1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1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1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1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51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53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3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1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3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3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1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3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3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1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3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3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1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3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2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2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2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52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2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52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52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54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547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54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54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550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55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55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55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554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55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55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55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5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55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560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56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56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0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0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56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56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6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6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56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0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6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0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56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7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7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7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7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7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7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7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7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57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0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7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8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9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9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8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9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9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8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9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9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8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9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9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8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58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9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8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58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8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58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0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610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61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61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613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61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61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61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617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61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61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62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2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62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623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62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62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7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62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62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2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2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63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6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63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6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63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3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3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3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3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3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3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3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4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64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6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64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66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64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66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64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65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5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64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65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5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64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65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5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64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65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5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64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65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5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64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7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67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67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67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67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67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67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67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68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68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68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68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8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68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68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68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68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73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3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68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69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9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9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69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73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3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69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72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3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69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9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9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9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9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0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0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0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0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70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2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2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70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72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2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70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72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2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70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72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2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70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71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2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70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71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1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71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71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1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71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71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1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71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73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3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73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3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74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4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4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4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74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74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74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4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74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74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75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75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79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9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75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75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5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5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75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79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9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75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79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9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75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5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6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6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6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6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6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6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6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76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9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9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76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78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8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76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78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8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77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78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8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77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78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8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77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78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8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77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77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7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77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77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7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77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79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9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80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80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80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80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80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80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80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80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80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1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0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1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81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81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85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6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1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1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1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1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81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85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5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82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85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5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82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83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85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5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83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85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5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83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84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5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83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84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4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83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84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4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83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84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4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83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84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4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83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83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4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83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86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86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86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86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86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86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86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86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86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87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87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7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7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7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7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87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87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92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2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7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88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92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2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88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1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1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88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89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91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1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89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91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1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89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91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1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89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91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1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89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90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0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89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90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0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89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90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0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0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90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0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0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92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92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92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92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92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92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93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93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93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93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93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93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3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93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93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93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94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98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8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94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94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4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98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8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4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8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8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4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5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97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8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5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97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7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5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97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7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5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97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7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6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97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7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6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96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7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6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96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6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6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96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6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6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98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98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98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99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99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99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99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99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99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99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99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99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99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00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600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00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04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4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00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00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0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04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4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0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04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4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1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1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1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1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1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1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1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1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1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1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04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4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04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4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03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3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03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3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03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3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03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3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03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3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02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2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2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05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05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05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05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05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605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05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05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05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605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06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06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6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06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06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606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06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11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11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06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06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6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7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7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0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1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7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10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0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7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7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7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7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7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7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7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8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8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8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10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0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10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0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10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0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09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0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09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9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09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9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09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9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09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9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9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11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114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11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11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117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611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11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12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121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612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12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12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12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12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127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612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12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17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17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13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13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13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13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13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7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7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13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17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7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13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13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13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13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14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14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14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14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14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14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16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6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14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16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6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14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16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6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14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16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6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14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16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6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15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15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15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15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15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15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15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17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177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17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17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180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618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18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18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184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618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18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18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18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18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190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619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19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23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23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19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19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19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19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19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3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19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3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19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20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20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20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20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20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20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20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20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20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3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20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2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21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2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2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21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22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2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21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22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2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21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22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2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21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21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2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21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21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1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21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23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240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24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24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243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624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24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24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247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624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24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25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25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25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253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625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25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0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0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25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25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25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25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26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9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26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9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26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26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26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26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26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26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26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26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27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27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9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27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9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27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9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27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28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8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27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28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8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27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28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8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27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28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8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27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28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8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27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0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0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30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0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0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630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0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0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3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63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3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3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3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3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63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3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3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3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3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3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3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3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3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3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3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3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3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3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3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3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3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3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3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3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3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3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3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3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3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3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3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3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3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3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3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3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3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3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3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3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6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3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6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63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37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63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3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3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3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37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63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3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4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3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3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3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4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4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3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4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4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3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3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4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4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3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4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4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3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4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4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4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4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4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4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4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4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4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4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4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4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4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4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4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4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4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4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4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42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4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4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43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64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4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4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3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64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4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4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44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64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4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4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4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4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4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4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4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4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4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4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4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4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4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4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4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4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4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4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4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4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4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4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4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4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4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4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4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4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4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4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4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4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4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4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4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4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49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4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4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49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64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4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4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9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65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5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5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5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50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65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5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5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5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5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5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5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5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5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5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5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5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5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5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5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5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5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5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5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5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5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5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5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5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55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5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5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55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65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5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5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56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65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5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5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5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56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65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5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6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5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6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6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6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6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6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6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6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6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6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6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6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6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6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6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5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6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5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5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5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5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6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1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6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6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62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66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6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6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62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66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6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6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6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63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66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6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6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6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6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6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6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6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6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6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6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6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6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6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6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6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6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6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6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6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6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6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6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6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6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6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6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6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6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6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8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6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6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68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66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6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6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68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66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6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6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6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69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66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6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7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7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6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6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7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7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7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7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7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7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7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7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7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7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7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7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7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7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7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7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7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74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744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7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7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747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67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7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75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751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67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7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7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7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7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757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67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7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8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8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7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7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7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7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7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8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7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7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7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7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7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7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7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7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7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7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7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7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7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80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807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80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0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810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681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1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81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814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681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81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81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81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81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820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682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82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86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86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82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82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82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82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82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86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82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6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82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83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83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83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83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83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83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83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83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83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86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83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85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84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85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5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84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85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5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84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85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5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84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85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5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84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84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5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84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84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4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84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86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870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87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7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873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687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7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87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877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687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87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88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88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88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883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688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88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3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3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88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88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88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88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89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2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89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92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89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89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89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89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89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89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89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89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0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90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92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90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92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90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92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90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91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1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90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91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1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90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91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1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90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91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1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90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91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1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90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93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93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93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3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3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693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3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93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94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694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94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94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4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94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94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694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94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9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9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94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95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5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5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95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9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9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95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98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9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95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5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5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5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5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6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6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6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6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96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98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8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96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98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8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96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98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8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96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98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8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96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97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8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96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97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7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97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97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7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97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97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7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97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99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99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99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9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9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0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0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00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00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00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00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00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0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00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00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01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01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05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5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01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01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1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1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01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05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05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01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05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05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01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1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2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2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2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2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2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2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2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02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05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05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02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04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04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02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04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04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03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04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04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03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04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04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03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04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04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03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03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03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03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03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03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03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05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05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706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6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06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6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6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06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06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06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06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07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7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06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07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07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07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11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2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07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07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7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7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07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11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11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08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11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11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08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09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11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11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09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11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11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09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10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11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09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10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10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09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10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10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09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10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10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09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10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10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09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09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10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09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12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12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712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2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12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12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2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12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12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13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13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13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3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13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13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13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13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18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8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13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13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14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18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18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4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17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17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14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15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17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17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5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17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17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5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17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17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5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17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17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5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16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16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5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16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16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5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16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16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6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16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16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16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18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18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718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8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18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18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9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19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19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19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19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19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9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19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19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19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20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24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4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20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20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0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24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24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0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24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24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20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1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23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24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1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23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23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1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23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23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1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23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23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2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23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23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2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22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23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2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22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22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2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22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22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22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24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24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724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25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25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25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25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5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25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25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25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25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6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25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26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26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26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30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30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26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26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6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6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6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30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0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6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30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0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27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7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7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7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7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7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7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7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7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7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30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0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30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0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29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29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29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29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29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29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29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29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29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29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28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28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28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31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31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731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31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31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31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31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31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1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31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32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32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32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32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32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32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32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37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37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32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32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32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33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33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36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7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3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36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6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33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33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33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33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33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33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33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34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34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34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36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6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36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6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36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6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35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6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35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5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35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5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35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5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35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5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35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37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374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737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37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377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37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37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38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81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38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38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38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38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38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387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38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38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43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43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39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39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39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39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39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43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3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9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43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3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39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39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39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39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40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40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40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40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40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40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42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2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40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42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2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40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42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2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40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42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2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40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42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2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41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41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1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41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41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1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41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41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1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41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43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437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743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43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440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44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44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44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444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44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44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44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44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44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450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45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45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49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49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45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45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45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45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45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49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45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49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45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46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46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46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46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46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46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46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46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46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49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46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48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47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48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8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47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48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8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47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48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8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47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48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8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47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47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8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47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47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7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47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49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500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750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50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503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50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50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50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507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50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0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51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1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51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513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51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1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56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6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51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51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1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1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52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55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52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55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52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2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2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2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2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2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2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2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3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53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55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53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55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53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55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53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54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4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53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54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4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53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54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4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53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54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4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53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54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4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53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56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56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756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56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56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56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56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56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57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57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7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57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7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57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57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57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7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62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62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57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58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8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8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58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62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62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58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61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62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58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8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8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8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8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9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9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9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9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59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61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61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59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61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61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59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61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61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59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61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61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59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60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61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59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60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60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60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60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60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60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60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60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60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62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62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762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2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62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63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3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63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63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63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63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63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63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3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63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64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64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68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68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64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64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64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64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64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68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68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64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68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68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64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64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65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65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65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65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65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65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65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65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68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68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65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67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67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65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67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67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66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67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67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66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67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67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66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67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67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66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66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66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66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66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66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66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68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68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769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9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69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69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9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69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69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69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69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0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0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9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70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70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70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74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5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70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70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0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0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0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74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74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71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74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74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71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2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74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74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72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74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74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72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73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74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72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73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73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72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73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73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72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73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73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72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73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73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72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72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73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72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75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75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775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75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75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75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75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75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75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76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76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6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6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76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76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76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76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81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1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76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76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7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81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81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77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80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80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77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8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8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8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8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80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80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78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80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80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78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80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80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78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80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80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78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79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79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78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79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79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78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79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79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79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79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79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79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81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81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781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81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81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81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82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82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82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82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82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82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2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82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82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82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83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87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7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83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83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83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87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87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3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87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87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83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84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86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87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4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86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86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4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86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86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4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86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86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5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86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86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5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85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86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5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85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85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5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85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85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85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87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87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787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88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88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88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88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88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88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88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88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88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9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88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89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89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89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93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93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89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89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9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9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89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93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93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9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93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93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90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90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90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90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90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90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90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90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90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90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93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93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93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93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92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92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92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92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92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92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92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92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92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92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91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91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91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94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94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794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94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94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94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94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94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94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94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95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95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95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95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5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95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95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00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00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95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95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95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96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96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99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0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6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99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99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96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96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96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96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96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96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96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97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97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97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99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99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99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99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99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99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98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99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98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98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98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98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98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98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98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98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98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00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004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800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00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007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800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00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01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011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801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01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01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01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01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017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01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01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06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06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02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02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02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02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02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06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6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02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06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6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02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02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02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02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03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03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03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03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03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03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05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5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03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05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5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03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05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5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03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05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5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03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05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5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04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04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4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04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04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4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04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04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4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04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06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067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806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06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070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807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07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07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074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807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07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07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07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07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080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08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08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12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12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08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08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08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08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08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12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2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08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12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2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08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09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09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09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09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09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09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09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09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09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12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2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09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11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2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10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11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1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10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11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1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10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11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1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10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11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1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10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10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1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10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10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0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10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12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130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813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13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133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813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13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13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137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813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3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14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14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14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143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14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4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19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19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14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14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14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14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15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18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15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18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15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15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15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15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15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15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15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15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16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16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18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16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18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16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18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16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17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7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16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17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7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16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17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7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16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17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7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16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17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7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16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19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19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819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19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19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819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19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19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20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820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20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20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0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20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20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20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20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25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5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0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21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1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1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21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25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25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21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24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25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21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1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1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1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1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2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2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2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2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22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24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24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22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24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24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22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24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24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22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24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24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22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23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24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22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23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23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23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23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23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23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23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23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23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25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25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825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5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25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826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6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26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26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826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26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26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6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26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26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27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27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31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1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7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27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7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7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27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31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31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27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31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31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27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7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8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8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8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8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8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8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8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28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31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31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28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30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30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28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30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30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29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30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30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29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30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30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29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30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30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29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29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29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29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29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29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29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31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31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832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32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32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832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32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32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32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832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2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33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3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32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33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33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3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37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8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33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3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3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3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33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37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37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34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37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37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34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4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4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4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4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4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4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4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4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35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37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37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35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37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37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35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36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37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35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36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36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35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36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36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35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36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36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35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36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36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35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35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36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35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38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38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838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38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38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838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38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38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38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839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9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39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9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39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39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39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9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44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4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39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9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0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0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40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44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44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0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43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43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40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0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0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0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0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0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1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1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1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41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43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43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1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43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43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1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43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43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1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43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43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1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42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42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1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42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42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1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42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42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2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42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42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42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44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44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844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44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44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844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45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45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45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845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45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45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5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45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45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45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46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50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0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46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46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6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6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46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50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50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6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50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50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46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6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6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7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7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7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7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7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7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47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49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50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7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49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49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7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49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49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7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49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49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8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49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49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8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48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49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8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48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48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8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48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48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48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50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50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850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51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51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851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51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51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51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851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51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51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2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51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52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52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52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56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6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52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52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2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2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52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56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56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2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56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56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53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3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3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3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3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3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3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3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3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53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56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56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4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56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56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4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55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55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4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55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55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4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55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55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4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55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55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4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55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55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4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54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54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54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57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57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857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57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57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857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57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57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57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857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58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58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8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58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58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58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58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63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63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58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58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8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9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59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62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3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9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62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2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59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9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9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9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9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9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9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60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60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0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62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2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0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62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2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0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62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2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0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61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2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0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61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1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0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61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1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0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61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1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0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61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1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61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63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634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863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63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637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863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63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64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641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864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64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64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64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64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647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64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64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69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69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65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65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65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65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5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69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9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5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69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9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65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65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65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65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66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66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66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66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66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6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68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8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6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68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8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6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68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8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6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68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8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6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68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8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7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67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7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7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67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7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7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67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7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67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69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697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869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69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700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870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70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70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704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870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70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70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70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70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710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71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71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75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75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71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71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71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71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71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75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5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1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75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5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71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72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72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72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72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72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72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72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72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72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75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5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2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74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5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3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74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4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3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74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4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3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74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4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3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74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4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3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73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4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3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73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3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73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75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760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876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76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763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876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76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76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767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876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76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77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77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77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773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77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77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82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2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77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77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77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77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78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81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1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8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81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1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78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78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78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78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78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78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78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78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79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79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81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1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9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81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1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9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81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1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9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80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0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9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80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0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9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80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0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9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80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0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9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80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0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79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82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82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882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82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82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882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82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82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83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883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83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83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3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83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83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83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83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88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8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83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84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4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4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84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88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8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84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87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8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4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4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4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4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4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5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5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5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5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85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87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7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85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87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7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85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87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7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85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87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7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85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86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7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85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86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6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86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86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6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86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86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6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6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88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88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888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88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88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889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89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89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89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889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89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89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9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89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89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90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90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94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4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90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90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0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0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90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94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94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90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94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94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90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0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1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1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1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1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1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1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1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91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94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94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91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93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93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91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93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93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92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93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93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92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93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93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92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93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93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92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92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92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92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92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92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92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94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94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895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95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95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895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95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95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95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895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95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96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6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95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96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96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96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900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1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96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96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6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6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96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900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00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97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900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00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97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7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7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7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7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7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7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7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7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98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900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00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98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900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00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98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99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00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98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99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99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98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99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99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98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99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99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98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99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99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98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98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99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98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901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901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901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01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901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901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01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01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901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902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02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902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2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902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902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902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02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907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7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02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02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3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3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03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907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07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03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906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06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03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3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3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3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3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3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4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4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4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04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906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06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04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906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06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04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06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06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04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06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06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04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05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05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04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05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05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04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05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05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05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05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05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05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907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907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907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07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907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907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08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08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908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908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08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908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8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908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908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908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09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913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3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09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09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9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9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09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913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13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09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913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13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09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9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9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0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0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0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0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0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0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10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912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13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0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912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12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0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12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12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0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12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12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1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12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12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1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11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12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1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11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11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1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11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11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11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913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913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913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14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914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914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14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14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914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914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14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914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5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914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915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915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15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919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9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15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15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5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5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15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919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19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5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919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19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16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6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6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6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6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6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6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6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6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16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919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19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7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919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19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7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18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18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7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18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18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7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18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18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7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18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18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7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18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18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7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17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17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17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920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920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920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20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920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920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20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20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920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920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21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921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1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921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921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921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21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926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6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21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21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1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2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22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925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6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2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925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5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22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2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2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2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2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2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2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3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3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23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925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5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3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925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5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3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25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5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3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24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5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3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24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4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3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24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4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3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24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4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3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24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4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24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926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9264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926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26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9267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926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26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27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9271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927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27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927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7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927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9277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927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27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932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2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28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28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8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8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28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932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2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8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932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2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28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8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8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8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9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9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9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9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9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29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931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1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9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931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1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9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31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1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9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31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1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9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31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1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30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30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0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30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30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0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30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30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0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30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932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9327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932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32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9330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933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33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33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9334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933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33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933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3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933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9340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934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34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938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8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34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34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4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4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34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938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8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34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938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8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34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5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5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5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5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5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5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5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5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35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938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8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35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937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8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36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37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7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36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37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7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36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37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7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36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37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7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36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36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7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36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36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6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36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938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9390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939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39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9393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939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39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39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9397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939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39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940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0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940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9403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940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40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945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5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40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40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0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0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41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944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4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41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944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4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41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1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1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1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1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1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1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1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2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42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944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4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42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944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4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42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44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4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42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43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3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42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43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3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42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43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3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42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43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3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42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43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3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42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945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945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945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45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945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945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45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45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946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946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46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946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6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946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946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946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46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951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1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46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47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7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7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47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951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51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47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950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51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47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7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7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7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7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8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8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8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8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48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950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50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48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950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50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48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50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50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48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50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50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48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49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50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48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49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9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49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49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9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49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49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9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49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951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951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951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1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951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952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2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52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952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952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52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952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2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952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952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953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53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957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7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53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53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3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3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53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957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57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53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957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57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53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3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4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4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4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4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4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4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4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54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957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57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54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956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56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54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56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56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55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56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56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55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56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56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55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56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56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55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55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55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55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55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55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55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957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957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958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8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958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958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8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58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958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958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58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959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9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958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959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959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59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963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4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59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59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9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9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59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963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63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60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963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63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60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0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0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0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0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0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0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0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0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61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963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63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61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963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63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61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62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63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61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62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62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61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62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62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61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62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62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61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62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62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61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61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62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61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964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964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964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64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964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964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64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64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964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965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65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965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5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965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965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965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65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970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0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65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65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6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6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66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970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70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66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969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69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66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6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6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6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6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6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7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7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7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67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969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69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67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969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69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67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69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69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67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69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69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67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68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68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67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68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68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67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68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68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68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68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68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68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970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970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970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70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970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970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71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71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971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971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71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971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1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971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971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971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72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976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6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72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72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2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2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2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976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76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72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976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76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72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2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2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3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3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3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3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3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3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3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975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76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73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975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75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73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75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75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73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75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75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74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75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75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74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74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75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74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74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74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74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74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74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74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976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976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976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77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977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977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77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77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977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977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77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977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8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977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978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978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78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982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82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78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78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8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8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8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982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2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78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982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2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79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9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9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9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9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9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9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9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9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9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982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2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0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982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2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0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81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1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0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81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1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0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81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1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0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81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1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0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81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1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0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80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0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80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983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983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983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83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983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983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83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83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983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983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84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984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84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984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984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984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84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989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89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84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84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84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85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85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988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9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5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988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8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85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85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85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85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85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85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85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86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86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86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988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8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6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988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8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6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88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8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6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87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8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6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87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7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6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87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7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6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87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7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6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87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7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87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989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9894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989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89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9897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989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89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90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9901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990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90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990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90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990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9907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990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90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995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95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91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91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91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91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91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995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5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1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995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5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91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91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91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91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92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92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92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92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92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92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994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4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2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994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4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2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94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4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2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94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4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2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94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4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3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93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3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3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93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3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3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93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3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93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995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9957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995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95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9960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996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96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96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9964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996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96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996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96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996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9970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997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97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01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01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97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97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97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97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97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01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1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7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01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1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97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98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98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98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98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98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98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98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98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98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01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1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8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00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1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9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000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0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9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000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0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9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000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0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9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000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0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9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99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0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9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99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9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99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01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020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002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02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023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002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02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02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027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002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02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03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03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03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033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003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03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08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08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03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03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03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03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04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07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7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4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07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7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04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04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04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04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04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04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04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04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05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05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07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7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5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07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7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5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007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7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5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006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6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5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006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6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5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006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6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5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06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6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5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06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6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05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08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08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008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08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08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008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08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08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09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009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09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09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09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09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09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009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09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14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14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09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10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10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10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10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14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14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0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13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14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10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10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10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10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10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11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11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11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11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11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13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13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1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13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13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1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013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13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1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013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13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1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012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13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1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012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12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2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12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12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2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12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12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12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14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14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014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4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14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015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5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15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15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015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15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15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15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15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15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016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16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20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0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16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16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16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16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16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20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20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6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20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20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16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16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17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17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17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17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17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17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17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17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20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20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7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19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19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7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019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19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8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019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19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8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019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19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8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019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19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8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18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18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8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18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18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18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20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20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021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21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21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021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21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21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21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021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21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22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2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21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22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022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22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26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7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22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22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2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2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22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26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26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3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26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26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23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3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3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3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3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3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3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3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3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24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26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26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4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26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26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4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025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26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4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025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25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4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025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25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4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025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25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4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25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25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4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24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25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24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27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27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027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27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27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027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27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27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27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028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28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28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8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28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28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028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28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33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3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28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28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9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9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29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33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33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9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32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32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29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9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9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9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9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9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0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0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0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30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32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32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0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32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32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0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032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32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0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032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32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0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031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31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0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031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31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0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31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31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1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31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31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31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33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33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033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33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33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033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34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34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34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034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34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34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4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34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34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034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35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39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9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35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35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5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5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35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39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39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5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39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39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35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5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5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6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6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6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6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6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6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36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38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39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6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38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38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6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038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38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6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038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38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7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038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38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7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037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38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7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37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37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7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37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37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37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39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39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039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40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40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040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40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40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40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040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40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40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1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40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41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041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41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45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5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41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41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1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1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41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45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45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1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45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45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42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2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2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2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2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2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2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2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2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42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45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45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3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45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45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3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044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44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3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044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44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3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044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44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3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044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44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3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44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44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3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43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43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43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46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46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046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46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46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046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46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46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46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046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47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47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7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47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47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047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47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52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52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47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47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7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8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48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51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2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8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51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1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48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8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8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8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8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8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8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9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9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49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51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1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9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51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1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9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051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1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9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050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1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9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050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0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9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050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0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9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50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0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9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50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0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0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52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524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052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52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527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052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52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53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531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053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53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53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53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53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537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053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53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58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58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54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54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54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54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54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58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8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54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58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8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4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54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54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54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55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55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55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55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55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55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57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7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55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57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7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55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057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7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55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057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7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55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057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7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56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056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6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56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56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6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56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56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6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6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58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587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058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58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590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059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59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59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594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059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59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59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59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59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600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060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60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64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64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60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60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60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60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60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64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4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60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64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4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60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61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61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61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61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61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61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61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61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61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64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4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61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63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4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62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063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3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62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063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3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62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063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3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62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063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3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62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62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3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62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2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2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62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64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650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065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65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653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065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65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65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657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065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65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66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66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66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663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066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66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71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71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66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66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66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66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67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70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0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67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70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0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67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67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67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67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67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67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67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67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68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68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70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0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68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70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0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68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070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0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68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069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9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68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069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9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68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069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9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68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69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9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68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9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9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68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71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71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071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71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71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071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71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71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72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072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72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72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72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72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72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072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72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77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77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72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73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73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73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73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77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7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73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76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7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73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73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73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73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73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74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74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74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74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74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76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6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74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76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6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74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076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6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74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076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6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74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075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6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74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075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5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75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75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5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75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75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5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75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77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77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077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77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77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078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78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78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78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078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78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78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78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78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78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079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79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83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83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79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79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79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79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79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83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83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79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83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83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79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79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80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80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80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80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80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80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80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80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83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83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80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82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82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80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082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82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81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082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82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81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082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82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81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082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82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81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1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81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81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81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81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81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83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83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084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84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84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084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84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84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84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084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84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85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85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84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85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085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85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89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0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85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85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85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85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85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89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89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86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89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89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86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86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86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86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86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86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86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86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86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87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89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89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87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89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89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87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088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89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87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088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88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87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088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88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87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088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88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87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8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88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87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87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88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87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90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90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090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90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90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090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90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90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90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091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91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91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1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91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91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091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91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96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6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91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91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2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2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92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96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6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92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95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5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92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2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2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2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2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2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3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3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3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93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95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5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93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95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5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93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095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5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93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095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5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93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094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4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93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094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4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93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94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4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94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94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4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94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96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96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096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96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96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096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97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97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97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097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97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97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7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97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97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097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98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02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2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98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98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8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8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98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02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02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98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02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02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98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8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8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9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9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9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9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9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9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99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01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02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99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01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01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99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01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01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99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01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01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0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01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01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0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0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01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0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00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00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0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00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00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00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02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102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102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03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103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103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03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103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103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03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03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103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4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103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104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104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04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08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8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104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104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4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4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04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08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08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4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08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08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05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5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5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5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5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5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5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5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5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05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08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08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6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08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08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6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07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07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6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07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07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6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07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07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6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7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07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6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07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07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6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06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06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06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09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109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109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09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109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109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09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109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109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09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10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110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10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110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110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110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10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15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15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110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110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10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11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11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14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5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1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14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4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11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11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11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11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11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11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11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12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12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12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14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4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2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14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4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2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14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4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2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13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4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2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13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3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2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13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3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2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13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3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2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13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3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13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15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1154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115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15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1157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115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15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116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1161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16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16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116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16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116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1167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116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16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21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21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117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117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17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17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17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21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1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7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21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1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17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17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17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17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18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18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18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18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18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18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20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0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8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20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0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8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20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0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8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20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0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8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0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0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9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19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9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9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19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9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9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19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9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19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21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1217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121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21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1220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122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22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122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1224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22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22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122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22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122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1230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123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23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27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27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123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123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23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23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23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27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7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23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27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7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23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24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24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24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24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24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24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24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24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24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27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7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24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26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7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25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26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6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25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26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6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25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6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6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25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26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6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25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25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6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25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25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5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25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27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1280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128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28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1283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128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28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128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1287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28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28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129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29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129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1293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129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29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34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34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129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129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29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29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30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33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3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30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33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3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30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30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30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30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30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30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30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30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31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31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33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3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31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33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3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31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33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3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31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32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2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31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32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2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31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32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2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31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32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2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31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32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2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31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34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134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134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34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134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134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34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134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135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35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35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135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35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135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135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135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35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40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0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135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136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36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36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36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40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40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36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39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40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36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36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36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36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36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37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37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37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37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37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39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9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37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39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9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37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39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9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37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39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9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37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38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9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37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38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8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38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38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8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38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38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8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38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40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140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140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40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140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141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41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141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141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41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41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141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1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141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141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142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42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46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6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142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142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2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2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42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46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46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42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46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46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42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2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3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3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3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3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3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3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3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43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46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46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43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45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45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43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45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45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44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5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45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44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45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45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44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45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45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44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44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44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44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44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44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44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46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146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147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47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147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147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47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147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147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47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47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148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8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147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148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148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48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52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3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148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148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8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8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48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52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2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49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52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2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49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9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9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9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9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9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9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9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9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50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52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2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50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52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2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50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51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2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50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51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1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50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51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1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50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51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1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50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51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1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50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50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1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50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53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153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153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53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153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153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53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153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153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54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54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154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4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154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154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154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54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59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9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154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154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5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5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55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59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9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55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58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8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55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5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5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5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5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5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6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6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6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56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58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8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56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58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8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56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58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8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56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58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8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56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57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7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56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57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7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56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57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7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57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57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7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57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59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159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159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59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159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159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60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160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160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60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60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160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0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160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160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160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61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65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5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161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161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1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1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61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65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65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61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65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65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61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1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1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2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2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2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2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2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2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62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64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65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62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64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64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62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4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64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62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64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64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63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64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64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63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63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64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63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63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63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63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63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63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63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65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165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165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66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166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166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66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166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166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66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66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166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7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166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167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167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67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71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71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167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167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7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7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67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71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1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67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71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1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68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8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8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8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8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8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8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8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8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68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71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1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69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71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1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69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70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0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69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70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0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69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70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0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69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70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0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69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70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0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69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69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69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69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72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172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172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72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172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172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72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172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172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72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73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173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73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173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173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173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73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78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78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173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173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73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74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74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77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8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4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77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7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74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74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74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74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74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74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74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75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75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75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77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7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5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77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7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5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77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7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5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76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7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5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76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6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5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76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6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5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76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6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5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76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6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76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78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1784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178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78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1787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178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78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179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1791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79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79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179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79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179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1797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179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79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84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84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180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180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80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80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80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84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4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80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84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4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80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80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80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80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81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81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81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81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81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81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83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3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81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3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3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81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83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3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81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83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3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81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83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3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82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82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2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82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82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2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82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82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2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82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84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1847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184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84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1850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185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85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185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1854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85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85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185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85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185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1860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186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86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90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90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186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186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86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86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86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90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0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86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90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0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86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87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87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87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87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87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87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87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87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87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90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0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87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9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0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88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89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9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88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89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9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88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89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9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88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89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9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88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88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9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88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88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8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88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tabSelected="1" workbookViewId="0">
      <selection activeCell="J42" sqref="J42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17</v>
      </c>
      <c r="D4" s="8" t="s">
        <v>52</v>
      </c>
      <c r="E4" s="8"/>
      <c r="F4" s="8"/>
      <c r="G4" s="8"/>
      <c r="H4" s="8"/>
      <c r="I4" s="9" t="s">
        <v>3</v>
      </c>
      <c r="J4" s="9"/>
      <c r="K4" s="10">
        <v>0.29166666666666669</v>
      </c>
      <c r="L4" s="11" t="s">
        <v>4</v>
      </c>
      <c r="M4" s="12">
        <v>0.375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51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89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0.30208333333333331</v>
      </c>
      <c r="D7" s="39"/>
      <c r="E7" s="40"/>
      <c r="F7" s="38">
        <f>C7+60/1440</f>
        <v>0.34375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0.32291666666666669</v>
      </c>
      <c r="D8" s="39"/>
      <c r="E8" s="40" t="s">
        <v>4</v>
      </c>
      <c r="F8" s="38">
        <f>Q61</f>
        <v>0.33333333333333337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Manuel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0.5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P10" s="5" t="s">
        <v>17</v>
      </c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>
        <f>IF(L29="N/A","N/A",IF(C29="N/A","N/A",INDEX($B$63:$M$71,$R$64,12)))</f>
        <v>3</v>
      </c>
      <c r="D11" s="50">
        <f>IF(L29="N/A","N/A",IF(I29="N/A","N/A",INDEX($B$63:$M$71,$R$64,11)))</f>
        <v>10</v>
      </c>
      <c r="E11" s="51">
        <f>IF(L29="N/A","N/A",IF(F29="N/A","N/A",INDEX($B$63:$M$71,$R$64,10)))</f>
        <v>9</v>
      </c>
      <c r="F11" s="37"/>
      <c r="G11" s="37"/>
      <c r="H11" s="37"/>
      <c r="I11" s="15"/>
      <c r="J11" s="52">
        <f>IF(L29="N/A","N/A",L77)</f>
        <v>22</v>
      </c>
      <c r="K11" s="52">
        <f>IF(L29="N/A","N/A",L78)</f>
        <v>61</v>
      </c>
      <c r="L11" s="37"/>
      <c r="M11" s="37"/>
      <c r="N11" s="41"/>
      <c r="P11" s="5" t="s">
        <v>17</v>
      </c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 xml:space="preserve">E 2nd 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0.71499999999999997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>
        <f>IF(C29="N/A","N/A",IF(L29="N/A","N/A",INDEX($B$63:$M$71,$R$64,1)))</f>
        <v>8</v>
      </c>
      <c r="C15" s="37"/>
      <c r="D15" s="37"/>
      <c r="E15" s="37"/>
      <c r="F15" s="56">
        <f>IF(F29="N/A","N/A",IF(L29="N/A","N/A",INDEX($B$63:$M$71,$R$64,6)))</f>
        <v>34</v>
      </c>
      <c r="G15" s="37"/>
      <c r="H15" s="57">
        <f>IF(C29="N/A","N/A",C76)</f>
        <v>224</v>
      </c>
      <c r="I15" s="37"/>
      <c r="J15" s="37"/>
      <c r="K15" s="37"/>
      <c r="L15" s="15"/>
      <c r="M15" s="58">
        <f>IF(F29="N/A","N/A",F77)</f>
        <v>414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284</v>
      </c>
      <c r="C17" s="37"/>
      <c r="D17" s="37"/>
      <c r="E17" s="37"/>
      <c r="F17" s="61">
        <f>IF(F29="N/A","N/A",IF(C29="N/A","N/A",INDEX($B$63:$M$71,$R$64,5)))</f>
        <v>177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996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>
        <f>IF(C29="N/A","N/A",IF(I29="N/A","N/A",INDEX($B$63:$M$71,$R$64,3)))</f>
        <v>137</v>
      </c>
      <c r="C19" s="37"/>
      <c r="D19" s="37"/>
      <c r="E19" s="37"/>
      <c r="F19" s="56">
        <f>IF(F29="N/A","N/A",IF(I29="N/A","N/A",INDEX($B$63:$M$71,$R$64,4)))</f>
        <v>203</v>
      </c>
      <c r="G19" s="37"/>
      <c r="H19" s="57">
        <f>IF(C29="N/A","N/A",C77)</f>
        <v>429</v>
      </c>
      <c r="I19" s="37"/>
      <c r="J19" s="37"/>
      <c r="K19" s="37"/>
      <c r="L19" s="15"/>
      <c r="M19" s="58">
        <f>IF(F29="N/A","N/A",F78)</f>
        <v>361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 xml:space="preserve">E 2nd 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0.84146341463414631</v>
      </c>
      <c r="N22" s="62"/>
      <c r="Q22" s="42"/>
      <c r="R22" s="42"/>
    </row>
    <row r="23" spans="1:28" ht="30" customHeight="1">
      <c r="A23" s="48"/>
      <c r="B23" s="37"/>
      <c r="C23" s="49">
        <f>IF(I29="N/A","N/A",IF(C29="N/A","N/A",INDEX($B$63:$M$71,$R$64,7)))</f>
        <v>44</v>
      </c>
      <c r="D23" s="50">
        <f>IF(I29="N/A","N/A",IF(L29="N/A","N/A",INDEX($B$63:$M$71,$R$64,8)))</f>
        <v>19</v>
      </c>
      <c r="E23" s="51">
        <f>IF(I29="N/A","N/A",IF(F29="N/A","N/A",INDEX($B$63:$M$71,$R$64,9)))</f>
        <v>68</v>
      </c>
      <c r="F23" s="15"/>
      <c r="G23" s="65"/>
      <c r="H23" s="37"/>
      <c r="I23" s="37"/>
      <c r="J23" s="66">
        <f>IF(I29="N/A","N/A",I76)</f>
        <v>350</v>
      </c>
      <c r="K23" s="66">
        <f>IF(I29="N/A","N/A",I77)</f>
        <v>131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Manuel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0.51984126984126988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0.84693877551020413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P28" s="5" t="s">
        <v>17</v>
      </c>
      <c r="Q28" s="42"/>
      <c r="R28" s="42"/>
    </row>
    <row r="29" spans="1:28" s="76" customFormat="1" ht="16.5" thickTop="1">
      <c r="A29" s="6"/>
      <c r="B29" s="71"/>
      <c r="C29" s="72" t="s">
        <v>53</v>
      </c>
      <c r="D29" s="73"/>
      <c r="E29" s="71"/>
      <c r="F29" s="72" t="s">
        <v>53</v>
      </c>
      <c r="G29" s="73"/>
      <c r="H29" s="71"/>
      <c r="I29" s="72" t="s">
        <v>54</v>
      </c>
      <c r="J29" s="73"/>
      <c r="K29" s="71"/>
      <c r="L29" s="72" t="s">
        <v>54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120">
        <v>0.30208333333333331</v>
      </c>
      <c r="B33" s="121">
        <v>2</v>
      </c>
      <c r="C33" s="121">
        <v>2</v>
      </c>
      <c r="D33" s="121">
        <v>5</v>
      </c>
      <c r="E33" s="121">
        <v>0</v>
      </c>
      <c r="F33" s="121">
        <v>1</v>
      </c>
      <c r="G33" s="121">
        <v>0</v>
      </c>
      <c r="H33" s="121">
        <v>22</v>
      </c>
      <c r="I33" s="121">
        <v>26</v>
      </c>
      <c r="J33" s="121">
        <v>5</v>
      </c>
      <c r="K33" s="121">
        <v>0</v>
      </c>
      <c r="L33" s="121">
        <v>21</v>
      </c>
      <c r="M33" s="122">
        <v>12</v>
      </c>
      <c r="N33" s="117">
        <f t="shared" ref="N33:N40" si="0">IF(SUM(B33:M33)&lt;=0,"",SUM(B33:M33))</f>
        <v>96</v>
      </c>
      <c r="O33" s="84"/>
      <c r="P33" s="84"/>
      <c r="Q33" s="96" t="s">
        <v>17</v>
      </c>
    </row>
    <row r="34" spans="1:28" s="83" customFormat="1">
      <c r="A34" s="120">
        <v>0.3125</v>
      </c>
      <c r="B34" s="118">
        <v>3</v>
      </c>
      <c r="C34" s="118">
        <v>52</v>
      </c>
      <c r="D34" s="118">
        <v>26</v>
      </c>
      <c r="E34" s="118">
        <v>38</v>
      </c>
      <c r="F34" s="118">
        <v>35</v>
      </c>
      <c r="G34" s="118">
        <v>10</v>
      </c>
      <c r="H34" s="118">
        <v>43</v>
      </c>
      <c r="I34" s="118">
        <v>37</v>
      </c>
      <c r="J34" s="118">
        <v>36</v>
      </c>
      <c r="K34" s="118">
        <v>3</v>
      </c>
      <c r="L34" s="118">
        <v>27</v>
      </c>
      <c r="M34" s="119">
        <v>14</v>
      </c>
      <c r="N34" s="117">
        <f t="shared" si="0"/>
        <v>324</v>
      </c>
      <c r="O34" s="84"/>
      <c r="P34" s="84"/>
      <c r="Q34" s="96"/>
    </row>
    <row r="35" spans="1:28" s="83" customFormat="1">
      <c r="A35" s="120">
        <v>0.32291666666666702</v>
      </c>
      <c r="B35" s="118">
        <v>4</v>
      </c>
      <c r="C35" s="118">
        <v>105</v>
      </c>
      <c r="D35" s="118">
        <v>52</v>
      </c>
      <c r="E35" s="118">
        <v>76</v>
      </c>
      <c r="F35" s="118">
        <v>81</v>
      </c>
      <c r="G35" s="118">
        <v>16</v>
      </c>
      <c r="H35" s="118">
        <v>53</v>
      </c>
      <c r="I35" s="118">
        <v>39</v>
      </c>
      <c r="J35" s="118">
        <v>57</v>
      </c>
      <c r="K35" s="118">
        <v>7</v>
      </c>
      <c r="L35" s="118">
        <v>28</v>
      </c>
      <c r="M35" s="119">
        <v>14</v>
      </c>
      <c r="N35" s="117">
        <f t="shared" si="0"/>
        <v>532</v>
      </c>
      <c r="O35" s="84"/>
      <c r="P35" s="84"/>
      <c r="Q35" s="96" t="s">
        <v>17</v>
      </c>
    </row>
    <row r="36" spans="1:28" s="76" customFormat="1">
      <c r="A36" s="120">
        <v>0.33333333333333298</v>
      </c>
      <c r="B36" s="118">
        <v>6</v>
      </c>
      <c r="C36" s="118">
        <v>195</v>
      </c>
      <c r="D36" s="118">
        <v>110</v>
      </c>
      <c r="E36" s="118">
        <v>142</v>
      </c>
      <c r="F36" s="118">
        <v>125</v>
      </c>
      <c r="G36" s="118">
        <v>29</v>
      </c>
      <c r="H36" s="118">
        <v>59</v>
      </c>
      <c r="I36" s="118">
        <v>42</v>
      </c>
      <c r="J36" s="118">
        <v>66</v>
      </c>
      <c r="K36" s="118">
        <v>7</v>
      </c>
      <c r="L36" s="118">
        <v>30</v>
      </c>
      <c r="M36" s="119">
        <v>15</v>
      </c>
      <c r="N36" s="117">
        <f t="shared" si="0"/>
        <v>826</v>
      </c>
      <c r="O36" s="84"/>
      <c r="P36" s="84"/>
      <c r="Q36" s="96"/>
      <c r="R36" s="83"/>
      <c r="S36" s="83"/>
      <c r="T36" s="83"/>
      <c r="U36" s="83"/>
      <c r="V36" s="83"/>
      <c r="W36" s="83"/>
      <c r="AB36" s="83"/>
    </row>
    <row r="37" spans="1:28" s="83" customFormat="1">
      <c r="A37" s="120">
        <v>0.34375</v>
      </c>
      <c r="B37" s="118">
        <v>10</v>
      </c>
      <c r="C37" s="118">
        <v>286</v>
      </c>
      <c r="D37" s="118">
        <v>142</v>
      </c>
      <c r="E37" s="118">
        <v>203</v>
      </c>
      <c r="F37" s="118">
        <v>178</v>
      </c>
      <c r="G37" s="118">
        <v>34</v>
      </c>
      <c r="H37" s="118">
        <v>66</v>
      </c>
      <c r="I37" s="118">
        <v>45</v>
      </c>
      <c r="J37" s="118">
        <v>73</v>
      </c>
      <c r="K37" s="118">
        <v>9</v>
      </c>
      <c r="L37" s="118">
        <v>31</v>
      </c>
      <c r="M37" s="119">
        <v>15</v>
      </c>
      <c r="N37" s="117">
        <f t="shared" si="0"/>
        <v>1092</v>
      </c>
      <c r="O37" s="84"/>
      <c r="P37" s="84"/>
      <c r="Q37" s="96"/>
    </row>
    <row r="38" spans="1:28" s="83" customFormat="1">
      <c r="A38" s="120">
        <v>0.35416666666666702</v>
      </c>
      <c r="B38" s="118">
        <v>15</v>
      </c>
      <c r="C38" s="118">
        <v>333</v>
      </c>
      <c r="D38" s="118">
        <v>171</v>
      </c>
      <c r="E38" s="118">
        <v>267</v>
      </c>
      <c r="F38" s="118">
        <v>225</v>
      </c>
      <c r="G38" s="118">
        <v>35</v>
      </c>
      <c r="H38" s="118">
        <v>67</v>
      </c>
      <c r="I38" s="118">
        <v>46</v>
      </c>
      <c r="J38" s="118">
        <v>82</v>
      </c>
      <c r="K38" s="118">
        <v>11</v>
      </c>
      <c r="L38" s="118">
        <v>32</v>
      </c>
      <c r="M38" s="119">
        <v>15</v>
      </c>
      <c r="N38" s="117">
        <f t="shared" si="0"/>
        <v>1299</v>
      </c>
      <c r="O38" s="84"/>
      <c r="P38" s="84"/>
      <c r="Q38" s="96"/>
    </row>
    <row r="39" spans="1:28" s="83" customFormat="1">
      <c r="A39" s="120">
        <v>0.36458333333333298</v>
      </c>
      <c r="B39" s="118">
        <v>17</v>
      </c>
      <c r="C39" s="118">
        <v>407</v>
      </c>
      <c r="D39" s="118">
        <v>203</v>
      </c>
      <c r="E39" s="118">
        <v>309</v>
      </c>
      <c r="F39" s="118">
        <v>266</v>
      </c>
      <c r="G39" s="118">
        <v>38</v>
      </c>
      <c r="H39" s="118">
        <v>73</v>
      </c>
      <c r="I39" s="118">
        <v>51</v>
      </c>
      <c r="J39" s="118">
        <v>91</v>
      </c>
      <c r="K39" s="118">
        <v>12</v>
      </c>
      <c r="L39" s="118">
        <v>35</v>
      </c>
      <c r="M39" s="119">
        <v>15</v>
      </c>
      <c r="N39" s="117">
        <f t="shared" si="0"/>
        <v>1517</v>
      </c>
      <c r="O39" s="84"/>
      <c r="P39" s="84"/>
      <c r="Q39" s="96" t="s">
        <v>17</v>
      </c>
    </row>
    <row r="40" spans="1:28" s="83" customFormat="1">
      <c r="A40" s="120">
        <v>0.375</v>
      </c>
      <c r="B40" s="123">
        <v>18</v>
      </c>
      <c r="C40" s="123">
        <v>493</v>
      </c>
      <c r="D40" s="123">
        <v>249</v>
      </c>
      <c r="E40" s="118">
        <v>353</v>
      </c>
      <c r="F40" s="118">
        <v>309</v>
      </c>
      <c r="G40" s="118">
        <v>40</v>
      </c>
      <c r="H40" s="123">
        <v>79</v>
      </c>
      <c r="I40" s="123">
        <v>57</v>
      </c>
      <c r="J40" s="123">
        <v>112</v>
      </c>
      <c r="K40" s="123">
        <v>14</v>
      </c>
      <c r="L40" s="123">
        <v>38</v>
      </c>
      <c r="M40" s="124">
        <v>16</v>
      </c>
      <c r="N40" s="117">
        <f t="shared" si="0"/>
        <v>1778</v>
      </c>
      <c r="O40" s="84"/>
      <c r="P40" s="84"/>
      <c r="Q40" s="96" t="s">
        <v>17</v>
      </c>
    </row>
    <row r="41" spans="1:28" s="83" customFormat="1">
      <c r="A41" s="94"/>
      <c r="B41" s="97"/>
      <c r="C41" s="43"/>
      <c r="D41" s="43"/>
      <c r="E41" s="125"/>
      <c r="F41" s="126"/>
      <c r="G41" s="127"/>
      <c r="H41" s="97"/>
      <c r="I41" s="43"/>
      <c r="J41" s="43"/>
      <c r="K41" s="97"/>
      <c r="L41" s="43"/>
      <c r="M41" s="43"/>
      <c r="N41" s="95"/>
      <c r="O41" s="84"/>
      <c r="P41" s="84"/>
      <c r="Q41" s="96"/>
    </row>
    <row r="42" spans="1:28" s="83" customFormat="1">
      <c r="A42" s="94"/>
      <c r="B42" s="97"/>
      <c r="C42" s="43"/>
      <c r="D42" s="43"/>
      <c r="E42" s="97"/>
      <c r="F42" s="43"/>
      <c r="G42" s="43"/>
      <c r="H42" s="97"/>
      <c r="I42" s="43"/>
      <c r="J42" s="43"/>
      <c r="K42" s="97"/>
      <c r="L42" s="43"/>
      <c r="M42" s="43"/>
      <c r="N42" s="95"/>
      <c r="O42" s="84"/>
      <c r="P42" s="84"/>
      <c r="Q42" s="96"/>
    </row>
    <row r="43" spans="1:28" s="83" customFormat="1">
      <c r="A43" s="94"/>
      <c r="B43" s="97"/>
      <c r="C43" s="43"/>
      <c r="D43" s="43"/>
      <c r="E43" s="97"/>
      <c r="F43" s="43"/>
      <c r="G43" s="43"/>
      <c r="H43" s="97"/>
      <c r="I43" s="43"/>
      <c r="J43" s="43"/>
      <c r="K43" s="97"/>
      <c r="L43" s="43"/>
      <c r="M43" s="43"/>
      <c r="N43" s="95"/>
      <c r="O43" s="84"/>
      <c r="P43" s="84"/>
      <c r="Q43" s="96" t="s">
        <v>17</v>
      </c>
    </row>
    <row r="44" spans="1:28" s="83" customFormat="1">
      <c r="A44" s="94"/>
      <c r="B44" s="97"/>
      <c r="C44" s="43"/>
      <c r="D44" s="43"/>
      <c r="E44" s="97"/>
      <c r="F44" s="43"/>
      <c r="G44" s="43"/>
      <c r="H44" s="97"/>
      <c r="I44" s="43"/>
      <c r="J44" s="43"/>
      <c r="K44" s="97"/>
      <c r="L44" s="43"/>
      <c r="M44" s="43"/>
      <c r="N44" s="95"/>
      <c r="O44" s="84"/>
      <c r="P44" s="84"/>
      <c r="Q44" s="96"/>
    </row>
    <row r="45" spans="1:28" s="83" customFormat="1">
      <c r="A45" s="98"/>
      <c r="B45" s="97"/>
      <c r="C45" s="43"/>
      <c r="D45" s="43"/>
      <c r="E45" s="97"/>
      <c r="F45" s="43"/>
      <c r="G45" s="43"/>
      <c r="H45" s="97"/>
      <c r="I45" s="43"/>
      <c r="J45" s="43"/>
      <c r="K45" s="97"/>
      <c r="L45" s="43"/>
      <c r="M45" s="43"/>
      <c r="N45" s="95"/>
      <c r="O45" s="82"/>
      <c r="P45" s="82"/>
    </row>
    <row r="46" spans="1:28" s="83" customFormat="1" ht="16.5" thickBot="1">
      <c r="A46" s="99" t="s">
        <v>39</v>
      </c>
      <c r="B46" s="100"/>
      <c r="C46" s="101"/>
      <c r="D46" s="101"/>
      <c r="E46" s="100"/>
      <c r="F46" s="101"/>
      <c r="G46" s="101"/>
      <c r="H46" s="100"/>
      <c r="I46" s="101"/>
      <c r="J46" s="101"/>
      <c r="K46" s="100"/>
      <c r="L46" s="101"/>
      <c r="M46" s="101"/>
      <c r="N46" s="102"/>
      <c r="O46" s="82"/>
      <c r="P46" s="82"/>
      <c r="R46" s="103" t="s">
        <v>40</v>
      </c>
      <c r="S46" s="103"/>
      <c r="T46" s="103"/>
      <c r="U46" s="103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6">
        <f>Q48-15/(60*24)</f>
        <v>0.29166666666666663</v>
      </c>
      <c r="R47" s="104" t="s">
        <v>41</v>
      </c>
      <c r="S47" s="104" t="s">
        <v>42</v>
      </c>
      <c r="T47" s="104" t="s">
        <v>43</v>
      </c>
      <c r="U47" s="104" t="s">
        <v>44</v>
      </c>
      <c r="V47" s="103" t="s">
        <v>45</v>
      </c>
    </row>
    <row r="48" spans="1:28" s="83" customFormat="1">
      <c r="A48" s="94">
        <f>A33</f>
        <v>0.30208333333333331</v>
      </c>
      <c r="B48" s="97">
        <f>IF(B33="","",B33)</f>
        <v>2</v>
      </c>
      <c r="C48" s="43">
        <f>IF(C33="","",C33)</f>
        <v>2</v>
      </c>
      <c r="D48" s="43">
        <f>IF(D33="","",D33)</f>
        <v>5</v>
      </c>
      <c r="E48" s="97">
        <f t="shared" ref="E48:M48" si="1">IF(E33="","",E33)</f>
        <v>0</v>
      </c>
      <c r="F48" s="43">
        <f t="shared" si="1"/>
        <v>1</v>
      </c>
      <c r="G48" s="43">
        <f t="shared" si="1"/>
        <v>0</v>
      </c>
      <c r="H48" s="97">
        <f t="shared" si="1"/>
        <v>22</v>
      </c>
      <c r="I48" s="43">
        <f t="shared" si="1"/>
        <v>26</v>
      </c>
      <c r="J48" s="43">
        <f t="shared" si="1"/>
        <v>5</v>
      </c>
      <c r="K48" s="97">
        <f t="shared" si="1"/>
        <v>0</v>
      </c>
      <c r="L48" s="43">
        <f t="shared" si="1"/>
        <v>21</v>
      </c>
      <c r="M48" s="43">
        <f t="shared" si="1"/>
        <v>12</v>
      </c>
      <c r="N48" s="95">
        <f t="shared" ref="N48:N58" si="2">IF(SUM(B48:M48)&lt;=0,"",SUM(B48:M48))</f>
        <v>96</v>
      </c>
      <c r="O48" s="84"/>
      <c r="P48" s="84"/>
      <c r="Q48" s="96">
        <f t="shared" ref="Q48:Q59" si="3">$A48</f>
        <v>0.30208333333333331</v>
      </c>
      <c r="R48" s="104">
        <f t="shared" ref="R48:R59" si="4">SUM(B48:D48)</f>
        <v>9</v>
      </c>
      <c r="S48" s="104">
        <f t="shared" ref="S48:S59" si="5">SUM(E48:G48)</f>
        <v>1</v>
      </c>
      <c r="T48" s="104">
        <f t="shared" ref="T48:T59" si="6">SUM(H48:J48)</f>
        <v>53</v>
      </c>
      <c r="U48" s="104">
        <f t="shared" ref="U48:U59" si="7">SUM(K48:M48)</f>
        <v>33</v>
      </c>
      <c r="V48" s="104">
        <f t="shared" ref="V48:V59" si="8">SUM(R48:U48)</f>
        <v>96</v>
      </c>
      <c r="W48" s="105">
        <f>MATCH(S64,Q47:Q59,0)</f>
        <v>2</v>
      </c>
    </row>
    <row r="49" spans="1:23" s="83" customFormat="1">
      <c r="A49" s="94">
        <f t="shared" ref="A49:A59" si="9">IF(A34="","",A48+15/1440)</f>
        <v>0.3125</v>
      </c>
      <c r="B49" s="97">
        <f t="shared" ref="B49:M59" si="10">IF(B34="","",B34-B33)</f>
        <v>1</v>
      </c>
      <c r="C49" s="43">
        <f t="shared" si="10"/>
        <v>50</v>
      </c>
      <c r="D49" s="43">
        <f t="shared" si="10"/>
        <v>21</v>
      </c>
      <c r="E49" s="97">
        <f t="shared" si="10"/>
        <v>38</v>
      </c>
      <c r="F49" s="43">
        <f t="shared" si="10"/>
        <v>34</v>
      </c>
      <c r="G49" s="43">
        <f t="shared" si="10"/>
        <v>10</v>
      </c>
      <c r="H49" s="97">
        <f t="shared" si="10"/>
        <v>21</v>
      </c>
      <c r="I49" s="43">
        <f t="shared" si="10"/>
        <v>11</v>
      </c>
      <c r="J49" s="43">
        <f t="shared" si="10"/>
        <v>31</v>
      </c>
      <c r="K49" s="97">
        <f t="shared" si="10"/>
        <v>3</v>
      </c>
      <c r="L49" s="43">
        <f t="shared" si="10"/>
        <v>6</v>
      </c>
      <c r="M49" s="43">
        <f t="shared" si="10"/>
        <v>2</v>
      </c>
      <c r="N49" s="95">
        <f t="shared" si="2"/>
        <v>228</v>
      </c>
      <c r="O49" s="84"/>
      <c r="P49" s="84"/>
      <c r="Q49" s="96">
        <f t="shared" si="3"/>
        <v>0.3125</v>
      </c>
      <c r="R49" s="104">
        <f t="shared" si="4"/>
        <v>72</v>
      </c>
      <c r="S49" s="104">
        <f t="shared" si="5"/>
        <v>82</v>
      </c>
      <c r="T49" s="104">
        <f t="shared" si="6"/>
        <v>63</v>
      </c>
      <c r="U49" s="104">
        <f t="shared" si="7"/>
        <v>11</v>
      </c>
      <c r="V49" s="104">
        <f t="shared" si="8"/>
        <v>228</v>
      </c>
      <c r="W49" s="105">
        <f>W48+1</f>
        <v>3</v>
      </c>
    </row>
    <row r="50" spans="1:23" s="83" customFormat="1">
      <c r="A50" s="94">
        <f t="shared" si="9"/>
        <v>0.32291666666666669</v>
      </c>
      <c r="B50" s="97">
        <f t="shared" si="10"/>
        <v>1</v>
      </c>
      <c r="C50" s="43">
        <f t="shared" si="10"/>
        <v>53</v>
      </c>
      <c r="D50" s="43">
        <f t="shared" si="10"/>
        <v>26</v>
      </c>
      <c r="E50" s="97">
        <f t="shared" si="10"/>
        <v>38</v>
      </c>
      <c r="F50" s="43">
        <f t="shared" si="10"/>
        <v>46</v>
      </c>
      <c r="G50" s="43">
        <f t="shared" si="10"/>
        <v>6</v>
      </c>
      <c r="H50" s="97">
        <f t="shared" si="10"/>
        <v>10</v>
      </c>
      <c r="I50" s="43">
        <f t="shared" si="10"/>
        <v>2</v>
      </c>
      <c r="J50" s="43">
        <f t="shared" si="10"/>
        <v>21</v>
      </c>
      <c r="K50" s="97">
        <f t="shared" si="10"/>
        <v>4</v>
      </c>
      <c r="L50" s="43">
        <f t="shared" si="10"/>
        <v>1</v>
      </c>
      <c r="M50" s="43">
        <f t="shared" si="10"/>
        <v>0</v>
      </c>
      <c r="N50" s="95">
        <f t="shared" si="2"/>
        <v>208</v>
      </c>
      <c r="O50" s="84"/>
      <c r="P50" s="84"/>
      <c r="Q50" s="96">
        <f t="shared" si="3"/>
        <v>0.32291666666666669</v>
      </c>
      <c r="R50" s="104">
        <f t="shared" si="4"/>
        <v>80</v>
      </c>
      <c r="S50" s="104">
        <f t="shared" si="5"/>
        <v>90</v>
      </c>
      <c r="T50" s="104">
        <f t="shared" si="6"/>
        <v>33</v>
      </c>
      <c r="U50" s="104">
        <f t="shared" si="7"/>
        <v>5</v>
      </c>
      <c r="V50" s="104">
        <f t="shared" si="8"/>
        <v>208</v>
      </c>
      <c r="W50" s="105">
        <f>W49+1</f>
        <v>4</v>
      </c>
    </row>
    <row r="51" spans="1:23" s="83" customFormat="1">
      <c r="A51" s="94">
        <f t="shared" si="9"/>
        <v>0.33333333333333337</v>
      </c>
      <c r="B51" s="97">
        <f t="shared" si="10"/>
        <v>2</v>
      </c>
      <c r="C51" s="43">
        <f t="shared" si="10"/>
        <v>90</v>
      </c>
      <c r="D51" s="43">
        <f t="shared" si="10"/>
        <v>58</v>
      </c>
      <c r="E51" s="97">
        <f t="shared" si="10"/>
        <v>66</v>
      </c>
      <c r="F51" s="43">
        <f t="shared" si="10"/>
        <v>44</v>
      </c>
      <c r="G51" s="43">
        <f t="shared" si="10"/>
        <v>13</v>
      </c>
      <c r="H51" s="97">
        <f t="shared" si="10"/>
        <v>6</v>
      </c>
      <c r="I51" s="43">
        <f t="shared" si="10"/>
        <v>3</v>
      </c>
      <c r="J51" s="43">
        <f t="shared" si="10"/>
        <v>9</v>
      </c>
      <c r="K51" s="97">
        <f t="shared" si="10"/>
        <v>0</v>
      </c>
      <c r="L51" s="43">
        <f t="shared" si="10"/>
        <v>2</v>
      </c>
      <c r="M51" s="43">
        <f t="shared" si="10"/>
        <v>1</v>
      </c>
      <c r="N51" s="95">
        <f t="shared" si="2"/>
        <v>294</v>
      </c>
      <c r="O51" s="84"/>
      <c r="P51" s="84"/>
      <c r="Q51" s="96">
        <f t="shared" si="3"/>
        <v>0.33333333333333337</v>
      </c>
      <c r="R51" s="104">
        <f t="shared" si="4"/>
        <v>150</v>
      </c>
      <c r="S51" s="104">
        <f t="shared" si="5"/>
        <v>123</v>
      </c>
      <c r="T51" s="104">
        <f t="shared" si="6"/>
        <v>18</v>
      </c>
      <c r="U51" s="104">
        <f t="shared" si="7"/>
        <v>3</v>
      </c>
      <c r="V51" s="104">
        <f t="shared" si="8"/>
        <v>294</v>
      </c>
      <c r="W51" s="105">
        <f>W50+1</f>
        <v>5</v>
      </c>
    </row>
    <row r="52" spans="1:23" s="83" customFormat="1">
      <c r="A52" s="94">
        <f t="shared" si="9"/>
        <v>0.34375000000000006</v>
      </c>
      <c r="B52" s="97">
        <f t="shared" si="10"/>
        <v>4</v>
      </c>
      <c r="C52" s="43">
        <f t="shared" si="10"/>
        <v>91</v>
      </c>
      <c r="D52" s="43">
        <f t="shared" si="10"/>
        <v>32</v>
      </c>
      <c r="E52" s="97">
        <f t="shared" si="10"/>
        <v>61</v>
      </c>
      <c r="F52" s="43">
        <f t="shared" si="10"/>
        <v>53</v>
      </c>
      <c r="G52" s="43">
        <f t="shared" si="10"/>
        <v>5</v>
      </c>
      <c r="H52" s="97">
        <f t="shared" si="10"/>
        <v>7</v>
      </c>
      <c r="I52" s="43">
        <f t="shared" si="10"/>
        <v>3</v>
      </c>
      <c r="J52" s="43">
        <f t="shared" si="10"/>
        <v>7</v>
      </c>
      <c r="K52" s="97">
        <f t="shared" si="10"/>
        <v>2</v>
      </c>
      <c r="L52" s="43">
        <f t="shared" si="10"/>
        <v>1</v>
      </c>
      <c r="M52" s="43">
        <f t="shared" si="10"/>
        <v>0</v>
      </c>
      <c r="N52" s="95">
        <f t="shared" si="2"/>
        <v>266</v>
      </c>
      <c r="O52" s="84"/>
      <c r="P52" s="84"/>
      <c r="Q52" s="96">
        <f t="shared" si="3"/>
        <v>0.34375000000000006</v>
      </c>
      <c r="R52" s="104">
        <f t="shared" si="4"/>
        <v>127</v>
      </c>
      <c r="S52" s="104">
        <f t="shared" si="5"/>
        <v>119</v>
      </c>
      <c r="T52" s="104">
        <f t="shared" si="6"/>
        <v>17</v>
      </c>
      <c r="U52" s="104">
        <f t="shared" si="7"/>
        <v>3</v>
      </c>
      <c r="V52" s="104">
        <f t="shared" si="8"/>
        <v>266</v>
      </c>
    </row>
    <row r="53" spans="1:23" s="83" customFormat="1">
      <c r="A53" s="94">
        <f t="shared" si="9"/>
        <v>0.35416666666666674</v>
      </c>
      <c r="B53" s="97">
        <f t="shared" si="10"/>
        <v>5</v>
      </c>
      <c r="C53" s="43">
        <f t="shared" si="10"/>
        <v>47</v>
      </c>
      <c r="D53" s="43">
        <f t="shared" si="10"/>
        <v>29</v>
      </c>
      <c r="E53" s="97">
        <f t="shared" si="10"/>
        <v>64</v>
      </c>
      <c r="F53" s="43">
        <f t="shared" si="10"/>
        <v>47</v>
      </c>
      <c r="G53" s="43">
        <f t="shared" si="10"/>
        <v>1</v>
      </c>
      <c r="H53" s="97">
        <f t="shared" si="10"/>
        <v>1</v>
      </c>
      <c r="I53" s="43">
        <f t="shared" si="10"/>
        <v>1</v>
      </c>
      <c r="J53" s="43">
        <f t="shared" si="10"/>
        <v>9</v>
      </c>
      <c r="K53" s="97">
        <f t="shared" si="10"/>
        <v>2</v>
      </c>
      <c r="L53" s="43">
        <f t="shared" si="10"/>
        <v>1</v>
      </c>
      <c r="M53" s="43">
        <f t="shared" si="10"/>
        <v>0</v>
      </c>
      <c r="N53" s="95">
        <f t="shared" si="2"/>
        <v>207</v>
      </c>
      <c r="O53" s="84"/>
      <c r="P53" s="84"/>
      <c r="Q53" s="96">
        <f t="shared" si="3"/>
        <v>0.35416666666666674</v>
      </c>
      <c r="R53" s="104">
        <f t="shared" si="4"/>
        <v>81</v>
      </c>
      <c r="S53" s="104">
        <f t="shared" si="5"/>
        <v>112</v>
      </c>
      <c r="T53" s="104">
        <f t="shared" si="6"/>
        <v>11</v>
      </c>
      <c r="U53" s="104">
        <f t="shared" si="7"/>
        <v>3</v>
      </c>
      <c r="V53" s="104">
        <f t="shared" si="8"/>
        <v>207</v>
      </c>
    </row>
    <row r="54" spans="1:23" s="83" customFormat="1">
      <c r="A54" s="94">
        <f t="shared" si="9"/>
        <v>0.36458333333333343</v>
      </c>
      <c r="B54" s="97">
        <f t="shared" si="10"/>
        <v>2</v>
      </c>
      <c r="C54" s="43">
        <f t="shared" si="10"/>
        <v>74</v>
      </c>
      <c r="D54" s="43">
        <f t="shared" si="10"/>
        <v>32</v>
      </c>
      <c r="E54" s="97">
        <f t="shared" si="10"/>
        <v>42</v>
      </c>
      <c r="F54" s="43">
        <f t="shared" si="10"/>
        <v>41</v>
      </c>
      <c r="G54" s="43">
        <f t="shared" si="10"/>
        <v>3</v>
      </c>
      <c r="H54" s="97">
        <f t="shared" si="10"/>
        <v>6</v>
      </c>
      <c r="I54" s="43">
        <f t="shared" si="10"/>
        <v>5</v>
      </c>
      <c r="J54" s="43">
        <f t="shared" si="10"/>
        <v>9</v>
      </c>
      <c r="K54" s="97">
        <f t="shared" si="10"/>
        <v>1</v>
      </c>
      <c r="L54" s="43">
        <f t="shared" si="10"/>
        <v>3</v>
      </c>
      <c r="M54" s="43">
        <f t="shared" si="10"/>
        <v>0</v>
      </c>
      <c r="N54" s="95">
        <f t="shared" si="2"/>
        <v>218</v>
      </c>
      <c r="O54" s="84"/>
      <c r="P54" s="84"/>
      <c r="Q54" s="96">
        <f t="shared" si="3"/>
        <v>0.36458333333333343</v>
      </c>
      <c r="R54" s="104">
        <f t="shared" si="4"/>
        <v>108</v>
      </c>
      <c r="S54" s="104">
        <f t="shared" si="5"/>
        <v>86</v>
      </c>
      <c r="T54" s="104">
        <f t="shared" si="6"/>
        <v>20</v>
      </c>
      <c r="U54" s="104">
        <f t="shared" si="7"/>
        <v>4</v>
      </c>
      <c r="V54" s="104">
        <f t="shared" si="8"/>
        <v>218</v>
      </c>
    </row>
    <row r="55" spans="1:23" s="83" customFormat="1">
      <c r="A55" s="94">
        <f t="shared" si="9"/>
        <v>0.37500000000000011</v>
      </c>
      <c r="B55" s="97">
        <f t="shared" si="10"/>
        <v>1</v>
      </c>
      <c r="C55" s="43">
        <f t="shared" si="10"/>
        <v>86</v>
      </c>
      <c r="D55" s="43">
        <f t="shared" si="10"/>
        <v>46</v>
      </c>
      <c r="E55" s="97">
        <f t="shared" si="10"/>
        <v>44</v>
      </c>
      <c r="F55" s="43">
        <f t="shared" si="10"/>
        <v>43</v>
      </c>
      <c r="G55" s="43">
        <f t="shared" si="10"/>
        <v>2</v>
      </c>
      <c r="H55" s="97">
        <f t="shared" si="10"/>
        <v>6</v>
      </c>
      <c r="I55" s="43">
        <f t="shared" si="10"/>
        <v>6</v>
      </c>
      <c r="J55" s="43">
        <f t="shared" si="10"/>
        <v>21</v>
      </c>
      <c r="K55" s="97">
        <f t="shared" si="10"/>
        <v>2</v>
      </c>
      <c r="L55" s="43">
        <f t="shared" si="10"/>
        <v>3</v>
      </c>
      <c r="M55" s="43">
        <f t="shared" si="10"/>
        <v>1</v>
      </c>
      <c r="N55" s="95">
        <f t="shared" si="2"/>
        <v>261</v>
      </c>
      <c r="O55" s="84"/>
      <c r="P55" s="84"/>
      <c r="Q55" s="96">
        <f t="shared" si="3"/>
        <v>0.37500000000000011</v>
      </c>
      <c r="R55" s="104">
        <f t="shared" si="4"/>
        <v>133</v>
      </c>
      <c r="S55" s="104">
        <f t="shared" si="5"/>
        <v>89</v>
      </c>
      <c r="T55" s="104">
        <f t="shared" si="6"/>
        <v>33</v>
      </c>
      <c r="U55" s="104">
        <f t="shared" si="7"/>
        <v>6</v>
      </c>
      <c r="V55" s="104">
        <f t="shared" si="8"/>
        <v>261</v>
      </c>
    </row>
    <row r="56" spans="1:23" s="83" customFormat="1">
      <c r="A56" s="94" t="str">
        <f t="shared" si="9"/>
        <v/>
      </c>
      <c r="B56" s="97" t="str">
        <f t="shared" si="10"/>
        <v/>
      </c>
      <c r="C56" s="43" t="str">
        <f t="shared" si="10"/>
        <v/>
      </c>
      <c r="D56" s="43" t="str">
        <f t="shared" si="10"/>
        <v/>
      </c>
      <c r="E56" s="97" t="str">
        <f t="shared" si="10"/>
        <v/>
      </c>
      <c r="F56" s="43" t="str">
        <f>IF(F41="","",F41-#REF!)</f>
        <v/>
      </c>
      <c r="G56" s="43" t="str">
        <f t="shared" si="10"/>
        <v/>
      </c>
      <c r="H56" s="97" t="str">
        <f t="shared" si="10"/>
        <v/>
      </c>
      <c r="I56" s="43" t="str">
        <f t="shared" si="10"/>
        <v/>
      </c>
      <c r="J56" s="43" t="str">
        <f t="shared" si="10"/>
        <v/>
      </c>
      <c r="K56" s="97" t="str">
        <f t="shared" si="10"/>
        <v/>
      </c>
      <c r="L56" s="43" t="str">
        <f t="shared" si="10"/>
        <v/>
      </c>
      <c r="M56" s="43" t="str">
        <f t="shared" si="10"/>
        <v/>
      </c>
      <c r="N56" s="95" t="str">
        <f t="shared" si="2"/>
        <v/>
      </c>
      <c r="O56" s="84"/>
      <c r="P56" s="84"/>
      <c r="Q56" s="96" t="str">
        <f t="shared" si="3"/>
        <v/>
      </c>
      <c r="R56" s="104">
        <f t="shared" si="4"/>
        <v>0</v>
      </c>
      <c r="S56" s="104">
        <f t="shared" si="5"/>
        <v>0</v>
      </c>
      <c r="T56" s="104">
        <f t="shared" si="6"/>
        <v>0</v>
      </c>
      <c r="U56" s="104">
        <f t="shared" si="7"/>
        <v>0</v>
      </c>
      <c r="V56" s="104">
        <f t="shared" si="8"/>
        <v>0</v>
      </c>
    </row>
    <row r="57" spans="1:23" s="83" customFormat="1">
      <c r="A57" s="94" t="str">
        <f t="shared" si="9"/>
        <v/>
      </c>
      <c r="B57" s="97" t="str">
        <f t="shared" si="10"/>
        <v/>
      </c>
      <c r="C57" s="43" t="str">
        <f t="shared" si="10"/>
        <v/>
      </c>
      <c r="D57" s="43" t="str">
        <f t="shared" si="10"/>
        <v/>
      </c>
      <c r="E57" s="97" t="str">
        <f t="shared" si="10"/>
        <v/>
      </c>
      <c r="F57" s="43" t="str">
        <f t="shared" si="10"/>
        <v/>
      </c>
      <c r="G57" s="43" t="str">
        <f t="shared" si="10"/>
        <v/>
      </c>
      <c r="H57" s="97" t="str">
        <f t="shared" si="10"/>
        <v/>
      </c>
      <c r="I57" s="43" t="str">
        <f t="shared" si="10"/>
        <v/>
      </c>
      <c r="J57" s="43" t="str">
        <f t="shared" si="10"/>
        <v/>
      </c>
      <c r="K57" s="97" t="str">
        <f t="shared" si="10"/>
        <v/>
      </c>
      <c r="L57" s="43" t="str">
        <f t="shared" si="10"/>
        <v/>
      </c>
      <c r="M57" s="43" t="str">
        <f t="shared" si="10"/>
        <v/>
      </c>
      <c r="N57" s="95" t="str">
        <f t="shared" si="2"/>
        <v/>
      </c>
      <c r="O57" s="84"/>
      <c r="P57" s="84"/>
      <c r="Q57" s="96" t="str">
        <f t="shared" si="3"/>
        <v/>
      </c>
      <c r="R57" s="104">
        <f t="shared" si="4"/>
        <v>0</v>
      </c>
      <c r="S57" s="104">
        <f t="shared" si="5"/>
        <v>0</v>
      </c>
      <c r="T57" s="104">
        <f t="shared" si="6"/>
        <v>0</v>
      </c>
      <c r="U57" s="104">
        <f t="shared" si="7"/>
        <v>0</v>
      </c>
      <c r="V57" s="104">
        <f t="shared" si="8"/>
        <v>0</v>
      </c>
    </row>
    <row r="58" spans="1:23" s="83" customFormat="1">
      <c r="A58" s="94" t="str">
        <f t="shared" si="9"/>
        <v/>
      </c>
      <c r="B58" s="97" t="str">
        <f t="shared" si="10"/>
        <v/>
      </c>
      <c r="C58" s="43" t="str">
        <f t="shared" si="10"/>
        <v/>
      </c>
      <c r="D58" s="43" t="str">
        <f t="shared" si="10"/>
        <v/>
      </c>
      <c r="E58" s="97" t="str">
        <f t="shared" si="10"/>
        <v/>
      </c>
      <c r="F58" s="43" t="str">
        <f t="shared" si="10"/>
        <v/>
      </c>
      <c r="G58" s="43" t="str">
        <f t="shared" si="10"/>
        <v/>
      </c>
      <c r="H58" s="97" t="str">
        <f t="shared" si="10"/>
        <v/>
      </c>
      <c r="I58" s="43" t="str">
        <f t="shared" si="10"/>
        <v/>
      </c>
      <c r="J58" s="43" t="str">
        <f t="shared" si="10"/>
        <v/>
      </c>
      <c r="K58" s="97" t="str">
        <f t="shared" si="10"/>
        <v/>
      </c>
      <c r="L58" s="43" t="str">
        <f t="shared" si="10"/>
        <v/>
      </c>
      <c r="M58" s="43" t="str">
        <f t="shared" si="10"/>
        <v/>
      </c>
      <c r="N58" s="95" t="str">
        <f t="shared" si="2"/>
        <v/>
      </c>
      <c r="O58" s="84"/>
      <c r="P58" s="84"/>
      <c r="Q58" s="96" t="str">
        <f t="shared" si="3"/>
        <v/>
      </c>
      <c r="R58" s="104">
        <f t="shared" si="4"/>
        <v>0</v>
      </c>
      <c r="S58" s="104">
        <f t="shared" si="5"/>
        <v>0</v>
      </c>
      <c r="T58" s="104">
        <f t="shared" si="6"/>
        <v>0</v>
      </c>
      <c r="U58" s="104">
        <f t="shared" si="7"/>
        <v>0</v>
      </c>
      <c r="V58" s="104">
        <f t="shared" si="8"/>
        <v>0</v>
      </c>
    </row>
    <row r="59" spans="1:23" s="83" customFormat="1">
      <c r="A59" s="94" t="str">
        <f t="shared" si="9"/>
        <v/>
      </c>
      <c r="B59" s="97" t="str">
        <f t="shared" si="10"/>
        <v/>
      </c>
      <c r="C59" s="43" t="str">
        <f t="shared" si="10"/>
        <v/>
      </c>
      <c r="D59" s="43" t="str">
        <f t="shared" si="10"/>
        <v/>
      </c>
      <c r="E59" s="97" t="str">
        <f t="shared" si="10"/>
        <v/>
      </c>
      <c r="F59" s="43" t="str">
        <f t="shared" si="10"/>
        <v/>
      </c>
      <c r="G59" s="43" t="str">
        <f t="shared" si="10"/>
        <v/>
      </c>
      <c r="H59" s="97" t="str">
        <f t="shared" si="10"/>
        <v/>
      </c>
      <c r="I59" s="43" t="str">
        <f t="shared" si="10"/>
        <v/>
      </c>
      <c r="J59" s="43" t="str">
        <f t="shared" si="10"/>
        <v/>
      </c>
      <c r="K59" s="97" t="str">
        <f t="shared" si="10"/>
        <v/>
      </c>
      <c r="L59" s="43" t="str">
        <f t="shared" si="10"/>
        <v/>
      </c>
      <c r="M59" s="43" t="str">
        <f t="shared" si="10"/>
        <v/>
      </c>
      <c r="N59" s="95" t="str">
        <f>IF(SUM(B59:M59)&lt;=0,"",SUM(B59:M59))</f>
        <v/>
      </c>
      <c r="O59" s="84"/>
      <c r="P59" s="84"/>
      <c r="Q59" s="96" t="str">
        <f t="shared" si="3"/>
        <v/>
      </c>
      <c r="R59" s="104">
        <f t="shared" si="4"/>
        <v>0</v>
      </c>
      <c r="S59" s="104">
        <f t="shared" si="5"/>
        <v>0</v>
      </c>
      <c r="T59" s="104">
        <f t="shared" si="6"/>
        <v>0</v>
      </c>
      <c r="U59" s="104">
        <f t="shared" si="7"/>
        <v>0</v>
      </c>
      <c r="V59" s="104">
        <f t="shared" si="8"/>
        <v>0</v>
      </c>
    </row>
    <row r="60" spans="1:23" s="83" customFormat="1">
      <c r="A60" s="98"/>
      <c r="B60" s="97"/>
      <c r="C60" s="43"/>
      <c r="D60" s="43"/>
      <c r="E60" s="97"/>
      <c r="F60" s="43"/>
      <c r="G60" s="43"/>
      <c r="H60" s="97"/>
      <c r="I60" s="43"/>
      <c r="J60" s="43"/>
      <c r="K60" s="97"/>
      <c r="L60" s="43"/>
      <c r="M60" s="43"/>
      <c r="N60" s="95"/>
      <c r="O60" s="82"/>
      <c r="P60" s="82"/>
    </row>
    <row r="61" spans="1:23" s="83" customFormat="1" ht="16.5" thickBot="1">
      <c r="A61" s="99" t="s">
        <v>46</v>
      </c>
      <c r="B61" s="106"/>
      <c r="C61" s="107"/>
      <c r="D61" s="107"/>
      <c r="E61" s="106"/>
      <c r="F61" s="107"/>
      <c r="G61" s="107"/>
      <c r="H61" s="106"/>
      <c r="I61" s="107"/>
      <c r="J61" s="107"/>
      <c r="K61" s="106"/>
      <c r="L61" s="107"/>
      <c r="M61" s="107"/>
      <c r="N61" s="108"/>
      <c r="O61" s="82"/>
      <c r="P61" s="82"/>
      <c r="Q61" s="109">
        <f>INDEX(Q48:Q58,W61,1)</f>
        <v>0.33333333333333337</v>
      </c>
      <c r="R61" s="104">
        <f>MAX(INDEX(R48:V59,W48,1),INDEX(R48:V59,W49,1),INDEX(R48:V59,W50,1),INDEX(R48:V59,W51,1))</f>
        <v>150</v>
      </c>
      <c r="S61" s="104">
        <f>MAX(INDEX(R48:V59,W48,2),INDEX(R48:V59,W49,2),INDEX(R48:V59,W50,2),INDEX(R48:V59,W51,2))</f>
        <v>123</v>
      </c>
      <c r="T61" s="104">
        <f>MAX(INDEX(R48:V59,W48,3),INDEX(R48:V59,W49,3),INDEX(R48:V59,W50,3),INDEX(R48:V59,W51,3))</f>
        <v>63</v>
      </c>
      <c r="U61" s="104">
        <f>MAX(INDEX(R48:V59,W48,4),INDEX(R48:V59,W49,4),INDEX(R48:V59,W50,4),INDEX(R48:V59,W51,4))</f>
        <v>11</v>
      </c>
      <c r="V61" s="104">
        <f>MAX(INDEX(V48:V59,W48,1),INDEX(V48:V59,W49,1),INDEX(V48:V59,W50,1),INDEX(V48:V59,W51,1))</f>
        <v>294</v>
      </c>
      <c r="W61" s="83">
        <f>MATCH(V61,V48:V59,0)</f>
        <v>4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0.29166666666666663</v>
      </c>
      <c r="B63" s="97">
        <f t="shared" ref="B63:M63" si="11">IF(B33="","",IF($A$63&lt;&gt;"",SUM(B48:B51),""))</f>
        <v>6</v>
      </c>
      <c r="C63" s="43">
        <f t="shared" si="11"/>
        <v>195</v>
      </c>
      <c r="D63" s="43">
        <f t="shared" si="11"/>
        <v>110</v>
      </c>
      <c r="E63" s="97">
        <f t="shared" si="11"/>
        <v>142</v>
      </c>
      <c r="F63" s="43">
        <f t="shared" si="11"/>
        <v>125</v>
      </c>
      <c r="G63" s="43">
        <f t="shared" si="11"/>
        <v>29</v>
      </c>
      <c r="H63" s="97">
        <f t="shared" si="11"/>
        <v>59</v>
      </c>
      <c r="I63" s="43">
        <f t="shared" si="11"/>
        <v>42</v>
      </c>
      <c r="J63" s="43">
        <f t="shared" si="11"/>
        <v>66</v>
      </c>
      <c r="K63" s="97">
        <f t="shared" si="11"/>
        <v>7</v>
      </c>
      <c r="L63" s="43">
        <f t="shared" si="11"/>
        <v>30</v>
      </c>
      <c r="M63" s="43">
        <f t="shared" si="11"/>
        <v>15</v>
      </c>
      <c r="N63" s="95">
        <f t="shared" ref="N63:N71" si="12">IF(SUM(B63:M63)&lt;=0,"",SUM(B63:M63))</f>
        <v>826</v>
      </c>
      <c r="O63" s="84"/>
      <c r="P63" s="84"/>
      <c r="Q63" s="96">
        <f t="shared" ref="Q63:Q71" si="13">$A63</f>
        <v>0.29166666666666663</v>
      </c>
      <c r="R63" s="83">
        <f>MAX(N63:N71)</f>
        <v>996</v>
      </c>
    </row>
    <row r="64" spans="1:23" s="76" customFormat="1">
      <c r="A64" s="94">
        <f t="shared" ref="A64:A71" si="14">IF(A63="","",IF(A52="","",A63+15/1440))</f>
        <v>0.30208333333333331</v>
      </c>
      <c r="B64" s="97">
        <f>IF($A$64="","",IF(B52&lt;&gt;"",SUM(B49:B52),""))</f>
        <v>8</v>
      </c>
      <c r="C64" s="43">
        <f>IF($A$64="","",IF(C52&lt;&gt;"",SUM(C49:C52),""))</f>
        <v>284</v>
      </c>
      <c r="D64" s="43">
        <f t="shared" ref="D64:M64" si="15">IF($A$64="","",IF(D52&lt;&gt;"",SUM(D49:D52),""))</f>
        <v>137</v>
      </c>
      <c r="E64" s="97">
        <f t="shared" si="15"/>
        <v>203</v>
      </c>
      <c r="F64" s="43">
        <f t="shared" si="15"/>
        <v>177</v>
      </c>
      <c r="G64" s="43">
        <f t="shared" si="15"/>
        <v>34</v>
      </c>
      <c r="H64" s="97">
        <f t="shared" si="15"/>
        <v>44</v>
      </c>
      <c r="I64" s="43">
        <f t="shared" si="15"/>
        <v>19</v>
      </c>
      <c r="J64" s="43">
        <f t="shared" si="15"/>
        <v>68</v>
      </c>
      <c r="K64" s="97">
        <f t="shared" si="15"/>
        <v>9</v>
      </c>
      <c r="L64" s="43">
        <f t="shared" si="15"/>
        <v>10</v>
      </c>
      <c r="M64" s="43">
        <f t="shared" si="15"/>
        <v>3</v>
      </c>
      <c r="N64" s="95">
        <f t="shared" si="12"/>
        <v>996</v>
      </c>
      <c r="O64" s="84"/>
      <c r="P64" s="84"/>
      <c r="Q64" s="96">
        <f t="shared" si="13"/>
        <v>0.30208333333333331</v>
      </c>
      <c r="R64" s="83">
        <f>MATCH(R63,N63:N71,0)</f>
        <v>2</v>
      </c>
      <c r="S64" s="96">
        <f>INDEX(Q63:Q71,R64,1)</f>
        <v>0.30208333333333331</v>
      </c>
      <c r="T64" s="83"/>
    </row>
    <row r="65" spans="1:20" s="83" customFormat="1">
      <c r="A65" s="94">
        <f t="shared" si="14"/>
        <v>0.3125</v>
      </c>
      <c r="B65" s="97">
        <f>IF($A$65="","",IF(B53&lt;&gt;"",SUM(B50:B53),""))</f>
        <v>12</v>
      </c>
      <c r="C65" s="43">
        <f>IF($A$65="","",IF(C53&lt;&gt;"",SUM(C50:C53),""))</f>
        <v>281</v>
      </c>
      <c r="D65" s="43">
        <f t="shared" ref="D65:M65" si="16">IF($A$65="","",IF(D53&lt;&gt;"",SUM(D50:D53),""))</f>
        <v>145</v>
      </c>
      <c r="E65" s="97">
        <f t="shared" si="16"/>
        <v>229</v>
      </c>
      <c r="F65" s="43">
        <f t="shared" si="16"/>
        <v>190</v>
      </c>
      <c r="G65" s="43">
        <f t="shared" si="16"/>
        <v>25</v>
      </c>
      <c r="H65" s="97">
        <f t="shared" si="16"/>
        <v>24</v>
      </c>
      <c r="I65" s="43">
        <f t="shared" si="16"/>
        <v>9</v>
      </c>
      <c r="J65" s="43">
        <f t="shared" si="16"/>
        <v>46</v>
      </c>
      <c r="K65" s="97">
        <f t="shared" si="16"/>
        <v>8</v>
      </c>
      <c r="L65" s="43">
        <f t="shared" si="16"/>
        <v>5</v>
      </c>
      <c r="M65" s="43">
        <f t="shared" si="16"/>
        <v>1</v>
      </c>
      <c r="N65" s="95">
        <f t="shared" si="12"/>
        <v>975</v>
      </c>
      <c r="O65" s="84"/>
      <c r="P65" s="84"/>
      <c r="Q65" s="96">
        <f t="shared" si="13"/>
        <v>0.3125</v>
      </c>
    </row>
    <row r="66" spans="1:20" s="83" customFormat="1">
      <c r="A66" s="94">
        <f t="shared" si="14"/>
        <v>0.32291666666666669</v>
      </c>
      <c r="B66" s="97">
        <f>IF($A$64="","",IF(B54&lt;&gt;"",SUM(B51:B54),""))</f>
        <v>13</v>
      </c>
      <c r="C66" s="43">
        <f>IF($A$64="","",IF(C54&lt;&gt;"",SUM(C51:C54),""))</f>
        <v>302</v>
      </c>
      <c r="D66" s="43">
        <f t="shared" ref="D66:M66" si="17">IF($A$64="","",IF(D54&lt;&gt;"",SUM(D51:D54),""))</f>
        <v>151</v>
      </c>
      <c r="E66" s="97">
        <f t="shared" si="17"/>
        <v>233</v>
      </c>
      <c r="F66" s="43">
        <f t="shared" si="17"/>
        <v>185</v>
      </c>
      <c r="G66" s="43">
        <f t="shared" si="17"/>
        <v>22</v>
      </c>
      <c r="H66" s="97">
        <f t="shared" si="17"/>
        <v>20</v>
      </c>
      <c r="I66" s="43">
        <f t="shared" si="17"/>
        <v>12</v>
      </c>
      <c r="J66" s="43">
        <f t="shared" si="17"/>
        <v>34</v>
      </c>
      <c r="K66" s="97">
        <f t="shared" si="17"/>
        <v>5</v>
      </c>
      <c r="L66" s="43">
        <f t="shared" si="17"/>
        <v>7</v>
      </c>
      <c r="M66" s="43">
        <f t="shared" si="17"/>
        <v>1</v>
      </c>
      <c r="N66" s="95">
        <f>IF(SUM(B66:M66)&lt;=0,"",SUM(B66:M66))</f>
        <v>985</v>
      </c>
      <c r="O66" s="84"/>
      <c r="P66" s="84"/>
      <c r="Q66" s="96">
        <f t="shared" si="13"/>
        <v>0.32291666666666669</v>
      </c>
    </row>
    <row r="67" spans="1:20" s="83" customFormat="1">
      <c r="A67" s="94">
        <f t="shared" si="14"/>
        <v>0.33333333333333337</v>
      </c>
      <c r="B67" s="97">
        <f>IF($A$65="","",IF(B55&lt;&gt;"",SUM(B52:B55),""))</f>
        <v>12</v>
      </c>
      <c r="C67" s="43">
        <f>IF($A$65="","",IF(C55&lt;&gt;"",SUM(C52:C55),""))</f>
        <v>298</v>
      </c>
      <c r="D67" s="43">
        <f t="shared" ref="D67:M67" si="18">IF($A$65="","",IF(D55&lt;&gt;"",SUM(D52:D55),""))</f>
        <v>139</v>
      </c>
      <c r="E67" s="97">
        <f t="shared" si="18"/>
        <v>211</v>
      </c>
      <c r="F67" s="43">
        <f t="shared" si="18"/>
        <v>184</v>
      </c>
      <c r="G67" s="43">
        <f t="shared" si="18"/>
        <v>11</v>
      </c>
      <c r="H67" s="97">
        <f t="shared" si="18"/>
        <v>20</v>
      </c>
      <c r="I67" s="43">
        <f t="shared" si="18"/>
        <v>15</v>
      </c>
      <c r="J67" s="43">
        <f t="shared" si="18"/>
        <v>46</v>
      </c>
      <c r="K67" s="97">
        <f t="shared" si="18"/>
        <v>7</v>
      </c>
      <c r="L67" s="43">
        <f t="shared" si="18"/>
        <v>8</v>
      </c>
      <c r="M67" s="43">
        <f t="shared" si="18"/>
        <v>1</v>
      </c>
      <c r="N67" s="95">
        <f>IF(SUM(B67:M67)&lt;=0,"",SUM(B67:M67))</f>
        <v>952</v>
      </c>
      <c r="O67" s="84"/>
      <c r="P67" s="84"/>
      <c r="Q67" s="96">
        <f t="shared" si="13"/>
        <v>0.33333333333333337</v>
      </c>
    </row>
    <row r="68" spans="1:20" s="83" customFormat="1">
      <c r="A68" s="94" t="str">
        <f t="shared" si="14"/>
        <v/>
      </c>
      <c r="B68" s="97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7" t="str">
        <f t="shared" si="19"/>
        <v/>
      </c>
      <c r="F68" s="43" t="str">
        <f t="shared" si="19"/>
        <v/>
      </c>
      <c r="G68" s="43" t="str">
        <f t="shared" si="19"/>
        <v/>
      </c>
      <c r="H68" s="97" t="str">
        <f t="shared" si="19"/>
        <v/>
      </c>
      <c r="I68" s="43" t="str">
        <f t="shared" si="19"/>
        <v/>
      </c>
      <c r="J68" s="43" t="str">
        <f t="shared" si="19"/>
        <v/>
      </c>
      <c r="K68" s="97" t="str">
        <f t="shared" si="19"/>
        <v/>
      </c>
      <c r="L68" s="43" t="str">
        <f t="shared" si="19"/>
        <v/>
      </c>
      <c r="M68" s="43" t="str">
        <f t="shared" si="19"/>
        <v/>
      </c>
      <c r="N68" s="95" t="str">
        <f>IF(SUM(B68:M68)&lt;=0,"",SUM(B68:M68))</f>
        <v/>
      </c>
      <c r="O68" s="84"/>
      <c r="P68" s="84"/>
      <c r="Q68" s="96" t="str">
        <f t="shared" si="13"/>
        <v/>
      </c>
    </row>
    <row r="69" spans="1:20" s="83" customFormat="1">
      <c r="A69" s="94" t="str">
        <f t="shared" si="14"/>
        <v/>
      </c>
      <c r="B69" s="97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7" t="str">
        <f t="shared" si="20"/>
        <v/>
      </c>
      <c r="F69" s="43" t="str">
        <f t="shared" si="20"/>
        <v/>
      </c>
      <c r="G69" s="43" t="str">
        <f t="shared" si="20"/>
        <v/>
      </c>
      <c r="H69" s="97" t="str">
        <f t="shared" si="20"/>
        <v/>
      </c>
      <c r="I69" s="43" t="str">
        <f t="shared" si="20"/>
        <v/>
      </c>
      <c r="J69" s="43" t="str">
        <f t="shared" si="20"/>
        <v/>
      </c>
      <c r="K69" s="97" t="str">
        <f t="shared" si="20"/>
        <v/>
      </c>
      <c r="L69" s="43" t="str">
        <f t="shared" si="20"/>
        <v/>
      </c>
      <c r="M69" s="43" t="str">
        <f t="shared" si="20"/>
        <v/>
      </c>
      <c r="N69" s="95" t="str">
        <f>IF(SUM(B69:M69)&lt;=0,"",SUM(B69:M69))</f>
        <v/>
      </c>
      <c r="O69" s="84"/>
      <c r="P69" s="84"/>
      <c r="Q69" s="96" t="str">
        <f t="shared" si="13"/>
        <v/>
      </c>
    </row>
    <row r="70" spans="1:20" s="83" customFormat="1">
      <c r="A70" s="94" t="str">
        <f t="shared" si="14"/>
        <v/>
      </c>
      <c r="B70" s="97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7" t="str">
        <f t="shared" si="21"/>
        <v/>
      </c>
      <c r="F70" s="43" t="str">
        <f t="shared" si="21"/>
        <v/>
      </c>
      <c r="G70" s="43" t="str">
        <f t="shared" si="21"/>
        <v/>
      </c>
      <c r="H70" s="97" t="str">
        <f t="shared" si="21"/>
        <v/>
      </c>
      <c r="I70" s="43" t="str">
        <f t="shared" si="21"/>
        <v/>
      </c>
      <c r="J70" s="43" t="str">
        <f t="shared" si="21"/>
        <v/>
      </c>
      <c r="K70" s="97" t="str">
        <f t="shared" si="21"/>
        <v/>
      </c>
      <c r="L70" s="43" t="str">
        <f t="shared" si="21"/>
        <v/>
      </c>
      <c r="M70" s="43" t="str">
        <f t="shared" si="21"/>
        <v/>
      </c>
      <c r="N70" s="95" t="str">
        <f t="shared" si="12"/>
        <v/>
      </c>
      <c r="O70" s="84"/>
      <c r="P70" s="84"/>
      <c r="Q70" s="96" t="str">
        <f t="shared" si="13"/>
        <v/>
      </c>
    </row>
    <row r="71" spans="1:20" s="83" customFormat="1">
      <c r="A71" s="94" t="str">
        <f t="shared" si="14"/>
        <v/>
      </c>
      <c r="B71" s="97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7" t="str">
        <f t="shared" si="22"/>
        <v/>
      </c>
      <c r="F71" s="43" t="str">
        <f t="shared" si="22"/>
        <v/>
      </c>
      <c r="G71" s="43" t="str">
        <f t="shared" si="22"/>
        <v/>
      </c>
      <c r="H71" s="97" t="str">
        <f t="shared" si="22"/>
        <v/>
      </c>
      <c r="I71" s="43" t="str">
        <f t="shared" si="22"/>
        <v/>
      </c>
      <c r="J71" s="43" t="str">
        <f t="shared" si="22"/>
        <v/>
      </c>
      <c r="K71" s="97" t="str">
        <f t="shared" si="22"/>
        <v/>
      </c>
      <c r="L71" s="43" t="str">
        <f t="shared" si="22"/>
        <v/>
      </c>
      <c r="M71" s="43" t="str">
        <f t="shared" si="22"/>
        <v/>
      </c>
      <c r="N71" s="95" t="str">
        <f t="shared" si="12"/>
        <v/>
      </c>
      <c r="O71" s="84"/>
      <c r="P71" s="84"/>
      <c r="Q71" s="96" t="str">
        <f t="shared" si="13"/>
        <v/>
      </c>
    </row>
    <row r="72" spans="1:20" s="83" customFormat="1" ht="16.5" thickBot="1">
      <c r="A72" s="110"/>
      <c r="B72" s="106"/>
      <c r="C72" s="107"/>
      <c r="D72" s="107"/>
      <c r="E72" s="106"/>
      <c r="F72" s="107"/>
      <c r="G72" s="107"/>
      <c r="H72" s="106"/>
      <c r="I72" s="107"/>
      <c r="J72" s="107"/>
      <c r="K72" s="106"/>
      <c r="L72" s="107"/>
      <c r="M72" s="107"/>
      <c r="N72" s="108"/>
      <c r="O72" s="82"/>
      <c r="P72" s="82"/>
    </row>
    <row r="73" spans="1:20" ht="15" customHeight="1" thickTop="1">
      <c r="A73" s="111"/>
      <c r="B73" s="112"/>
      <c r="C73" s="35"/>
      <c r="E73" s="42"/>
      <c r="F73" s="111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1"/>
      <c r="B74" s="112"/>
      <c r="C74" s="35"/>
      <c r="E74" s="42"/>
      <c r="F74" s="111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2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224</v>
      </c>
      <c r="I76" s="56">
        <f>IF(D33="",0,INDEX($B$63:$M$71,$R$64,3))+IF(E33="",0,INDEX($B$63:$M$71,$R$64,4))+IF(L33="",0,INDEX($B$63:$M$71,$R$64,11))</f>
        <v>350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429</v>
      </c>
      <c r="F77" s="56">
        <f>IF(E33="",0,INDEX($B$63:$M$71,$R$64,4))+IF(F33="",0,INDEX($B$63:$M$71,$R$64,5))+IF(G33="",0,INDEX($B$63:$M$71,$R$64,6))</f>
        <v>414</v>
      </c>
      <c r="I77" s="56">
        <f>IF(H33="",0,INDEX($B$63:$M$71,$R$64,7))+IF(I33="",0,INDEX($B$63:$M$71,$R$64,8))+IF(J33="",0,INDEX($B$63:$M$71,$R$64,9))</f>
        <v>131</v>
      </c>
      <c r="L77" s="56">
        <f>IF(K33="",0,INDEX($B$63:$M$71,$R$64,10))+IF(L33="",0,INDEX($B$63:$M$71,$R$64,11))+IF(M33="",0,INDEX($B$63:$M$71,$R$64,12))</f>
        <v>22</v>
      </c>
      <c r="M77" s="15"/>
      <c r="R77" s="42"/>
      <c r="S77" s="113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361</v>
      </c>
      <c r="L78" s="56">
        <f>IF(B33="",0,INDEX($B$63:$M$71,$R$64,1))+IF(G33="",0,INDEX($B$63:$M$71,$R$64,6))+IF(I33="",0,INDEX($B$63:$M$71,$R$64,8))</f>
        <v>61</v>
      </c>
    </row>
    <row r="79" spans="1:20" ht="15" customHeight="1">
      <c r="C79" s="56"/>
      <c r="F79" s="56"/>
      <c r="I79" s="56"/>
      <c r="L79" s="56"/>
    </row>
    <row r="80" spans="1:20" ht="15" customHeight="1">
      <c r="C80" s="114"/>
      <c r="T80" s="113"/>
    </row>
    <row r="81" spans="1:20" ht="15" customHeight="1"/>
    <row r="83" spans="1:20" s="113" customFormat="1" ht="18">
      <c r="A83" s="5"/>
      <c r="B83" s="5"/>
      <c r="C83" s="56"/>
      <c r="D83" s="5"/>
      <c r="E83" s="5"/>
      <c r="F83" s="56"/>
      <c r="G83" s="5"/>
      <c r="H83" s="5"/>
      <c r="I83" s="115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6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topLeftCell="A31" workbookViewId="0">
      <selection activeCell="M43" sqref="M43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17</v>
      </c>
      <c r="D4" s="8" t="s">
        <v>52</v>
      </c>
      <c r="E4" s="8"/>
      <c r="F4" s="8"/>
      <c r="G4" s="8"/>
      <c r="H4" s="8"/>
      <c r="I4" s="9" t="s">
        <v>3</v>
      </c>
      <c r="J4" s="9"/>
      <c r="K4" s="10">
        <v>0.29166666666666669</v>
      </c>
      <c r="L4" s="11" t="s">
        <v>4</v>
      </c>
      <c r="M4" s="12">
        <v>0.375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51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89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0.29166666666666663</v>
      </c>
      <c r="D7" s="39"/>
      <c r="E7" s="40"/>
      <c r="F7" s="38">
        <f>C7+60/1440</f>
        <v>0.33333333333333331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0.32291666666666669</v>
      </c>
      <c r="D8" s="39"/>
      <c r="E8" s="40" t="s">
        <v>4</v>
      </c>
      <c r="F8" s="38">
        <f>Q61</f>
        <v>0.33333333333333337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Manuel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0.46875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P10" s="5" t="s">
        <v>17</v>
      </c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 t="str">
        <f>IF(L29="N/A","N/A",IF(C29="N/A","N/A",INDEX($B$63:$M$71,$R$64,12)))</f>
        <v/>
      </c>
      <c r="D11" s="50">
        <f>IF(L29="N/A","N/A",IF(I29="N/A","N/A",INDEX($B$63:$M$71,$R$64,11)))</f>
        <v>30</v>
      </c>
      <c r="E11" s="51" t="str">
        <f>IF(L29="N/A","N/A",IF(F29="N/A","N/A",INDEX($B$63:$M$71,$R$64,10)))</f>
        <v/>
      </c>
      <c r="F11" s="37"/>
      <c r="G11" s="37"/>
      <c r="H11" s="37"/>
      <c r="I11" s="15"/>
      <c r="J11" s="52">
        <f>IF(L29="N/A","N/A",L77)</f>
        <v>30</v>
      </c>
      <c r="K11" s="52">
        <f>IF(L29="N/A","N/A",L78)</f>
        <v>3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 xml:space="preserve">E 2nd 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0.25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 t="str">
        <f>IF(C29="N/A","N/A",IF(L29="N/A","N/A",INDEX($B$63:$M$71,$R$64,1)))</f>
        <v/>
      </c>
      <c r="C15" s="37"/>
      <c r="D15" s="37"/>
      <c r="E15" s="37"/>
      <c r="F15" s="56" t="str">
        <f>IF(F29="N/A","N/A",IF(L29="N/A","N/A",INDEX($B$63:$M$71,$R$64,6)))</f>
        <v/>
      </c>
      <c r="G15" s="37"/>
      <c r="H15" s="57">
        <f>IF(C29="N/A","N/A",C76)</f>
        <v>6</v>
      </c>
      <c r="I15" s="37"/>
      <c r="J15" s="37"/>
      <c r="K15" s="37"/>
      <c r="L15" s="15"/>
      <c r="M15" s="58">
        <f>IF(F29="N/A","N/A",F77)</f>
        <v>6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1</v>
      </c>
      <c r="C17" s="37"/>
      <c r="D17" s="37"/>
      <c r="E17" s="37"/>
      <c r="F17" s="61">
        <f>IF(F29="N/A","N/A",IF(C29="N/A","N/A",INDEX($B$63:$M$71,$R$64,5)))</f>
        <v>6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40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 t="str">
        <f>IF(C29="N/A","N/A",IF(I29="N/A","N/A",INDEX($B$63:$M$71,$R$64,3)))</f>
        <v/>
      </c>
      <c r="C19" s="37"/>
      <c r="D19" s="37"/>
      <c r="E19" s="37"/>
      <c r="F19" s="56" t="str">
        <f>IF(F29="N/A","N/A",IF(I29="N/A","N/A",INDEX($B$63:$M$71,$R$64,4)))</f>
        <v/>
      </c>
      <c r="G19" s="37"/>
      <c r="H19" s="57">
        <f>IF(C29="N/A","N/A",C77)</f>
        <v>1</v>
      </c>
      <c r="I19" s="37"/>
      <c r="J19" s="37"/>
      <c r="K19" s="37"/>
      <c r="L19" s="15"/>
      <c r="M19" s="58">
        <f>IF(F29="N/A","N/A",F78)</f>
        <v>1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 xml:space="preserve">E 2nd 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0.375</v>
      </c>
      <c r="N22" s="62"/>
      <c r="Q22" s="42"/>
      <c r="R22" s="42"/>
    </row>
    <row r="23" spans="1:28" ht="30" customHeight="1">
      <c r="A23" s="48"/>
      <c r="B23" s="37"/>
      <c r="C23" s="49" t="str">
        <f>IF(I29="N/A","N/A",IF(C29="N/A","N/A",INDEX($B$63:$M$71,$R$64,7)))</f>
        <v/>
      </c>
      <c r="D23" s="50">
        <f>IF(I29="N/A","N/A",IF(L29="N/A","N/A",INDEX($B$63:$M$71,$R$64,8)))</f>
        <v>3</v>
      </c>
      <c r="E23" s="51" t="str">
        <f>IF(I29="N/A","N/A",IF(F29="N/A","N/A",INDEX($B$63:$M$71,$R$64,9)))</f>
        <v/>
      </c>
      <c r="F23" s="15"/>
      <c r="G23" s="65"/>
      <c r="H23" s="37"/>
      <c r="I23" s="37"/>
      <c r="J23" s="66">
        <f>IF(I29="N/A","N/A",I76)</f>
        <v>30</v>
      </c>
      <c r="K23" s="66">
        <f>IF(I29="N/A","N/A",I77)</f>
        <v>3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Manuel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0.375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0.55555555555555558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P28" s="5" t="s">
        <v>17</v>
      </c>
      <c r="Q28" s="42"/>
      <c r="R28" s="42"/>
    </row>
    <row r="29" spans="1:28" s="76" customFormat="1" ht="16.5" thickTop="1">
      <c r="A29" s="6"/>
      <c r="B29" s="71"/>
      <c r="C29" s="72" t="s">
        <v>53</v>
      </c>
      <c r="D29" s="73"/>
      <c r="E29" s="71"/>
      <c r="F29" s="72" t="s">
        <v>53</v>
      </c>
      <c r="G29" s="73"/>
      <c r="H29" s="71"/>
      <c r="I29" s="72" t="s">
        <v>54</v>
      </c>
      <c r="J29" s="73"/>
      <c r="K29" s="71"/>
      <c r="L29" s="72" t="s">
        <v>54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120">
        <v>0.30208333333333331</v>
      </c>
      <c r="B33" s="121"/>
      <c r="C33" s="121">
        <v>0</v>
      </c>
      <c r="D33" s="121"/>
      <c r="E33" s="121"/>
      <c r="F33" s="121">
        <v>4</v>
      </c>
      <c r="G33" s="121"/>
      <c r="H33" s="121"/>
      <c r="I33" s="121">
        <v>1</v>
      </c>
      <c r="J33" s="121"/>
      <c r="K33" s="121"/>
      <c r="L33" s="121">
        <v>1</v>
      </c>
      <c r="M33" s="122"/>
      <c r="N33" s="117">
        <f t="shared" ref="N33:N40" si="0">IF(SUM(B33:M33)&lt;=0,"",SUM(B33:M33))</f>
        <v>6</v>
      </c>
      <c r="O33" s="84"/>
      <c r="P33" s="84"/>
      <c r="Q33" s="96" t="s">
        <v>17</v>
      </c>
    </row>
    <row r="34" spans="1:28" s="83" customFormat="1">
      <c r="A34" s="120">
        <v>0.3125</v>
      </c>
      <c r="B34" s="118"/>
      <c r="C34" s="118">
        <v>0</v>
      </c>
      <c r="D34" s="118"/>
      <c r="E34" s="118"/>
      <c r="F34" s="118">
        <v>4</v>
      </c>
      <c r="G34" s="118"/>
      <c r="H34" s="118"/>
      <c r="I34" s="118">
        <v>1</v>
      </c>
      <c r="J34" s="118"/>
      <c r="K34" s="118"/>
      <c r="L34" s="118">
        <v>8</v>
      </c>
      <c r="M34" s="119"/>
      <c r="N34" s="117">
        <f t="shared" si="0"/>
        <v>13</v>
      </c>
      <c r="O34" s="84"/>
      <c r="P34" s="84"/>
      <c r="Q34" s="96"/>
    </row>
    <row r="35" spans="1:28" s="83" customFormat="1">
      <c r="A35" s="120">
        <v>0.32291666666666702</v>
      </c>
      <c r="B35" s="118"/>
      <c r="C35" s="118">
        <v>1</v>
      </c>
      <c r="D35" s="118"/>
      <c r="E35" s="118"/>
      <c r="F35" s="118">
        <v>6</v>
      </c>
      <c r="G35" s="118"/>
      <c r="H35" s="118"/>
      <c r="I35" s="118">
        <v>1</v>
      </c>
      <c r="J35" s="118"/>
      <c r="K35" s="118"/>
      <c r="L35" s="118">
        <v>14</v>
      </c>
      <c r="M35" s="119"/>
      <c r="N35" s="117">
        <f t="shared" si="0"/>
        <v>22</v>
      </c>
      <c r="O35" s="84"/>
      <c r="P35" s="84"/>
      <c r="Q35" s="96" t="s">
        <v>17</v>
      </c>
    </row>
    <row r="36" spans="1:28" s="76" customFormat="1">
      <c r="A36" s="120">
        <v>0.33333333333333298</v>
      </c>
      <c r="B36" s="118"/>
      <c r="C36" s="118">
        <v>1</v>
      </c>
      <c r="D36" s="118"/>
      <c r="E36" s="118"/>
      <c r="F36" s="118">
        <v>6</v>
      </c>
      <c r="G36" s="118"/>
      <c r="H36" s="118"/>
      <c r="I36" s="118">
        <v>3</v>
      </c>
      <c r="J36" s="118"/>
      <c r="K36" s="118"/>
      <c r="L36" s="118">
        <v>30</v>
      </c>
      <c r="M36" s="119"/>
      <c r="N36" s="117">
        <f t="shared" si="0"/>
        <v>40</v>
      </c>
      <c r="O36" s="84"/>
      <c r="P36" s="84"/>
      <c r="Q36" s="96"/>
      <c r="R36" s="83"/>
      <c r="S36" s="83"/>
      <c r="T36" s="83"/>
      <c r="U36" s="83"/>
      <c r="V36" s="83"/>
      <c r="W36" s="83"/>
      <c r="AB36" s="83"/>
    </row>
    <row r="37" spans="1:28" s="83" customFormat="1">
      <c r="A37" s="120">
        <v>0.34375</v>
      </c>
      <c r="B37" s="118"/>
      <c r="C37" s="118">
        <v>1</v>
      </c>
      <c r="D37" s="118"/>
      <c r="E37" s="118"/>
      <c r="F37" s="118">
        <v>8</v>
      </c>
      <c r="G37" s="118"/>
      <c r="H37" s="118"/>
      <c r="I37" s="118">
        <v>4</v>
      </c>
      <c r="J37" s="118"/>
      <c r="K37" s="118"/>
      <c r="L37" s="118">
        <v>33</v>
      </c>
      <c r="M37" s="119"/>
      <c r="N37" s="117">
        <f t="shared" si="0"/>
        <v>46</v>
      </c>
      <c r="O37" s="84"/>
      <c r="P37" s="84"/>
      <c r="Q37" s="96"/>
    </row>
    <row r="38" spans="1:28" s="83" customFormat="1">
      <c r="A38" s="120">
        <v>0.35416666666666702</v>
      </c>
      <c r="B38" s="118"/>
      <c r="C38" s="118">
        <v>1</v>
      </c>
      <c r="D38" s="118"/>
      <c r="E38" s="118"/>
      <c r="F38" s="118">
        <v>8</v>
      </c>
      <c r="G38" s="118"/>
      <c r="H38" s="118"/>
      <c r="I38" s="118">
        <v>4</v>
      </c>
      <c r="J38" s="118"/>
      <c r="K38" s="118"/>
      <c r="L38" s="118">
        <v>39</v>
      </c>
      <c r="M38" s="119"/>
      <c r="N38" s="117">
        <f t="shared" si="0"/>
        <v>52</v>
      </c>
      <c r="O38" s="84"/>
      <c r="P38" s="84"/>
      <c r="Q38" s="96"/>
    </row>
    <row r="39" spans="1:28" s="83" customFormat="1">
      <c r="A39" s="120">
        <v>0.36458333333333298</v>
      </c>
      <c r="B39" s="118"/>
      <c r="C39" s="118">
        <v>1</v>
      </c>
      <c r="D39" s="118"/>
      <c r="E39" s="118"/>
      <c r="F39" s="118">
        <v>8</v>
      </c>
      <c r="G39" s="118"/>
      <c r="H39" s="118"/>
      <c r="I39" s="118">
        <v>4</v>
      </c>
      <c r="J39" s="118"/>
      <c r="K39" s="118"/>
      <c r="L39" s="118">
        <v>40</v>
      </c>
      <c r="M39" s="119"/>
      <c r="N39" s="117">
        <f t="shared" si="0"/>
        <v>53</v>
      </c>
      <c r="O39" s="84"/>
      <c r="P39" s="84"/>
      <c r="Q39" s="96" t="s">
        <v>17</v>
      </c>
    </row>
    <row r="40" spans="1:28" s="83" customFormat="1">
      <c r="A40" s="120">
        <v>0.375</v>
      </c>
      <c r="B40" s="123"/>
      <c r="C40" s="123">
        <v>2</v>
      </c>
      <c r="D40" s="123"/>
      <c r="E40" s="118"/>
      <c r="F40" s="118">
        <v>9</v>
      </c>
      <c r="G40" s="118"/>
      <c r="H40" s="123"/>
      <c r="I40" s="123">
        <v>6</v>
      </c>
      <c r="J40" s="123"/>
      <c r="K40" s="123"/>
      <c r="L40" s="123">
        <v>44</v>
      </c>
      <c r="M40" s="124"/>
      <c r="N40" s="117">
        <f t="shared" si="0"/>
        <v>61</v>
      </c>
      <c r="O40" s="84"/>
      <c r="P40" s="84"/>
      <c r="Q40" s="96" t="s">
        <v>17</v>
      </c>
    </row>
    <row r="41" spans="1:28" s="83" customFormat="1">
      <c r="A41" s="94"/>
      <c r="B41" s="97"/>
      <c r="C41" s="43"/>
      <c r="D41" s="43"/>
      <c r="E41" s="125"/>
      <c r="F41" s="126"/>
      <c r="G41" s="127"/>
      <c r="H41" s="97"/>
      <c r="I41" s="43"/>
      <c r="J41" s="43"/>
      <c r="K41" s="97"/>
      <c r="L41" s="43"/>
      <c r="M41" s="43"/>
      <c r="N41" s="95"/>
      <c r="O41" s="84"/>
      <c r="P41" s="84"/>
      <c r="Q41" s="96"/>
    </row>
    <row r="42" spans="1:28" s="83" customFormat="1">
      <c r="A42" s="94"/>
      <c r="B42" s="97"/>
      <c r="C42" s="43"/>
      <c r="D42" s="43"/>
      <c r="E42" s="97"/>
      <c r="F42" s="43"/>
      <c r="G42" s="43"/>
      <c r="H42" s="97"/>
      <c r="I42" s="43"/>
      <c r="J42" s="43"/>
      <c r="K42" s="97"/>
      <c r="L42" s="43"/>
      <c r="M42" s="43"/>
      <c r="N42" s="95"/>
      <c r="O42" s="84"/>
      <c r="P42" s="84"/>
      <c r="Q42" s="96"/>
    </row>
    <row r="43" spans="1:28" s="83" customFormat="1">
      <c r="A43" s="94"/>
      <c r="B43" s="97"/>
      <c r="C43" s="43"/>
      <c r="D43" s="43"/>
      <c r="E43" s="97"/>
      <c r="F43" s="43"/>
      <c r="G43" s="43"/>
      <c r="H43" s="97"/>
      <c r="I43" s="43"/>
      <c r="J43" s="43"/>
      <c r="K43" s="97"/>
      <c r="L43" s="43"/>
      <c r="M43" s="43"/>
      <c r="N43" s="95"/>
      <c r="O43" s="84"/>
      <c r="P43" s="84"/>
      <c r="Q43" s="96" t="s">
        <v>17</v>
      </c>
    </row>
    <row r="44" spans="1:28" s="83" customFormat="1">
      <c r="A44" s="94"/>
      <c r="B44" s="97"/>
      <c r="C44" s="43"/>
      <c r="D44" s="43"/>
      <c r="E44" s="97"/>
      <c r="F44" s="43"/>
      <c r="G44" s="43"/>
      <c r="H44" s="97"/>
      <c r="I44" s="43"/>
      <c r="J44" s="43"/>
      <c r="K44" s="97"/>
      <c r="L44" s="43"/>
      <c r="M44" s="43"/>
      <c r="N44" s="95"/>
      <c r="O44" s="84"/>
      <c r="P44" s="84"/>
      <c r="Q44" s="96"/>
    </row>
    <row r="45" spans="1:28" s="83" customFormat="1">
      <c r="A45" s="98"/>
      <c r="B45" s="97"/>
      <c r="C45" s="43"/>
      <c r="D45" s="43"/>
      <c r="E45" s="97"/>
      <c r="F45" s="43"/>
      <c r="G45" s="43"/>
      <c r="H45" s="97"/>
      <c r="I45" s="43"/>
      <c r="J45" s="43"/>
      <c r="K45" s="97"/>
      <c r="L45" s="43"/>
      <c r="M45" s="43"/>
      <c r="N45" s="95"/>
      <c r="O45" s="82"/>
      <c r="P45" s="82"/>
    </row>
    <row r="46" spans="1:28" s="83" customFormat="1" ht="16.5" thickBot="1">
      <c r="A46" s="99" t="s">
        <v>39</v>
      </c>
      <c r="B46" s="100"/>
      <c r="C46" s="101"/>
      <c r="D46" s="101"/>
      <c r="E46" s="100"/>
      <c r="F46" s="101"/>
      <c r="G46" s="101"/>
      <c r="H46" s="100"/>
      <c r="I46" s="101"/>
      <c r="J46" s="101"/>
      <c r="K46" s="100"/>
      <c r="L46" s="101"/>
      <c r="M46" s="101"/>
      <c r="N46" s="102"/>
      <c r="O46" s="82"/>
      <c r="P46" s="82"/>
      <c r="R46" s="103" t="s">
        <v>40</v>
      </c>
      <c r="S46" s="103"/>
      <c r="T46" s="103"/>
      <c r="U46" s="103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6">
        <f>Q48-15/(60*24)</f>
        <v>0.29166666666666663</v>
      </c>
      <c r="R47" s="104" t="s">
        <v>41</v>
      </c>
      <c r="S47" s="104" t="s">
        <v>42</v>
      </c>
      <c r="T47" s="104" t="s">
        <v>43</v>
      </c>
      <c r="U47" s="104" t="s">
        <v>44</v>
      </c>
      <c r="V47" s="103" t="s">
        <v>45</v>
      </c>
    </row>
    <row r="48" spans="1:28" s="83" customFormat="1">
      <c r="A48" s="94">
        <f>A33</f>
        <v>0.30208333333333331</v>
      </c>
      <c r="B48" s="97" t="str">
        <f>IF(B33="","",B33)</f>
        <v/>
      </c>
      <c r="C48" s="43">
        <f>IF(C33="","",C33)</f>
        <v>0</v>
      </c>
      <c r="D48" s="43" t="str">
        <f>IF(D33="","",D33)</f>
        <v/>
      </c>
      <c r="E48" s="97" t="str">
        <f t="shared" ref="E48:M48" si="1">IF(E33="","",E33)</f>
        <v/>
      </c>
      <c r="F48" s="43">
        <f t="shared" si="1"/>
        <v>4</v>
      </c>
      <c r="G48" s="43" t="str">
        <f t="shared" si="1"/>
        <v/>
      </c>
      <c r="H48" s="97" t="str">
        <f t="shared" si="1"/>
        <v/>
      </c>
      <c r="I48" s="43">
        <f t="shared" si="1"/>
        <v>1</v>
      </c>
      <c r="J48" s="43" t="str">
        <f t="shared" si="1"/>
        <v/>
      </c>
      <c r="K48" s="97" t="str">
        <f t="shared" si="1"/>
        <v/>
      </c>
      <c r="L48" s="43">
        <f t="shared" si="1"/>
        <v>1</v>
      </c>
      <c r="M48" s="43" t="str">
        <f t="shared" si="1"/>
        <v/>
      </c>
      <c r="N48" s="95">
        <f t="shared" ref="N48:N58" si="2">IF(SUM(B48:M48)&lt;=0,"",SUM(B48:M48))</f>
        <v>6</v>
      </c>
      <c r="O48" s="84"/>
      <c r="P48" s="84"/>
      <c r="Q48" s="96">
        <f t="shared" ref="Q48:Q59" si="3">$A48</f>
        <v>0.30208333333333331</v>
      </c>
      <c r="R48" s="104">
        <f t="shared" ref="R48:R59" si="4">SUM(B48:D48)</f>
        <v>0</v>
      </c>
      <c r="S48" s="104">
        <f t="shared" ref="S48:S59" si="5">SUM(E48:G48)</f>
        <v>4</v>
      </c>
      <c r="T48" s="104">
        <f t="shared" ref="T48:T59" si="6">SUM(H48:J48)</f>
        <v>1</v>
      </c>
      <c r="U48" s="104">
        <f t="shared" ref="U48:U59" si="7">SUM(K48:M48)</f>
        <v>1</v>
      </c>
      <c r="V48" s="104">
        <f t="shared" ref="V48:V59" si="8">SUM(R48:U48)</f>
        <v>6</v>
      </c>
      <c r="W48" s="105">
        <f>MATCH(S64,Q47:Q59,0)</f>
        <v>1</v>
      </c>
    </row>
    <row r="49" spans="1:23" s="83" customFormat="1">
      <c r="A49" s="94">
        <f t="shared" ref="A49:A59" si="9">IF(A34="","",A48+15/1440)</f>
        <v>0.3125</v>
      </c>
      <c r="B49" s="97" t="str">
        <f t="shared" ref="B49:M59" si="10">IF(B34="","",B34-B33)</f>
        <v/>
      </c>
      <c r="C49" s="43">
        <f t="shared" si="10"/>
        <v>0</v>
      </c>
      <c r="D49" s="43" t="str">
        <f t="shared" si="10"/>
        <v/>
      </c>
      <c r="E49" s="97" t="str">
        <f t="shared" si="10"/>
        <v/>
      </c>
      <c r="F49" s="43">
        <f t="shared" si="10"/>
        <v>0</v>
      </c>
      <c r="G49" s="43" t="str">
        <f t="shared" si="10"/>
        <v/>
      </c>
      <c r="H49" s="97" t="str">
        <f t="shared" si="10"/>
        <v/>
      </c>
      <c r="I49" s="43">
        <f t="shared" si="10"/>
        <v>0</v>
      </c>
      <c r="J49" s="43" t="str">
        <f t="shared" si="10"/>
        <v/>
      </c>
      <c r="K49" s="97" t="str">
        <f t="shared" si="10"/>
        <v/>
      </c>
      <c r="L49" s="43">
        <f t="shared" si="10"/>
        <v>7</v>
      </c>
      <c r="M49" s="43" t="str">
        <f t="shared" si="10"/>
        <v/>
      </c>
      <c r="N49" s="95">
        <f t="shared" si="2"/>
        <v>7</v>
      </c>
      <c r="O49" s="84"/>
      <c r="P49" s="84"/>
      <c r="Q49" s="96">
        <f t="shared" si="3"/>
        <v>0.3125</v>
      </c>
      <c r="R49" s="104">
        <f t="shared" si="4"/>
        <v>0</v>
      </c>
      <c r="S49" s="104">
        <f t="shared" si="5"/>
        <v>0</v>
      </c>
      <c r="T49" s="104">
        <f t="shared" si="6"/>
        <v>0</v>
      </c>
      <c r="U49" s="104">
        <f t="shared" si="7"/>
        <v>7</v>
      </c>
      <c r="V49" s="104">
        <f t="shared" si="8"/>
        <v>7</v>
      </c>
      <c r="W49" s="105">
        <f>W48+1</f>
        <v>2</v>
      </c>
    </row>
    <row r="50" spans="1:23" s="83" customFormat="1">
      <c r="A50" s="94">
        <f t="shared" si="9"/>
        <v>0.32291666666666669</v>
      </c>
      <c r="B50" s="97" t="str">
        <f t="shared" si="10"/>
        <v/>
      </c>
      <c r="C50" s="43">
        <f t="shared" si="10"/>
        <v>1</v>
      </c>
      <c r="D50" s="43" t="str">
        <f t="shared" si="10"/>
        <v/>
      </c>
      <c r="E50" s="97" t="str">
        <f t="shared" si="10"/>
        <v/>
      </c>
      <c r="F50" s="43">
        <f t="shared" si="10"/>
        <v>2</v>
      </c>
      <c r="G50" s="43" t="str">
        <f t="shared" si="10"/>
        <v/>
      </c>
      <c r="H50" s="97" t="str">
        <f t="shared" si="10"/>
        <v/>
      </c>
      <c r="I50" s="43">
        <f t="shared" si="10"/>
        <v>0</v>
      </c>
      <c r="J50" s="43" t="str">
        <f t="shared" si="10"/>
        <v/>
      </c>
      <c r="K50" s="97" t="str">
        <f t="shared" si="10"/>
        <v/>
      </c>
      <c r="L50" s="43">
        <f t="shared" si="10"/>
        <v>6</v>
      </c>
      <c r="M50" s="43" t="str">
        <f t="shared" si="10"/>
        <v/>
      </c>
      <c r="N50" s="95">
        <f t="shared" si="2"/>
        <v>9</v>
      </c>
      <c r="O50" s="84"/>
      <c r="P50" s="84"/>
      <c r="Q50" s="96">
        <f t="shared" si="3"/>
        <v>0.32291666666666669</v>
      </c>
      <c r="R50" s="104">
        <f t="shared" si="4"/>
        <v>1</v>
      </c>
      <c r="S50" s="104">
        <f t="shared" si="5"/>
        <v>2</v>
      </c>
      <c r="T50" s="104">
        <f t="shared" si="6"/>
        <v>0</v>
      </c>
      <c r="U50" s="104">
        <f t="shared" si="7"/>
        <v>6</v>
      </c>
      <c r="V50" s="104">
        <f t="shared" si="8"/>
        <v>9</v>
      </c>
      <c r="W50" s="105">
        <f>W49+1</f>
        <v>3</v>
      </c>
    </row>
    <row r="51" spans="1:23" s="83" customFormat="1">
      <c r="A51" s="94">
        <f t="shared" si="9"/>
        <v>0.33333333333333337</v>
      </c>
      <c r="B51" s="97" t="str">
        <f t="shared" si="10"/>
        <v/>
      </c>
      <c r="C51" s="43">
        <f t="shared" si="10"/>
        <v>0</v>
      </c>
      <c r="D51" s="43" t="str">
        <f t="shared" si="10"/>
        <v/>
      </c>
      <c r="E51" s="97" t="str">
        <f t="shared" si="10"/>
        <v/>
      </c>
      <c r="F51" s="43">
        <f t="shared" si="10"/>
        <v>0</v>
      </c>
      <c r="G51" s="43" t="str">
        <f t="shared" si="10"/>
        <v/>
      </c>
      <c r="H51" s="97" t="str">
        <f t="shared" si="10"/>
        <v/>
      </c>
      <c r="I51" s="43">
        <f t="shared" si="10"/>
        <v>2</v>
      </c>
      <c r="J51" s="43" t="str">
        <f t="shared" si="10"/>
        <v/>
      </c>
      <c r="K51" s="97" t="str">
        <f t="shared" si="10"/>
        <v/>
      </c>
      <c r="L51" s="43">
        <f t="shared" si="10"/>
        <v>16</v>
      </c>
      <c r="M51" s="43" t="str">
        <f t="shared" si="10"/>
        <v/>
      </c>
      <c r="N51" s="95">
        <f t="shared" si="2"/>
        <v>18</v>
      </c>
      <c r="O51" s="84"/>
      <c r="P51" s="84"/>
      <c r="Q51" s="96">
        <f t="shared" si="3"/>
        <v>0.33333333333333337</v>
      </c>
      <c r="R51" s="104">
        <f t="shared" si="4"/>
        <v>0</v>
      </c>
      <c r="S51" s="104">
        <f t="shared" si="5"/>
        <v>0</v>
      </c>
      <c r="T51" s="104">
        <f t="shared" si="6"/>
        <v>2</v>
      </c>
      <c r="U51" s="104">
        <f t="shared" si="7"/>
        <v>16</v>
      </c>
      <c r="V51" s="104">
        <f t="shared" si="8"/>
        <v>18</v>
      </c>
      <c r="W51" s="105">
        <f>W50+1</f>
        <v>4</v>
      </c>
    </row>
    <row r="52" spans="1:23" s="83" customFormat="1">
      <c r="A52" s="94">
        <f t="shared" si="9"/>
        <v>0.34375000000000006</v>
      </c>
      <c r="B52" s="97" t="str">
        <f t="shared" si="10"/>
        <v/>
      </c>
      <c r="C52" s="43">
        <f t="shared" si="10"/>
        <v>0</v>
      </c>
      <c r="D52" s="43" t="str">
        <f t="shared" si="10"/>
        <v/>
      </c>
      <c r="E52" s="97" t="str">
        <f t="shared" si="10"/>
        <v/>
      </c>
      <c r="F52" s="43">
        <f t="shared" si="10"/>
        <v>2</v>
      </c>
      <c r="G52" s="43" t="str">
        <f t="shared" si="10"/>
        <v/>
      </c>
      <c r="H52" s="97" t="str">
        <f t="shared" si="10"/>
        <v/>
      </c>
      <c r="I52" s="43">
        <f t="shared" si="10"/>
        <v>1</v>
      </c>
      <c r="J52" s="43" t="str">
        <f t="shared" si="10"/>
        <v/>
      </c>
      <c r="K52" s="97" t="str">
        <f t="shared" si="10"/>
        <v/>
      </c>
      <c r="L52" s="43">
        <f t="shared" si="10"/>
        <v>3</v>
      </c>
      <c r="M52" s="43" t="str">
        <f t="shared" si="10"/>
        <v/>
      </c>
      <c r="N52" s="95">
        <f t="shared" si="2"/>
        <v>6</v>
      </c>
      <c r="O52" s="84"/>
      <c r="P52" s="84"/>
      <c r="Q52" s="96">
        <f t="shared" si="3"/>
        <v>0.34375000000000006</v>
      </c>
      <c r="R52" s="104">
        <f t="shared" si="4"/>
        <v>0</v>
      </c>
      <c r="S52" s="104">
        <f t="shared" si="5"/>
        <v>2</v>
      </c>
      <c r="T52" s="104">
        <f t="shared" si="6"/>
        <v>1</v>
      </c>
      <c r="U52" s="104">
        <f t="shared" si="7"/>
        <v>3</v>
      </c>
      <c r="V52" s="104">
        <f t="shared" si="8"/>
        <v>6</v>
      </c>
    </row>
    <row r="53" spans="1:23" s="83" customFormat="1">
      <c r="A53" s="94">
        <f t="shared" si="9"/>
        <v>0.35416666666666674</v>
      </c>
      <c r="B53" s="97" t="str">
        <f t="shared" si="10"/>
        <v/>
      </c>
      <c r="C53" s="43">
        <f t="shared" si="10"/>
        <v>0</v>
      </c>
      <c r="D53" s="43" t="str">
        <f t="shared" si="10"/>
        <v/>
      </c>
      <c r="E53" s="97" t="str">
        <f t="shared" si="10"/>
        <v/>
      </c>
      <c r="F53" s="43">
        <f t="shared" si="10"/>
        <v>0</v>
      </c>
      <c r="G53" s="43" t="str">
        <f t="shared" si="10"/>
        <v/>
      </c>
      <c r="H53" s="97" t="str">
        <f t="shared" si="10"/>
        <v/>
      </c>
      <c r="I53" s="43">
        <f t="shared" si="10"/>
        <v>0</v>
      </c>
      <c r="J53" s="43" t="str">
        <f t="shared" si="10"/>
        <v/>
      </c>
      <c r="K53" s="97" t="str">
        <f t="shared" si="10"/>
        <v/>
      </c>
      <c r="L53" s="43">
        <f t="shared" si="10"/>
        <v>6</v>
      </c>
      <c r="M53" s="43" t="str">
        <f t="shared" si="10"/>
        <v/>
      </c>
      <c r="N53" s="95">
        <f t="shared" si="2"/>
        <v>6</v>
      </c>
      <c r="O53" s="84"/>
      <c r="P53" s="84"/>
      <c r="Q53" s="96">
        <f t="shared" si="3"/>
        <v>0.35416666666666674</v>
      </c>
      <c r="R53" s="104">
        <f t="shared" si="4"/>
        <v>0</v>
      </c>
      <c r="S53" s="104">
        <f t="shared" si="5"/>
        <v>0</v>
      </c>
      <c r="T53" s="104">
        <f t="shared" si="6"/>
        <v>0</v>
      </c>
      <c r="U53" s="104">
        <f t="shared" si="7"/>
        <v>6</v>
      </c>
      <c r="V53" s="104">
        <f t="shared" si="8"/>
        <v>6</v>
      </c>
    </row>
    <row r="54" spans="1:23" s="83" customFormat="1">
      <c r="A54" s="94">
        <f t="shared" si="9"/>
        <v>0.36458333333333343</v>
      </c>
      <c r="B54" s="97" t="str">
        <f t="shared" si="10"/>
        <v/>
      </c>
      <c r="C54" s="43">
        <f t="shared" si="10"/>
        <v>0</v>
      </c>
      <c r="D54" s="43" t="str">
        <f t="shared" si="10"/>
        <v/>
      </c>
      <c r="E54" s="97" t="str">
        <f t="shared" si="10"/>
        <v/>
      </c>
      <c r="F54" s="43">
        <f t="shared" si="10"/>
        <v>0</v>
      </c>
      <c r="G54" s="43" t="str">
        <f t="shared" si="10"/>
        <v/>
      </c>
      <c r="H54" s="97" t="str">
        <f t="shared" si="10"/>
        <v/>
      </c>
      <c r="I54" s="43">
        <f t="shared" si="10"/>
        <v>0</v>
      </c>
      <c r="J54" s="43" t="str">
        <f t="shared" si="10"/>
        <v/>
      </c>
      <c r="K54" s="97" t="str">
        <f t="shared" si="10"/>
        <v/>
      </c>
      <c r="L54" s="43">
        <f t="shared" si="10"/>
        <v>1</v>
      </c>
      <c r="M54" s="43" t="str">
        <f t="shared" si="10"/>
        <v/>
      </c>
      <c r="N54" s="95">
        <f t="shared" si="2"/>
        <v>1</v>
      </c>
      <c r="O54" s="84"/>
      <c r="P54" s="84"/>
      <c r="Q54" s="96">
        <f t="shared" si="3"/>
        <v>0.36458333333333343</v>
      </c>
      <c r="R54" s="104">
        <f t="shared" si="4"/>
        <v>0</v>
      </c>
      <c r="S54" s="104">
        <f t="shared" si="5"/>
        <v>0</v>
      </c>
      <c r="T54" s="104">
        <f t="shared" si="6"/>
        <v>0</v>
      </c>
      <c r="U54" s="104">
        <f t="shared" si="7"/>
        <v>1</v>
      </c>
      <c r="V54" s="104">
        <f t="shared" si="8"/>
        <v>1</v>
      </c>
    </row>
    <row r="55" spans="1:23" s="83" customFormat="1">
      <c r="A55" s="94">
        <f t="shared" si="9"/>
        <v>0.37500000000000011</v>
      </c>
      <c r="B55" s="97" t="str">
        <f t="shared" si="10"/>
        <v/>
      </c>
      <c r="C55" s="43">
        <f t="shared" si="10"/>
        <v>1</v>
      </c>
      <c r="D55" s="43" t="str">
        <f t="shared" si="10"/>
        <v/>
      </c>
      <c r="E55" s="97" t="str">
        <f t="shared" si="10"/>
        <v/>
      </c>
      <c r="F55" s="43">
        <f t="shared" si="10"/>
        <v>1</v>
      </c>
      <c r="G55" s="43" t="str">
        <f t="shared" si="10"/>
        <v/>
      </c>
      <c r="H55" s="97" t="str">
        <f t="shared" si="10"/>
        <v/>
      </c>
      <c r="I55" s="43">
        <f t="shared" si="10"/>
        <v>2</v>
      </c>
      <c r="J55" s="43" t="str">
        <f t="shared" si="10"/>
        <v/>
      </c>
      <c r="K55" s="97" t="str">
        <f t="shared" si="10"/>
        <v/>
      </c>
      <c r="L55" s="43">
        <f t="shared" si="10"/>
        <v>4</v>
      </c>
      <c r="M55" s="43" t="str">
        <f t="shared" si="10"/>
        <v/>
      </c>
      <c r="N55" s="95">
        <f t="shared" si="2"/>
        <v>8</v>
      </c>
      <c r="O55" s="84"/>
      <c r="P55" s="84"/>
      <c r="Q55" s="96">
        <f t="shared" si="3"/>
        <v>0.37500000000000011</v>
      </c>
      <c r="R55" s="104">
        <f t="shared" si="4"/>
        <v>1</v>
      </c>
      <c r="S55" s="104">
        <f t="shared" si="5"/>
        <v>1</v>
      </c>
      <c r="T55" s="104">
        <f t="shared" si="6"/>
        <v>2</v>
      </c>
      <c r="U55" s="104">
        <f t="shared" si="7"/>
        <v>4</v>
      </c>
      <c r="V55" s="104">
        <f t="shared" si="8"/>
        <v>8</v>
      </c>
    </row>
    <row r="56" spans="1:23" s="83" customFormat="1">
      <c r="A56" s="94" t="str">
        <f t="shared" si="9"/>
        <v/>
      </c>
      <c r="B56" s="97" t="str">
        <f t="shared" si="10"/>
        <v/>
      </c>
      <c r="C56" s="43" t="str">
        <f t="shared" si="10"/>
        <v/>
      </c>
      <c r="D56" s="43" t="str">
        <f t="shared" si="10"/>
        <v/>
      </c>
      <c r="E56" s="97" t="str">
        <f t="shared" si="10"/>
        <v/>
      </c>
      <c r="F56" s="43" t="str">
        <f>IF(F41="","",F41-#REF!)</f>
        <v/>
      </c>
      <c r="G56" s="43" t="str">
        <f t="shared" si="10"/>
        <v/>
      </c>
      <c r="H56" s="97" t="str">
        <f t="shared" si="10"/>
        <v/>
      </c>
      <c r="I56" s="43" t="str">
        <f t="shared" si="10"/>
        <v/>
      </c>
      <c r="J56" s="43" t="str">
        <f t="shared" si="10"/>
        <v/>
      </c>
      <c r="K56" s="97" t="str">
        <f t="shared" si="10"/>
        <v/>
      </c>
      <c r="L56" s="43" t="str">
        <f t="shared" si="10"/>
        <v/>
      </c>
      <c r="M56" s="43" t="str">
        <f t="shared" si="10"/>
        <v/>
      </c>
      <c r="N56" s="95" t="str">
        <f t="shared" si="2"/>
        <v/>
      </c>
      <c r="O56" s="84"/>
      <c r="P56" s="84"/>
      <c r="Q56" s="96" t="str">
        <f t="shared" si="3"/>
        <v/>
      </c>
      <c r="R56" s="104">
        <f t="shared" si="4"/>
        <v>0</v>
      </c>
      <c r="S56" s="104">
        <f t="shared" si="5"/>
        <v>0</v>
      </c>
      <c r="T56" s="104">
        <f t="shared" si="6"/>
        <v>0</v>
      </c>
      <c r="U56" s="104">
        <f t="shared" si="7"/>
        <v>0</v>
      </c>
      <c r="V56" s="104">
        <f t="shared" si="8"/>
        <v>0</v>
      </c>
    </row>
    <row r="57" spans="1:23" s="83" customFormat="1">
      <c r="A57" s="94" t="str">
        <f t="shared" si="9"/>
        <v/>
      </c>
      <c r="B57" s="97" t="str">
        <f t="shared" si="10"/>
        <v/>
      </c>
      <c r="C57" s="43" t="str">
        <f t="shared" si="10"/>
        <v/>
      </c>
      <c r="D57" s="43" t="str">
        <f t="shared" si="10"/>
        <v/>
      </c>
      <c r="E57" s="97" t="str">
        <f t="shared" si="10"/>
        <v/>
      </c>
      <c r="F57" s="43" t="str">
        <f t="shared" si="10"/>
        <v/>
      </c>
      <c r="G57" s="43" t="str">
        <f t="shared" si="10"/>
        <v/>
      </c>
      <c r="H57" s="97" t="str">
        <f t="shared" si="10"/>
        <v/>
      </c>
      <c r="I57" s="43" t="str">
        <f t="shared" si="10"/>
        <v/>
      </c>
      <c r="J57" s="43" t="str">
        <f t="shared" si="10"/>
        <v/>
      </c>
      <c r="K57" s="97" t="str">
        <f t="shared" si="10"/>
        <v/>
      </c>
      <c r="L57" s="43" t="str">
        <f t="shared" si="10"/>
        <v/>
      </c>
      <c r="M57" s="43" t="str">
        <f t="shared" si="10"/>
        <v/>
      </c>
      <c r="N57" s="95" t="str">
        <f t="shared" si="2"/>
        <v/>
      </c>
      <c r="O57" s="84"/>
      <c r="P57" s="84"/>
      <c r="Q57" s="96" t="str">
        <f t="shared" si="3"/>
        <v/>
      </c>
      <c r="R57" s="104">
        <f t="shared" si="4"/>
        <v>0</v>
      </c>
      <c r="S57" s="104">
        <f t="shared" si="5"/>
        <v>0</v>
      </c>
      <c r="T57" s="104">
        <f t="shared" si="6"/>
        <v>0</v>
      </c>
      <c r="U57" s="104">
        <f t="shared" si="7"/>
        <v>0</v>
      </c>
      <c r="V57" s="104">
        <f t="shared" si="8"/>
        <v>0</v>
      </c>
    </row>
    <row r="58" spans="1:23" s="83" customFormat="1">
      <c r="A58" s="94" t="str">
        <f t="shared" si="9"/>
        <v/>
      </c>
      <c r="B58" s="97" t="str">
        <f t="shared" si="10"/>
        <v/>
      </c>
      <c r="C58" s="43" t="str">
        <f t="shared" si="10"/>
        <v/>
      </c>
      <c r="D58" s="43" t="str">
        <f t="shared" si="10"/>
        <v/>
      </c>
      <c r="E58" s="97" t="str">
        <f t="shared" si="10"/>
        <v/>
      </c>
      <c r="F58" s="43" t="str">
        <f t="shared" si="10"/>
        <v/>
      </c>
      <c r="G58" s="43" t="str">
        <f t="shared" si="10"/>
        <v/>
      </c>
      <c r="H58" s="97" t="str">
        <f t="shared" si="10"/>
        <v/>
      </c>
      <c r="I58" s="43" t="str">
        <f t="shared" si="10"/>
        <v/>
      </c>
      <c r="J58" s="43" t="str">
        <f t="shared" si="10"/>
        <v/>
      </c>
      <c r="K58" s="97" t="str">
        <f t="shared" si="10"/>
        <v/>
      </c>
      <c r="L58" s="43" t="str">
        <f t="shared" si="10"/>
        <v/>
      </c>
      <c r="M58" s="43" t="str">
        <f t="shared" si="10"/>
        <v/>
      </c>
      <c r="N58" s="95" t="str">
        <f t="shared" si="2"/>
        <v/>
      </c>
      <c r="O58" s="84"/>
      <c r="P58" s="84"/>
      <c r="Q58" s="96" t="str">
        <f t="shared" si="3"/>
        <v/>
      </c>
      <c r="R58" s="104">
        <f t="shared" si="4"/>
        <v>0</v>
      </c>
      <c r="S58" s="104">
        <f t="shared" si="5"/>
        <v>0</v>
      </c>
      <c r="T58" s="104">
        <f t="shared" si="6"/>
        <v>0</v>
      </c>
      <c r="U58" s="104">
        <f t="shared" si="7"/>
        <v>0</v>
      </c>
      <c r="V58" s="104">
        <f t="shared" si="8"/>
        <v>0</v>
      </c>
    </row>
    <row r="59" spans="1:23" s="83" customFormat="1">
      <c r="A59" s="94" t="str">
        <f t="shared" si="9"/>
        <v/>
      </c>
      <c r="B59" s="97" t="str">
        <f t="shared" si="10"/>
        <v/>
      </c>
      <c r="C59" s="43" t="str">
        <f t="shared" si="10"/>
        <v/>
      </c>
      <c r="D59" s="43" t="str">
        <f t="shared" si="10"/>
        <v/>
      </c>
      <c r="E59" s="97" t="str">
        <f t="shared" si="10"/>
        <v/>
      </c>
      <c r="F59" s="43" t="str">
        <f t="shared" si="10"/>
        <v/>
      </c>
      <c r="G59" s="43" t="str">
        <f t="shared" si="10"/>
        <v/>
      </c>
      <c r="H59" s="97" t="str">
        <f t="shared" si="10"/>
        <v/>
      </c>
      <c r="I59" s="43" t="str">
        <f t="shared" si="10"/>
        <v/>
      </c>
      <c r="J59" s="43" t="str">
        <f t="shared" si="10"/>
        <v/>
      </c>
      <c r="K59" s="97" t="str">
        <f t="shared" si="10"/>
        <v/>
      </c>
      <c r="L59" s="43" t="str">
        <f t="shared" si="10"/>
        <v/>
      </c>
      <c r="M59" s="43" t="str">
        <f t="shared" si="10"/>
        <v/>
      </c>
      <c r="N59" s="95" t="str">
        <f>IF(SUM(B59:M59)&lt;=0,"",SUM(B59:M59))</f>
        <v/>
      </c>
      <c r="O59" s="84"/>
      <c r="P59" s="84"/>
      <c r="Q59" s="96" t="str">
        <f t="shared" si="3"/>
        <v/>
      </c>
      <c r="R59" s="104">
        <f t="shared" si="4"/>
        <v>0</v>
      </c>
      <c r="S59" s="104">
        <f t="shared" si="5"/>
        <v>0</v>
      </c>
      <c r="T59" s="104">
        <f t="shared" si="6"/>
        <v>0</v>
      </c>
      <c r="U59" s="104">
        <f t="shared" si="7"/>
        <v>0</v>
      </c>
      <c r="V59" s="104">
        <f t="shared" si="8"/>
        <v>0</v>
      </c>
    </row>
    <row r="60" spans="1:23" s="83" customFormat="1">
      <c r="A60" s="98"/>
      <c r="B60" s="97"/>
      <c r="C60" s="43"/>
      <c r="D60" s="43"/>
      <c r="E60" s="97"/>
      <c r="F60" s="43"/>
      <c r="G60" s="43"/>
      <c r="H60" s="97"/>
      <c r="I60" s="43"/>
      <c r="J60" s="43"/>
      <c r="K60" s="97"/>
      <c r="L60" s="43"/>
      <c r="M60" s="43"/>
      <c r="N60" s="95"/>
      <c r="O60" s="82"/>
      <c r="P60" s="82"/>
    </row>
    <row r="61" spans="1:23" s="83" customFormat="1" ht="16.5" thickBot="1">
      <c r="A61" s="99" t="s">
        <v>46</v>
      </c>
      <c r="B61" s="106"/>
      <c r="C61" s="107"/>
      <c r="D61" s="107"/>
      <c r="E61" s="106"/>
      <c r="F61" s="107"/>
      <c r="G61" s="107"/>
      <c r="H61" s="106"/>
      <c r="I61" s="107"/>
      <c r="J61" s="107"/>
      <c r="K61" s="106"/>
      <c r="L61" s="107"/>
      <c r="M61" s="107"/>
      <c r="N61" s="108"/>
      <c r="O61" s="82"/>
      <c r="P61" s="82"/>
      <c r="Q61" s="109">
        <f>INDEX(Q48:Q58,W61,1)</f>
        <v>0.33333333333333337</v>
      </c>
      <c r="R61" s="104">
        <f>MAX(INDEX(R48:V59,W48,1),INDEX(R48:V59,W49,1),INDEX(R48:V59,W50,1),INDEX(R48:V59,W51,1))</f>
        <v>1</v>
      </c>
      <c r="S61" s="104">
        <f>MAX(INDEX(R48:V59,W48,2),INDEX(R48:V59,W49,2),INDEX(R48:V59,W50,2),INDEX(R48:V59,W51,2))</f>
        <v>4</v>
      </c>
      <c r="T61" s="104">
        <f>MAX(INDEX(R48:V59,W48,3),INDEX(R48:V59,W49,3),INDEX(R48:V59,W50,3),INDEX(R48:V59,W51,3))</f>
        <v>2</v>
      </c>
      <c r="U61" s="104">
        <f>MAX(INDEX(R48:V59,W48,4),INDEX(R48:V59,W49,4),INDEX(R48:V59,W50,4),INDEX(R48:V59,W51,4))</f>
        <v>16</v>
      </c>
      <c r="V61" s="104">
        <f>MAX(INDEX(V48:V59,W48,1),INDEX(V48:V59,W49,1),INDEX(V48:V59,W50,1),INDEX(V48:V59,W51,1))</f>
        <v>18</v>
      </c>
      <c r="W61" s="83">
        <f>MATCH(V61,V48:V59,0)</f>
        <v>4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0.29166666666666663</v>
      </c>
      <c r="B63" s="97" t="str">
        <f t="shared" ref="B63:M63" si="11">IF(B33="","",IF($A$63&lt;&gt;"",SUM(B48:B51),""))</f>
        <v/>
      </c>
      <c r="C63" s="43">
        <f t="shared" si="11"/>
        <v>1</v>
      </c>
      <c r="D63" s="43" t="str">
        <f t="shared" si="11"/>
        <v/>
      </c>
      <c r="E63" s="97" t="str">
        <f t="shared" si="11"/>
        <v/>
      </c>
      <c r="F63" s="43">
        <f t="shared" si="11"/>
        <v>6</v>
      </c>
      <c r="G63" s="43" t="str">
        <f t="shared" si="11"/>
        <v/>
      </c>
      <c r="H63" s="97" t="str">
        <f t="shared" si="11"/>
        <v/>
      </c>
      <c r="I63" s="43">
        <f t="shared" si="11"/>
        <v>3</v>
      </c>
      <c r="J63" s="43" t="str">
        <f t="shared" si="11"/>
        <v/>
      </c>
      <c r="K63" s="97" t="str">
        <f t="shared" si="11"/>
        <v/>
      </c>
      <c r="L63" s="43">
        <f t="shared" si="11"/>
        <v>30</v>
      </c>
      <c r="M63" s="43" t="str">
        <f t="shared" si="11"/>
        <v/>
      </c>
      <c r="N63" s="95">
        <f t="shared" ref="N63:N71" si="12">IF(SUM(B63:M63)&lt;=0,"",SUM(B63:M63))</f>
        <v>40</v>
      </c>
      <c r="O63" s="84"/>
      <c r="P63" s="84"/>
      <c r="Q63" s="96">
        <f t="shared" ref="Q63:Q71" si="13">$A63</f>
        <v>0.29166666666666663</v>
      </c>
      <c r="R63" s="83">
        <f>MAX(N63:N71)</f>
        <v>40</v>
      </c>
    </row>
    <row r="64" spans="1:23" s="76" customFormat="1">
      <c r="A64" s="94">
        <f t="shared" ref="A64:A71" si="14">IF(A63="","",IF(A52="","",A63+15/1440))</f>
        <v>0.30208333333333331</v>
      </c>
      <c r="B64" s="97" t="str">
        <f>IF($A$64="","",IF(B52&lt;&gt;"",SUM(B49:B52),""))</f>
        <v/>
      </c>
      <c r="C64" s="43">
        <f>IF($A$64="","",IF(C52&lt;&gt;"",SUM(C49:C52),""))</f>
        <v>1</v>
      </c>
      <c r="D64" s="43" t="str">
        <f t="shared" ref="D64:M64" si="15">IF($A$64="","",IF(D52&lt;&gt;"",SUM(D49:D52),""))</f>
        <v/>
      </c>
      <c r="E64" s="97" t="str">
        <f t="shared" si="15"/>
        <v/>
      </c>
      <c r="F64" s="43">
        <f t="shared" si="15"/>
        <v>4</v>
      </c>
      <c r="G64" s="43" t="str">
        <f t="shared" si="15"/>
        <v/>
      </c>
      <c r="H64" s="97" t="str">
        <f t="shared" si="15"/>
        <v/>
      </c>
      <c r="I64" s="43">
        <f t="shared" si="15"/>
        <v>3</v>
      </c>
      <c r="J64" s="43" t="str">
        <f t="shared" si="15"/>
        <v/>
      </c>
      <c r="K64" s="97" t="str">
        <f t="shared" si="15"/>
        <v/>
      </c>
      <c r="L64" s="43">
        <f t="shared" si="15"/>
        <v>32</v>
      </c>
      <c r="M64" s="43" t="str">
        <f t="shared" si="15"/>
        <v/>
      </c>
      <c r="N64" s="95">
        <f t="shared" si="12"/>
        <v>40</v>
      </c>
      <c r="O64" s="84"/>
      <c r="P64" s="84"/>
      <c r="Q64" s="96">
        <f t="shared" si="13"/>
        <v>0.30208333333333331</v>
      </c>
      <c r="R64" s="83">
        <f>MATCH(R63,N63:N71,0)</f>
        <v>1</v>
      </c>
      <c r="S64" s="96">
        <f>INDEX(Q63:Q71,R64,1)</f>
        <v>0.29166666666666663</v>
      </c>
      <c r="T64" s="83"/>
    </row>
    <row r="65" spans="1:20" s="83" customFormat="1">
      <c r="A65" s="94">
        <f t="shared" si="14"/>
        <v>0.3125</v>
      </c>
      <c r="B65" s="97" t="str">
        <f>IF($A$65="","",IF(B53&lt;&gt;"",SUM(B50:B53),""))</f>
        <v/>
      </c>
      <c r="C65" s="43">
        <f>IF($A$65="","",IF(C53&lt;&gt;"",SUM(C50:C53),""))</f>
        <v>1</v>
      </c>
      <c r="D65" s="43" t="str">
        <f t="shared" ref="D65:M65" si="16">IF($A$65="","",IF(D53&lt;&gt;"",SUM(D50:D53),""))</f>
        <v/>
      </c>
      <c r="E65" s="97" t="str">
        <f t="shared" si="16"/>
        <v/>
      </c>
      <c r="F65" s="43">
        <f t="shared" si="16"/>
        <v>4</v>
      </c>
      <c r="G65" s="43" t="str">
        <f t="shared" si="16"/>
        <v/>
      </c>
      <c r="H65" s="97" t="str">
        <f t="shared" si="16"/>
        <v/>
      </c>
      <c r="I65" s="43">
        <f t="shared" si="16"/>
        <v>3</v>
      </c>
      <c r="J65" s="43" t="str">
        <f t="shared" si="16"/>
        <v/>
      </c>
      <c r="K65" s="97" t="str">
        <f t="shared" si="16"/>
        <v/>
      </c>
      <c r="L65" s="43">
        <f t="shared" si="16"/>
        <v>31</v>
      </c>
      <c r="M65" s="43" t="str">
        <f t="shared" si="16"/>
        <v/>
      </c>
      <c r="N65" s="95">
        <f t="shared" si="12"/>
        <v>39</v>
      </c>
      <c r="O65" s="84"/>
      <c r="P65" s="84"/>
      <c r="Q65" s="96">
        <f t="shared" si="13"/>
        <v>0.3125</v>
      </c>
    </row>
    <row r="66" spans="1:20" s="83" customFormat="1">
      <c r="A66" s="94">
        <f t="shared" si="14"/>
        <v>0.32291666666666669</v>
      </c>
      <c r="B66" s="97" t="str">
        <f>IF($A$64="","",IF(B54&lt;&gt;"",SUM(B51:B54),""))</f>
        <v/>
      </c>
      <c r="C66" s="43">
        <f>IF($A$64="","",IF(C54&lt;&gt;"",SUM(C51:C54),""))</f>
        <v>0</v>
      </c>
      <c r="D66" s="43" t="str">
        <f t="shared" ref="D66:M66" si="17">IF($A$64="","",IF(D54&lt;&gt;"",SUM(D51:D54),""))</f>
        <v/>
      </c>
      <c r="E66" s="97" t="str">
        <f t="shared" si="17"/>
        <v/>
      </c>
      <c r="F66" s="43">
        <f t="shared" si="17"/>
        <v>2</v>
      </c>
      <c r="G66" s="43" t="str">
        <f t="shared" si="17"/>
        <v/>
      </c>
      <c r="H66" s="97" t="str">
        <f t="shared" si="17"/>
        <v/>
      </c>
      <c r="I66" s="43">
        <f t="shared" si="17"/>
        <v>3</v>
      </c>
      <c r="J66" s="43" t="str">
        <f t="shared" si="17"/>
        <v/>
      </c>
      <c r="K66" s="97" t="str">
        <f t="shared" si="17"/>
        <v/>
      </c>
      <c r="L66" s="43">
        <f t="shared" si="17"/>
        <v>26</v>
      </c>
      <c r="M66" s="43" t="str">
        <f t="shared" si="17"/>
        <v/>
      </c>
      <c r="N66" s="95">
        <f>IF(SUM(B66:M66)&lt;=0,"",SUM(B66:M66))</f>
        <v>31</v>
      </c>
      <c r="O66" s="84"/>
      <c r="P66" s="84"/>
      <c r="Q66" s="96">
        <f t="shared" si="13"/>
        <v>0.32291666666666669</v>
      </c>
    </row>
    <row r="67" spans="1:20" s="83" customFormat="1">
      <c r="A67" s="94">
        <f t="shared" si="14"/>
        <v>0.33333333333333337</v>
      </c>
      <c r="B67" s="97" t="str">
        <f>IF($A$65="","",IF(B55&lt;&gt;"",SUM(B52:B55),""))</f>
        <v/>
      </c>
      <c r="C67" s="43">
        <f>IF($A$65="","",IF(C55&lt;&gt;"",SUM(C52:C55),""))</f>
        <v>1</v>
      </c>
      <c r="D67" s="43" t="str">
        <f t="shared" ref="D67:M67" si="18">IF($A$65="","",IF(D55&lt;&gt;"",SUM(D52:D55),""))</f>
        <v/>
      </c>
      <c r="E67" s="97" t="str">
        <f t="shared" si="18"/>
        <v/>
      </c>
      <c r="F67" s="43">
        <f t="shared" si="18"/>
        <v>3</v>
      </c>
      <c r="G67" s="43" t="str">
        <f t="shared" si="18"/>
        <v/>
      </c>
      <c r="H67" s="97" t="str">
        <f t="shared" si="18"/>
        <v/>
      </c>
      <c r="I67" s="43">
        <f t="shared" si="18"/>
        <v>3</v>
      </c>
      <c r="J67" s="43" t="str">
        <f t="shared" si="18"/>
        <v/>
      </c>
      <c r="K67" s="97" t="str">
        <f t="shared" si="18"/>
        <v/>
      </c>
      <c r="L67" s="43">
        <f t="shared" si="18"/>
        <v>14</v>
      </c>
      <c r="M67" s="43" t="str">
        <f t="shared" si="18"/>
        <v/>
      </c>
      <c r="N67" s="95">
        <f>IF(SUM(B67:M67)&lt;=0,"",SUM(B67:M67))</f>
        <v>21</v>
      </c>
      <c r="O67" s="84"/>
      <c r="P67" s="84"/>
      <c r="Q67" s="96">
        <f t="shared" si="13"/>
        <v>0.33333333333333337</v>
      </c>
    </row>
    <row r="68" spans="1:20" s="83" customFormat="1">
      <c r="A68" s="94" t="str">
        <f t="shared" si="14"/>
        <v/>
      </c>
      <c r="B68" s="97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7" t="str">
        <f t="shared" si="19"/>
        <v/>
      </c>
      <c r="F68" s="43" t="str">
        <f t="shared" si="19"/>
        <v/>
      </c>
      <c r="G68" s="43" t="str">
        <f t="shared" si="19"/>
        <v/>
      </c>
      <c r="H68" s="97" t="str">
        <f t="shared" si="19"/>
        <v/>
      </c>
      <c r="I68" s="43" t="str">
        <f t="shared" si="19"/>
        <v/>
      </c>
      <c r="J68" s="43" t="str">
        <f t="shared" si="19"/>
        <v/>
      </c>
      <c r="K68" s="97" t="str">
        <f t="shared" si="19"/>
        <v/>
      </c>
      <c r="L68" s="43" t="str">
        <f t="shared" si="19"/>
        <v/>
      </c>
      <c r="M68" s="43" t="str">
        <f t="shared" si="19"/>
        <v/>
      </c>
      <c r="N68" s="95" t="str">
        <f>IF(SUM(B68:M68)&lt;=0,"",SUM(B68:M68))</f>
        <v/>
      </c>
      <c r="O68" s="84"/>
      <c r="P68" s="84"/>
      <c r="Q68" s="96" t="str">
        <f t="shared" si="13"/>
        <v/>
      </c>
    </row>
    <row r="69" spans="1:20" s="83" customFormat="1">
      <c r="A69" s="94" t="str">
        <f t="shared" si="14"/>
        <v/>
      </c>
      <c r="B69" s="97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7" t="str">
        <f t="shared" si="20"/>
        <v/>
      </c>
      <c r="F69" s="43" t="str">
        <f t="shared" si="20"/>
        <v/>
      </c>
      <c r="G69" s="43" t="str">
        <f t="shared" si="20"/>
        <v/>
      </c>
      <c r="H69" s="97" t="str">
        <f t="shared" si="20"/>
        <v/>
      </c>
      <c r="I69" s="43" t="str">
        <f t="shared" si="20"/>
        <v/>
      </c>
      <c r="J69" s="43" t="str">
        <f t="shared" si="20"/>
        <v/>
      </c>
      <c r="K69" s="97" t="str">
        <f t="shared" si="20"/>
        <v/>
      </c>
      <c r="L69" s="43" t="str">
        <f t="shared" si="20"/>
        <v/>
      </c>
      <c r="M69" s="43" t="str">
        <f t="shared" si="20"/>
        <v/>
      </c>
      <c r="N69" s="95" t="str">
        <f>IF(SUM(B69:M69)&lt;=0,"",SUM(B69:M69))</f>
        <v/>
      </c>
      <c r="O69" s="84"/>
      <c r="P69" s="84"/>
      <c r="Q69" s="96" t="str">
        <f t="shared" si="13"/>
        <v/>
      </c>
    </row>
    <row r="70" spans="1:20" s="83" customFormat="1">
      <c r="A70" s="94" t="str">
        <f t="shared" si="14"/>
        <v/>
      </c>
      <c r="B70" s="97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7" t="str">
        <f t="shared" si="21"/>
        <v/>
      </c>
      <c r="F70" s="43" t="str">
        <f t="shared" si="21"/>
        <v/>
      </c>
      <c r="G70" s="43" t="str">
        <f t="shared" si="21"/>
        <v/>
      </c>
      <c r="H70" s="97" t="str">
        <f t="shared" si="21"/>
        <v/>
      </c>
      <c r="I70" s="43" t="str">
        <f t="shared" si="21"/>
        <v/>
      </c>
      <c r="J70" s="43" t="str">
        <f t="shared" si="21"/>
        <v/>
      </c>
      <c r="K70" s="97" t="str">
        <f t="shared" si="21"/>
        <v/>
      </c>
      <c r="L70" s="43" t="str">
        <f t="shared" si="21"/>
        <v/>
      </c>
      <c r="M70" s="43" t="str">
        <f t="shared" si="21"/>
        <v/>
      </c>
      <c r="N70" s="95" t="str">
        <f t="shared" si="12"/>
        <v/>
      </c>
      <c r="O70" s="84"/>
      <c r="P70" s="84"/>
      <c r="Q70" s="96" t="str">
        <f t="shared" si="13"/>
        <v/>
      </c>
    </row>
    <row r="71" spans="1:20" s="83" customFormat="1">
      <c r="A71" s="94" t="str">
        <f t="shared" si="14"/>
        <v/>
      </c>
      <c r="B71" s="97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7" t="str">
        <f t="shared" si="22"/>
        <v/>
      </c>
      <c r="F71" s="43" t="str">
        <f t="shared" si="22"/>
        <v/>
      </c>
      <c r="G71" s="43" t="str">
        <f t="shared" si="22"/>
        <v/>
      </c>
      <c r="H71" s="97" t="str">
        <f t="shared" si="22"/>
        <v/>
      </c>
      <c r="I71" s="43" t="str">
        <f t="shared" si="22"/>
        <v/>
      </c>
      <c r="J71" s="43" t="str">
        <f t="shared" si="22"/>
        <v/>
      </c>
      <c r="K71" s="97" t="str">
        <f t="shared" si="22"/>
        <v/>
      </c>
      <c r="L71" s="43" t="str">
        <f t="shared" si="22"/>
        <v/>
      </c>
      <c r="M71" s="43" t="str">
        <f t="shared" si="22"/>
        <v/>
      </c>
      <c r="N71" s="95" t="str">
        <f t="shared" si="12"/>
        <v/>
      </c>
      <c r="O71" s="84"/>
      <c r="P71" s="84"/>
      <c r="Q71" s="96" t="str">
        <f t="shared" si="13"/>
        <v/>
      </c>
    </row>
    <row r="72" spans="1:20" s="83" customFormat="1" ht="16.5" thickBot="1">
      <c r="A72" s="110"/>
      <c r="B72" s="106"/>
      <c r="C72" s="107"/>
      <c r="D72" s="107"/>
      <c r="E72" s="106"/>
      <c r="F72" s="107"/>
      <c r="G72" s="107"/>
      <c r="H72" s="106"/>
      <c r="I72" s="107"/>
      <c r="J72" s="107"/>
      <c r="K72" s="106"/>
      <c r="L72" s="107"/>
      <c r="M72" s="107"/>
      <c r="N72" s="108"/>
      <c r="O72" s="82"/>
      <c r="P72" s="82"/>
    </row>
    <row r="73" spans="1:20" ht="15" customHeight="1" thickTop="1">
      <c r="A73" s="111"/>
      <c r="B73" s="112"/>
      <c r="C73" s="35"/>
      <c r="E73" s="42"/>
      <c r="F73" s="111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1"/>
      <c r="B74" s="112"/>
      <c r="C74" s="35"/>
      <c r="E74" s="42"/>
      <c r="F74" s="111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2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6</v>
      </c>
      <c r="I76" s="56">
        <f>IF(D33="",0,INDEX($B$63:$M$71,$R$64,3))+IF(E33="",0,INDEX($B$63:$M$71,$R$64,4))+IF(L33="",0,INDEX($B$63:$M$71,$R$64,11))</f>
        <v>30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1</v>
      </c>
      <c r="F77" s="56">
        <f>IF(E33="",0,INDEX($B$63:$M$71,$R$64,4))+IF(F33="",0,INDEX($B$63:$M$71,$R$64,5))+IF(G33="",0,INDEX($B$63:$M$71,$R$64,6))</f>
        <v>6</v>
      </c>
      <c r="I77" s="56">
        <f>IF(H33="",0,INDEX($B$63:$M$71,$R$64,7))+IF(I33="",0,INDEX($B$63:$M$71,$R$64,8))+IF(J33="",0,INDEX($B$63:$M$71,$R$64,9))</f>
        <v>3</v>
      </c>
      <c r="L77" s="56">
        <f>IF(K33="",0,INDEX($B$63:$M$71,$R$64,10))+IF(L33="",0,INDEX($B$63:$M$71,$R$64,11))+IF(M33="",0,INDEX($B$63:$M$71,$R$64,12))</f>
        <v>30</v>
      </c>
      <c r="M77" s="15"/>
      <c r="R77" s="42"/>
      <c r="S77" s="113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1</v>
      </c>
      <c r="L78" s="56">
        <f>IF(B33="",0,INDEX($B$63:$M$71,$R$64,1))+IF(G33="",0,INDEX($B$63:$M$71,$R$64,6))+IF(I33="",0,INDEX($B$63:$M$71,$R$64,8))</f>
        <v>3</v>
      </c>
    </row>
    <row r="79" spans="1:20" ht="15" customHeight="1">
      <c r="C79" s="56"/>
      <c r="F79" s="56"/>
      <c r="I79" s="56"/>
      <c r="L79" s="56"/>
    </row>
    <row r="80" spans="1:20" ht="15" customHeight="1">
      <c r="C80" s="114"/>
      <c r="T80" s="113"/>
    </row>
    <row r="81" spans="1:20" ht="15" customHeight="1"/>
    <row r="83" spans="1:20" s="113" customFormat="1" ht="18">
      <c r="A83" s="5"/>
      <c r="B83" s="5"/>
      <c r="C83" s="56"/>
      <c r="D83" s="5"/>
      <c r="E83" s="5"/>
      <c r="F83" s="56"/>
      <c r="G83" s="5"/>
      <c r="H83" s="5"/>
      <c r="I83" s="115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6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vehicles</vt:lpstr>
      <vt:lpstr>peds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2010-12-11T03:40:56Z</dcterms:created>
  <dcterms:modified xsi:type="dcterms:W3CDTF">2011-02-03T16:43:11Z</dcterms:modified>
</cp:coreProperties>
</file>