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<sst xmlns="http://schemas.openxmlformats.org/spreadsheetml/2006/main" count="206" uniqueCount="55">
  <si>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</si>
  <si>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</si>
  <si>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</si>
  <si>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</si>
  <si>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</si>
  <si>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</si>
  <si>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</si>
  <si>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</si>
  <si>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</si>
  <si>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</si>
  <si>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</si>
  <si>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</si>
  <si>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</si>
  <si>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</si>
  <si>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</si>
  <si>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</si>
  <si>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</si>
  <si>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</si>
  <si>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</si>
  <si>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</si>
  <si>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</si>
  <si>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</si>
  <si>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</si>
  <si>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</si>
  <si>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</si>
  <si>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</si>
  <si>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</si>
  <si>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</si>
  <si>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</si>
  <si>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</si>
  <si>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</si>
  <si>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</si>
  <si>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</si>
  <si>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</si>
  <si>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</si>
  <si>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</si>
  <si>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</si>
  <si>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</si>
  <si>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</si>
  <si>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</si>
  <si>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</si>
  <si>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</si>
  <si>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</si>
  <si>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</si>
  <si>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</si>
  <si>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</si>
  <si>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</si>
  <si>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</si>
  <si>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</si>
  <si>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</si>
  <si>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</si>
  <si>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2nd &amp; US 395 S</t>
  </si>
  <si>
    <t>Thurs 3/24/11</t>
  </si>
  <si>
    <t>2nd</t>
  </si>
  <si>
    <t>US 395 S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</si>
</sst>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0.93032786885245899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201</v>
      </c>
      <c r="D11" s="50">
        <f>IF(L29="N/A","N/A",IF(I29="N/A","N/A",INDEX($B$63:$M$71,$R$64,11)))</f>
        <v>5</v>
      </c>
      <c r="E11" s="51">
        <f>IF(L29="N/A","N/A",IF(F29="N/A","N/A",INDEX($B$63:$M$71,$R$64,10)))</f>
        <v>248</v>
      </c>
      <c r="F11" s="37"/>
      <c r="G11" s="37"/>
      <c r="H11" s="37"/>
      <c r="I11" s="15"/>
      <c r="J11" s="52">
        <f>IF(L29="N/A","N/A",L77)</f>
        <v>454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0.89949748743718594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0</v>
      </c>
      <c r="C15" s="37"/>
      <c r="D15" s="37"/>
      <c r="E15" s="37"/>
      <c r="F15" s="56">
        <f>IF(F29="N/A","N/A",IF(L29="N/A","N/A",INDEX($B$63:$M$71,$R$64,6)))</f>
        <v>0</v>
      </c>
      <c r="G15" s="37"/>
      <c r="H15" s="57">
        <f>IF(C29="N/A","N/A",C76)</f>
        <v>703</v>
      </c>
      <c r="I15" s="37"/>
      <c r="J15" s="37"/>
      <c r="K15" s="37"/>
      <c r="L15" s="15"/>
      <c r="M15" s="58">
        <f>IF(F29="N/A","N/A",F77)</f>
        <v>698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561</v>
      </c>
      <c r="C17" s="37"/>
      <c r="D17" s="37"/>
      <c r="E17" s="37"/>
      <c r="F17" s="61">
        <f>IF(F29="N/A","N/A",IF(C29="N/A","N/A",INDEX($B$63:$M$71,$R$64,5)))</f>
        <v>502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1868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155</v>
      </c>
      <c r="C19" s="37"/>
      <c r="D19" s="37"/>
      <c r="E19" s="37"/>
      <c r="F19" s="56">
        <f>IF(F29="N/A","N/A",IF(I29="N/A","N/A",INDEX($B$63:$M$71,$R$64,4)))</f>
        <v>196</v>
      </c>
      <c r="G19" s="37"/>
      <c r="H19" s="57">
        <f>IF(C29="N/A","N/A",C77)</f>
        <v>716</v>
      </c>
      <c r="I19" s="37"/>
      <c r="J19" s="37"/>
      <c r="K19" s="37"/>
      <c r="L19" s="15"/>
      <c r="M19" s="58">
        <f>IF(F29="N/A","N/A",F78)</f>
        <v>809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0.93817204301075274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356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0.9434343434343434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0</v>
      </c>
      <c r="C33" s="120">
        <v>150</v>
      </c>
      <c r="D33" s="120">
        <v>37</v>
      </c>
      <c r="E33" s="120">
        <v>54</v>
      </c>
      <c r="F33" s="120">
        <v>129</v>
      </c>
      <c r="G33" s="120">
        <v>0</v>
      </c>
      <c r="H33" s="120">
        <v>0</v>
      </c>
      <c r="I33" s="120">
        <v>0</v>
      </c>
      <c r="J33" s="120">
        <v>0</v>
      </c>
      <c r="K33" s="120">
        <v>58</v>
      </c>
      <c r="L33" s="120">
        <v>2</v>
      </c>
      <c r="M33" s="121">
        <v>38</v>
      </c>
      <c r="N33" s="97">
        <f t="shared" ref="N33:N40" si="0">IF(SUM(B33:M33)&lt;=0,"",SUM(B33:M33))</f>
        <v>468</v>
      </c>
      <c r="O33" s="84"/>
      <c r="P33" s="84"/>
      <c r="Q33" s="98"/>
    </row>
    <row r="34" spans="1:28" s="83" customFormat="1">
      <c r="A34" s="94">
        <v>0.47916666666666669</v>
      </c>
      <c r="B34" s="95">
        <v>0</v>
      </c>
      <c r="C34" s="96">
        <v>280</v>
      </c>
      <c r="D34" s="96">
        <v>75</v>
      </c>
      <c r="E34" s="96">
        <v>108</v>
      </c>
      <c r="F34" s="96">
        <v>261</v>
      </c>
      <c r="G34" s="96">
        <v>0</v>
      </c>
      <c r="H34" s="96">
        <v>0</v>
      </c>
      <c r="I34" s="96">
        <v>0</v>
      </c>
      <c r="J34" s="96">
        <v>0</v>
      </c>
      <c r="K34" s="96">
        <v>124</v>
      </c>
      <c r="L34" s="96">
        <v>4</v>
      </c>
      <c r="M34" s="122">
        <v>89</v>
      </c>
      <c r="N34" s="97">
        <f t="shared" si="0"/>
        <v>941</v>
      </c>
      <c r="O34" s="84"/>
      <c r="P34" s="84"/>
      <c r="Q34" s="98"/>
    </row>
    <row r="35" spans="1:28" s="83" customFormat="1">
      <c r="A35" s="94">
        <v>0.48958333333333331</v>
      </c>
      <c r="B35" s="95">
        <v>0</v>
      </c>
      <c r="C35" s="96">
        <v>401</v>
      </c>
      <c r="D35" s="96">
        <v>116</v>
      </c>
      <c r="E35" s="96">
        <v>145</v>
      </c>
      <c r="F35" s="96">
        <v>379</v>
      </c>
      <c r="G35" s="96">
        <v>0</v>
      </c>
      <c r="H35" s="96">
        <v>0</v>
      </c>
      <c r="I35" s="96">
        <v>0</v>
      </c>
      <c r="J35" s="96">
        <v>0</v>
      </c>
      <c r="K35" s="96">
        <v>181</v>
      </c>
      <c r="L35" s="96">
        <v>5</v>
      </c>
      <c r="M35" s="122">
        <v>146</v>
      </c>
      <c r="N35" s="97">
        <f t="shared" si="0"/>
        <v>1373</v>
      </c>
      <c r="O35" s="84"/>
      <c r="P35" s="84"/>
      <c r="Q35" s="98"/>
    </row>
    <row r="36" spans="1:28" s="76" customFormat="1">
      <c r="A36" s="94">
        <v>0.5</v>
      </c>
      <c r="B36" s="95">
        <v>0</v>
      </c>
      <c r="C36" s="96">
        <v>561</v>
      </c>
      <c r="D36" s="96">
        <v>155</v>
      </c>
      <c r="E36" s="96">
        <v>196</v>
      </c>
      <c r="F36" s="96">
        <v>502</v>
      </c>
      <c r="G36" s="96">
        <v>0</v>
      </c>
      <c r="H36" s="96">
        <v>0</v>
      </c>
      <c r="I36" s="96">
        <v>0</v>
      </c>
      <c r="J36" s="96">
        <v>0</v>
      </c>
      <c r="K36" s="96">
        <v>248</v>
      </c>
      <c r="L36" s="96">
        <v>5</v>
      </c>
      <c r="M36" s="122">
        <v>201</v>
      </c>
      <c r="N36" s="97">
        <f t="shared" si="0"/>
        <v>1868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0</v>
      </c>
      <c r="C37" s="96">
        <v>716</v>
      </c>
      <c r="D37" s="96">
        <v>199</v>
      </c>
      <c r="E37" s="96">
        <v>251</v>
      </c>
      <c r="F37" s="96">
        <v>617</v>
      </c>
      <c r="G37" s="96">
        <v>0</v>
      </c>
      <c r="H37" s="96">
        <v>0</v>
      </c>
      <c r="I37" s="96">
        <v>0</v>
      </c>
      <c r="J37" s="96">
        <v>0</v>
      </c>
      <c r="K37" s="96">
        <v>298</v>
      </c>
      <c r="L37" s="96">
        <v>5</v>
      </c>
      <c r="M37" s="122">
        <v>248</v>
      </c>
      <c r="N37" s="97">
        <f t="shared" si="0"/>
        <v>2334</v>
      </c>
      <c r="O37" s="84"/>
      <c r="P37" s="84"/>
      <c r="Q37" s="98"/>
    </row>
    <row r="38" spans="1:28" s="83" customFormat="1">
      <c r="A38" s="94">
        <v>0.52083333333333304</v>
      </c>
      <c r="B38" s="95">
        <v>0</v>
      </c>
      <c r="C38" s="96">
        <v>842</v>
      </c>
      <c r="D38" s="96">
        <v>241</v>
      </c>
      <c r="E38" s="96">
        <v>291</v>
      </c>
      <c r="F38" s="96">
        <v>741</v>
      </c>
      <c r="G38" s="96">
        <v>0</v>
      </c>
      <c r="H38" s="96">
        <v>0</v>
      </c>
      <c r="I38" s="96">
        <v>0</v>
      </c>
      <c r="J38" s="96">
        <v>0</v>
      </c>
      <c r="K38" s="96">
        <v>345</v>
      </c>
      <c r="L38" s="96">
        <v>7</v>
      </c>
      <c r="M38" s="122">
        <v>293</v>
      </c>
      <c r="N38" s="97">
        <f t="shared" si="0"/>
        <v>2760</v>
      </c>
      <c r="O38" s="84"/>
      <c r="P38" s="84"/>
      <c r="Q38" s="98"/>
    </row>
    <row r="39" spans="1:28" s="83" customFormat="1">
      <c r="A39" s="94">
        <v>0.53125</v>
      </c>
      <c r="B39" s="95">
        <v>0</v>
      </c>
      <c r="C39" s="96">
        <v>984</v>
      </c>
      <c r="D39" s="96">
        <v>281</v>
      </c>
      <c r="E39" s="96">
        <v>342</v>
      </c>
      <c r="F39" s="96">
        <v>858</v>
      </c>
      <c r="G39" s="96">
        <v>0</v>
      </c>
      <c r="H39" s="96">
        <v>0</v>
      </c>
      <c r="I39" s="96">
        <v>0</v>
      </c>
      <c r="J39" s="96">
        <v>0</v>
      </c>
      <c r="K39" s="96">
        <v>420</v>
      </c>
      <c r="L39" s="96">
        <v>7</v>
      </c>
      <c r="M39" s="122">
        <v>344</v>
      </c>
      <c r="N39" s="97">
        <f t="shared" si="0"/>
        <v>3236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0</v>
      </c>
      <c r="C40" s="124">
        <v>1128</v>
      </c>
      <c r="D40" s="124">
        <v>303</v>
      </c>
      <c r="E40" s="124">
        <v>389</v>
      </c>
      <c r="F40" s="124">
        <v>975</v>
      </c>
      <c r="G40" s="124">
        <v>0</v>
      </c>
      <c r="H40" s="124">
        <v>0</v>
      </c>
      <c r="I40" s="124">
        <v>0</v>
      </c>
      <c r="J40" s="124">
        <v>0</v>
      </c>
      <c r="K40" s="124">
        <v>478</v>
      </c>
      <c r="L40" s="124">
        <v>7</v>
      </c>
      <c r="M40" s="125">
        <v>399</v>
      </c>
      <c r="N40" s="97">
        <f t="shared" si="0"/>
        <v>3679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0</v>
      </c>
      <c r="C48" s="43">
        <f>IF(C33="","",C33)</f>
        <v>150</v>
      </c>
      <c r="D48" s="43">
        <f>IF(D33="","",D33)</f>
        <v>37</v>
      </c>
      <c r="E48" s="99">
        <f t="shared" ref="E48:M48" si="1">IF(E33="","",E33)</f>
        <v>54</v>
      </c>
      <c r="F48" s="43">
        <f t="shared" si="1"/>
        <v>129</v>
      </c>
      <c r="G48" s="43">
        <f t="shared" si="1"/>
        <v>0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58</v>
      </c>
      <c r="L48" s="43">
        <f t="shared" si="1"/>
        <v>2</v>
      </c>
      <c r="M48" s="43">
        <f t="shared" si="1"/>
        <v>38</v>
      </c>
      <c r="N48" s="97">
        <f t="shared" ref="N48:N58" si="2">IF(SUM(B48:M48)&lt;=0,"",SUM(B48:M48))</f>
        <v>468</v>
      </c>
      <c r="O48" s="84"/>
      <c r="P48" s="84"/>
      <c r="Q48" s="98">
        <f t="shared" ref="Q48:Q59" si="3">$A48</f>
        <v>0.46875</v>
      </c>
      <c r="R48" s="106">
        <f t="shared" ref="R48:R59" si="4">SUM(B48:D48)</f>
        <v>187</v>
      </c>
      <c r="S48" s="106">
        <f t="shared" ref="S48:S59" si="5">SUM(E48:G48)</f>
        <v>183</v>
      </c>
      <c r="T48" s="106">
        <f t="shared" ref="T48:T59" si="6">SUM(H48:J48)</f>
        <v>0</v>
      </c>
      <c r="U48" s="106">
        <f t="shared" ref="U48:U59" si="7">SUM(K48:M48)</f>
        <v>98</v>
      </c>
      <c r="V48" s="106">
        <f t="shared" ref="V48:V59" si="8">SUM(R48:U48)</f>
        <v>468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0</v>
      </c>
      <c r="C49" s="43">
        <f t="shared" si="10"/>
        <v>130</v>
      </c>
      <c r="D49" s="43">
        <f t="shared" si="10"/>
        <v>38</v>
      </c>
      <c r="E49" s="99">
        <f t="shared" si="10"/>
        <v>54</v>
      </c>
      <c r="F49" s="43">
        <f t="shared" si="10"/>
        <v>132</v>
      </c>
      <c r="G49" s="43">
        <f t="shared" si="10"/>
        <v>0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66</v>
      </c>
      <c r="L49" s="43">
        <f t="shared" si="10"/>
        <v>2</v>
      </c>
      <c r="M49" s="43">
        <f t="shared" si="10"/>
        <v>51</v>
      </c>
      <c r="N49" s="97">
        <f t="shared" si="2"/>
        <v>473</v>
      </c>
      <c r="O49" s="84"/>
      <c r="P49" s="84"/>
      <c r="Q49" s="98">
        <f t="shared" si="3"/>
        <v>0.47916666666666669</v>
      </c>
      <c r="R49" s="106">
        <f t="shared" si="4"/>
        <v>168</v>
      </c>
      <c r="S49" s="106">
        <f t="shared" si="5"/>
        <v>186</v>
      </c>
      <c r="T49" s="106">
        <f t="shared" si="6"/>
        <v>0</v>
      </c>
      <c r="U49" s="106">
        <f t="shared" si="7"/>
        <v>119</v>
      </c>
      <c r="V49" s="106">
        <f t="shared" si="8"/>
        <v>473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>
        <f t="shared" si="10"/>
        <v>0</v>
      </c>
      <c r="C50" s="43">
        <f t="shared" si="10"/>
        <v>121</v>
      </c>
      <c r="D50" s="43">
        <f t="shared" si="10"/>
        <v>41</v>
      </c>
      <c r="E50" s="99">
        <f t="shared" si="10"/>
        <v>37</v>
      </c>
      <c r="F50" s="43">
        <f t="shared" si="10"/>
        <v>118</v>
      </c>
      <c r="G50" s="43">
        <f t="shared" si="10"/>
        <v>0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57</v>
      </c>
      <c r="L50" s="43">
        <f t="shared" si="10"/>
        <v>1</v>
      </c>
      <c r="M50" s="43">
        <f t="shared" si="10"/>
        <v>57</v>
      </c>
      <c r="N50" s="97">
        <f t="shared" si="2"/>
        <v>432</v>
      </c>
      <c r="O50" s="84"/>
      <c r="P50" s="84"/>
      <c r="Q50" s="98">
        <f t="shared" si="3"/>
        <v>0.48958333333333337</v>
      </c>
      <c r="R50" s="106">
        <f t="shared" si="4"/>
        <v>162</v>
      </c>
      <c r="S50" s="106">
        <f t="shared" si="5"/>
        <v>155</v>
      </c>
      <c r="T50" s="106">
        <f t="shared" si="6"/>
        <v>0</v>
      </c>
      <c r="U50" s="106">
        <f t="shared" si="7"/>
        <v>115</v>
      </c>
      <c r="V50" s="106">
        <f t="shared" si="8"/>
        <v>432</v>
      </c>
      <c r="W50" s="107">
        <f>W49+1</f>
        <v>3</v>
      </c>
    </row>
    <row r="51" spans="1:23" s="83" customFormat="1">
      <c r="A51" s="94">
        <f t="shared" si="9"/>
        <v>0.5</v>
      </c>
      <c r="B51" s="99">
        <f t="shared" si="10"/>
        <v>0</v>
      </c>
      <c r="C51" s="43">
        <f t="shared" si="10"/>
        <v>160</v>
      </c>
      <c r="D51" s="43">
        <f t="shared" si="10"/>
        <v>39</v>
      </c>
      <c r="E51" s="99">
        <f t="shared" si="10"/>
        <v>51</v>
      </c>
      <c r="F51" s="43">
        <f t="shared" si="10"/>
        <v>123</v>
      </c>
      <c r="G51" s="43">
        <f t="shared" si="10"/>
        <v>0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67</v>
      </c>
      <c r="L51" s="43">
        <f t="shared" si="10"/>
        <v>0</v>
      </c>
      <c r="M51" s="43">
        <f t="shared" si="10"/>
        <v>55</v>
      </c>
      <c r="N51" s="97">
        <f t="shared" si="2"/>
        <v>495</v>
      </c>
      <c r="O51" s="84"/>
      <c r="P51" s="84"/>
      <c r="Q51" s="98">
        <f t="shared" si="3"/>
        <v>0.5</v>
      </c>
      <c r="R51" s="106">
        <f t="shared" si="4"/>
        <v>199</v>
      </c>
      <c r="S51" s="106">
        <f t="shared" si="5"/>
        <v>174</v>
      </c>
      <c r="T51" s="106">
        <f t="shared" si="6"/>
        <v>0</v>
      </c>
      <c r="U51" s="106">
        <f t="shared" si="7"/>
        <v>122</v>
      </c>
      <c r="V51" s="106">
        <f t="shared" si="8"/>
        <v>495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>
        <f t="shared" si="10"/>
        <v>0</v>
      </c>
      <c r="C52" s="43">
        <f t="shared" si="10"/>
        <v>155</v>
      </c>
      <c r="D52" s="43">
        <f t="shared" si="10"/>
        <v>44</v>
      </c>
      <c r="E52" s="99">
        <f t="shared" si="10"/>
        <v>55</v>
      </c>
      <c r="F52" s="43">
        <f t="shared" si="10"/>
        <v>115</v>
      </c>
      <c r="G52" s="43">
        <f t="shared" si="10"/>
        <v>0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50</v>
      </c>
      <c r="L52" s="43">
        <f t="shared" si="10"/>
        <v>0</v>
      </c>
      <c r="M52" s="43">
        <f t="shared" si="10"/>
        <v>47</v>
      </c>
      <c r="N52" s="97">
        <f t="shared" si="2"/>
        <v>466</v>
      </c>
      <c r="O52" s="84"/>
      <c r="P52" s="84"/>
      <c r="Q52" s="98">
        <f t="shared" si="3"/>
        <v>0.51041666666666663</v>
      </c>
      <c r="R52" s="106">
        <f t="shared" si="4"/>
        <v>199</v>
      </c>
      <c r="S52" s="106">
        <f t="shared" si="5"/>
        <v>170</v>
      </c>
      <c r="T52" s="106">
        <f t="shared" si="6"/>
        <v>0</v>
      </c>
      <c r="U52" s="106">
        <f t="shared" si="7"/>
        <v>97</v>
      </c>
      <c r="V52" s="106">
        <f t="shared" si="8"/>
        <v>466</v>
      </c>
    </row>
    <row r="53" spans="1:23" s="83" customFormat="1">
      <c r="A53" s="94">
        <f t="shared" si="9"/>
        <v>0.52083333333333326</v>
      </c>
      <c r="B53" s="99">
        <f t="shared" si="10"/>
        <v>0</v>
      </c>
      <c r="C53" s="43">
        <f t="shared" si="10"/>
        <v>126</v>
      </c>
      <c r="D53" s="43">
        <f t="shared" si="10"/>
        <v>42</v>
      </c>
      <c r="E53" s="99">
        <f t="shared" si="10"/>
        <v>40</v>
      </c>
      <c r="F53" s="43">
        <f t="shared" si="10"/>
        <v>124</v>
      </c>
      <c r="G53" s="43">
        <f t="shared" si="10"/>
        <v>0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47</v>
      </c>
      <c r="L53" s="43">
        <f t="shared" si="10"/>
        <v>2</v>
      </c>
      <c r="M53" s="43">
        <f t="shared" si="10"/>
        <v>45</v>
      </c>
      <c r="N53" s="97">
        <f t="shared" si="2"/>
        <v>426</v>
      </c>
      <c r="O53" s="84"/>
      <c r="P53" s="84"/>
      <c r="Q53" s="98">
        <f t="shared" si="3"/>
        <v>0.52083333333333326</v>
      </c>
      <c r="R53" s="106">
        <f t="shared" si="4"/>
        <v>168</v>
      </c>
      <c r="S53" s="106">
        <f t="shared" si="5"/>
        <v>164</v>
      </c>
      <c r="T53" s="106">
        <f t="shared" si="6"/>
        <v>0</v>
      </c>
      <c r="U53" s="106">
        <f t="shared" si="7"/>
        <v>94</v>
      </c>
      <c r="V53" s="106">
        <f t="shared" si="8"/>
        <v>426</v>
      </c>
    </row>
    <row r="54" spans="1:23" s="83" customFormat="1">
      <c r="A54" s="94">
        <f t="shared" si="9"/>
        <v>0.53124999999999989</v>
      </c>
      <c r="B54" s="99">
        <f t="shared" si="10"/>
        <v>0</v>
      </c>
      <c r="C54" s="43">
        <f t="shared" si="10"/>
        <v>142</v>
      </c>
      <c r="D54" s="43">
        <f t="shared" si="10"/>
        <v>40</v>
      </c>
      <c r="E54" s="99">
        <f t="shared" si="10"/>
        <v>51</v>
      </c>
      <c r="F54" s="43">
        <f t="shared" si="10"/>
        <v>117</v>
      </c>
      <c r="G54" s="43">
        <f t="shared" si="10"/>
        <v>0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75</v>
      </c>
      <c r="L54" s="43">
        <f t="shared" si="10"/>
        <v>0</v>
      </c>
      <c r="M54" s="43">
        <f t="shared" si="10"/>
        <v>51</v>
      </c>
      <c r="N54" s="97">
        <f t="shared" si="2"/>
        <v>476</v>
      </c>
      <c r="O54" s="84"/>
      <c r="P54" s="84"/>
      <c r="Q54" s="98">
        <f t="shared" si="3"/>
        <v>0.53124999999999989</v>
      </c>
      <c r="R54" s="106">
        <f t="shared" si="4"/>
        <v>182</v>
      </c>
      <c r="S54" s="106">
        <f t="shared" si="5"/>
        <v>168</v>
      </c>
      <c r="T54" s="106">
        <f t="shared" si="6"/>
        <v>0</v>
      </c>
      <c r="U54" s="106">
        <f t="shared" si="7"/>
        <v>126</v>
      </c>
      <c r="V54" s="106">
        <f t="shared" si="8"/>
        <v>476</v>
      </c>
    </row>
    <row r="55" spans="1:23" s="83" customFormat="1">
      <c r="A55" s="94">
        <f t="shared" si="9"/>
        <v>0.54166666666666652</v>
      </c>
      <c r="B55" s="99">
        <f t="shared" si="10"/>
        <v>0</v>
      </c>
      <c r="C55" s="43">
        <f t="shared" si="10"/>
        <v>144</v>
      </c>
      <c r="D55" s="43">
        <f t="shared" si="10"/>
        <v>22</v>
      </c>
      <c r="E55" s="99">
        <f t="shared" si="10"/>
        <v>47</v>
      </c>
      <c r="F55" s="43">
        <f t="shared" si="10"/>
        <v>117</v>
      </c>
      <c r="G55" s="43">
        <f t="shared" si="10"/>
        <v>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58</v>
      </c>
      <c r="L55" s="43">
        <f t="shared" si="10"/>
        <v>0</v>
      </c>
      <c r="M55" s="43">
        <f t="shared" si="10"/>
        <v>55</v>
      </c>
      <c r="N55" s="97">
        <f t="shared" si="2"/>
        <v>443</v>
      </c>
      <c r="O55" s="84"/>
      <c r="P55" s="84"/>
      <c r="Q55" s="98">
        <f t="shared" si="3"/>
        <v>0.54166666666666652</v>
      </c>
      <c r="R55" s="106">
        <f t="shared" si="4"/>
        <v>166</v>
      </c>
      <c r="S55" s="106">
        <f t="shared" si="5"/>
        <v>164</v>
      </c>
      <c r="T55" s="106">
        <f t="shared" si="6"/>
        <v>0</v>
      </c>
      <c r="U55" s="106">
        <f t="shared" si="7"/>
        <v>113</v>
      </c>
      <c r="V55" s="106">
        <f t="shared" si="8"/>
        <v>443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199</v>
      </c>
      <c r="S61" s="106">
        <f>MAX(INDEX(R48:V59,W48,2),INDEX(R48:V59,W49,2),INDEX(R48:V59,W50,2),INDEX(R48:V59,W51,2))</f>
        <v>186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122</v>
      </c>
      <c r="V61" s="106">
        <f>MAX(INDEX(V48:V59,W48,1),INDEX(V48:V59,W49,1),INDEX(V48:V59,W50,1),INDEX(V48:V59,W51,1))</f>
        <v>495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0</v>
      </c>
      <c r="C63" s="43">
        <f t="shared" si="11"/>
        <v>561</v>
      </c>
      <c r="D63" s="43">
        <f t="shared" si="11"/>
        <v>155</v>
      </c>
      <c r="E63" s="99">
        <f t="shared" si="11"/>
        <v>196</v>
      </c>
      <c r="F63" s="43">
        <f t="shared" si="11"/>
        <v>502</v>
      </c>
      <c r="G63" s="43">
        <f t="shared" si="11"/>
        <v>0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248</v>
      </c>
      <c r="L63" s="43">
        <f t="shared" si="11"/>
        <v>5</v>
      </c>
      <c r="M63" s="43">
        <f t="shared" si="11"/>
        <v>201</v>
      </c>
      <c r="N63" s="97">
        <f t="shared" ref="N63:N71" si="12">IF(SUM(B63:M63)&lt;=0,"",SUM(B63:M63))</f>
        <v>1868</v>
      </c>
      <c r="O63" s="84"/>
      <c r="P63" s="84"/>
      <c r="Q63" s="98">
        <f t="shared" ref="Q63:Q71" si="13">$A63</f>
        <v>0.45833333333333331</v>
      </c>
      <c r="R63" s="83">
        <f>MAX(N63:N71)</f>
        <v>1868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0</v>
      </c>
      <c r="C64" s="43">
        <f>IF($A$64="","",IF(C52&lt;&gt;"",SUM(C49:C52),""))</f>
        <v>566</v>
      </c>
      <c r="D64" s="43">
        <f t="shared" ref="D64:M64" si="15">IF($A$64="","",IF(D52&lt;&gt;"",SUM(D49:D52),""))</f>
        <v>162</v>
      </c>
      <c r="E64" s="99">
        <f t="shared" si="15"/>
        <v>197</v>
      </c>
      <c r="F64" s="43">
        <f t="shared" si="15"/>
        <v>488</v>
      </c>
      <c r="G64" s="43">
        <f t="shared" si="15"/>
        <v>0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240</v>
      </c>
      <c r="L64" s="43">
        <f t="shared" si="15"/>
        <v>3</v>
      </c>
      <c r="M64" s="43">
        <f t="shared" si="15"/>
        <v>210</v>
      </c>
      <c r="N64" s="97">
        <f t="shared" si="12"/>
        <v>1866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0</v>
      </c>
      <c r="C65" s="43">
        <f>IF($A$65="","",IF(C53&lt;&gt;"",SUM(C50:C53),""))</f>
        <v>562</v>
      </c>
      <c r="D65" s="43">
        <f t="shared" ref="D65:M65" si="16">IF($A$65="","",IF(D53&lt;&gt;"",SUM(D50:D53),""))</f>
        <v>166</v>
      </c>
      <c r="E65" s="99">
        <f t="shared" si="16"/>
        <v>183</v>
      </c>
      <c r="F65" s="43">
        <f t="shared" si="16"/>
        <v>480</v>
      </c>
      <c r="G65" s="43">
        <f t="shared" si="16"/>
        <v>0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221</v>
      </c>
      <c r="L65" s="43">
        <f t="shared" si="16"/>
        <v>3</v>
      </c>
      <c r="M65" s="43">
        <f t="shared" si="16"/>
        <v>204</v>
      </c>
      <c r="N65" s="97">
        <f t="shared" si="12"/>
        <v>1819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0</v>
      </c>
      <c r="C66" s="43">
        <f>IF($A$64="","",IF(C54&lt;&gt;"",SUM(C51:C54),""))</f>
        <v>583</v>
      </c>
      <c r="D66" s="43">
        <f t="shared" ref="D66:M66" si="17">IF($A$64="","",IF(D54&lt;&gt;"",SUM(D51:D54),""))</f>
        <v>165</v>
      </c>
      <c r="E66" s="99">
        <f t="shared" si="17"/>
        <v>197</v>
      </c>
      <c r="F66" s="43">
        <f t="shared" si="17"/>
        <v>479</v>
      </c>
      <c r="G66" s="43">
        <f t="shared" si="17"/>
        <v>0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239</v>
      </c>
      <c r="L66" s="43">
        <f t="shared" si="17"/>
        <v>2</v>
      </c>
      <c r="M66" s="43">
        <f t="shared" si="17"/>
        <v>198</v>
      </c>
      <c r="N66" s="97">
        <f>IF(SUM(B66:M66)&lt;=0,"",SUM(B66:M66))</f>
        <v>1863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0</v>
      </c>
      <c r="C67" s="43">
        <f>IF($A$65="","",IF(C55&lt;&gt;"",SUM(C52:C55),""))</f>
        <v>567</v>
      </c>
      <c r="D67" s="43">
        <f t="shared" ref="D67:M67" si="18">IF($A$65="","",IF(D55&lt;&gt;"",SUM(D52:D55),""))</f>
        <v>148</v>
      </c>
      <c r="E67" s="99">
        <f t="shared" si="18"/>
        <v>193</v>
      </c>
      <c r="F67" s="43">
        <f t="shared" si="18"/>
        <v>473</v>
      </c>
      <c r="G67" s="43">
        <f t="shared" si="18"/>
        <v>0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230</v>
      </c>
      <c r="L67" s="43">
        <f t="shared" si="18"/>
        <v>2</v>
      </c>
      <c r="M67" s="43">
        <f t="shared" si="18"/>
        <v>198</v>
      </c>
      <c r="N67" s="97">
        <f>IF(SUM(B67:M67)&lt;=0,"",SUM(B67:M67))</f>
        <v>1811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703</v>
      </c>
      <c r="I76" s="56">
        <f>IF(D33="",0,INDEX($B$63:$M$71,$R$64,3))+IF(E33="",0,INDEX($B$63:$M$71,$R$64,4))+IF(L33="",0,INDEX($B$63:$M$71,$R$64,11))</f>
        <v>356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716</v>
      </c>
      <c r="F77" s="56">
        <f>IF(E33="",0,INDEX($B$63:$M$71,$R$64,4))+IF(F33="",0,INDEX($B$63:$M$71,$R$64,5))+IF(G33="",0,INDEX($B$63:$M$71,$R$64,6))</f>
        <v>698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454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809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 t="s">
        <v>17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0.46875</v>
      </c>
      <c r="D8" s="39"/>
      <c r="E8" s="40" t="s">
        <v>4</v>
      </c>
      <c r="F8" s="38">
        <f>Q61</f>
        <v>0.47916666666666669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2nd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0.58333333333333337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9</v>
      </c>
      <c r="I15" s="37"/>
      <c r="J15" s="37"/>
      <c r="K15" s="37"/>
      <c r="L15" s="15"/>
      <c r="M15" s="58">
        <f>IF(F29="N/A","N/A",F77)</f>
        <v>9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</v>
      </c>
      <c r="C17" s="37"/>
      <c r="D17" s="37"/>
      <c r="E17" s="37"/>
      <c r="F17" s="61">
        <f>IF(F29="N/A","N/A",IF(C29="N/A","N/A",INDEX($B$63:$M$71,$R$64,5)))</f>
        <v>9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</v>
      </c>
      <c r="I19" s="37"/>
      <c r="J19" s="37"/>
      <c r="K19" s="37"/>
      <c r="L19" s="15"/>
      <c r="M19" s="58">
        <f>IF(F29="N/A","N/A",F78)</f>
        <v>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2nd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0.79166666666666663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2</v>
      </c>
      <c r="D33" s="120"/>
      <c r="E33" s="120"/>
      <c r="F33" s="120">
        <v>3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4</v>
      </c>
      <c r="D34" s="96"/>
      <c r="E34" s="96"/>
      <c r="F34" s="96">
        <v>6</v>
      </c>
      <c r="G34" s="96"/>
      <c r="H34" s="96"/>
      <c r="I34" s="96">
        <v>1</v>
      </c>
      <c r="J34" s="96"/>
      <c r="K34" s="96"/>
      <c r="L34" s="96">
        <v>0</v>
      </c>
      <c r="M34" s="96"/>
      <c r="N34" s="97">
        <f t="shared" si="0"/>
        <v>11</v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7</v>
      </c>
      <c r="D35" s="96"/>
      <c r="E35" s="96"/>
      <c r="F35" s="96">
        <v>7</v>
      </c>
      <c r="G35" s="96"/>
      <c r="H35" s="96"/>
      <c r="I35" s="96">
        <v>1</v>
      </c>
      <c r="J35" s="96"/>
      <c r="K35" s="96"/>
      <c r="L35" s="96">
        <v>2</v>
      </c>
      <c r="M35" s="96"/>
      <c r="N35" s="97">
        <f t="shared" si="0"/>
        <v>17</v>
      </c>
      <c r="O35" s="84"/>
      <c r="P35" s="84"/>
      <c r="Q35" s="98"/>
    </row>
    <row r="36" spans="1:28" s="76" customFormat="1">
      <c r="A36" s="94">
        <v>0.5</v>
      </c>
      <c r="B36" s="95"/>
      <c r="C36" s="96">
        <v>7</v>
      </c>
      <c r="D36" s="96"/>
      <c r="E36" s="96"/>
      <c r="F36" s="96">
        <v>9</v>
      </c>
      <c r="G36" s="96"/>
      <c r="H36" s="96"/>
      <c r="I36" s="96">
        <v>1</v>
      </c>
      <c r="J36" s="96"/>
      <c r="K36" s="96"/>
      <c r="L36" s="96">
        <v>2</v>
      </c>
      <c r="M36" s="96"/>
      <c r="N36" s="97">
        <f t="shared" si="0"/>
        <v>19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7</v>
      </c>
      <c r="D37" s="96"/>
      <c r="E37" s="96"/>
      <c r="F37" s="96">
        <v>11</v>
      </c>
      <c r="G37" s="96"/>
      <c r="H37" s="96"/>
      <c r="I37" s="96">
        <v>1</v>
      </c>
      <c r="J37" s="96"/>
      <c r="K37" s="96"/>
      <c r="L37" s="96">
        <v>2</v>
      </c>
      <c r="M37" s="96"/>
      <c r="N37" s="97">
        <f t="shared" si="0"/>
        <v>21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7</v>
      </c>
      <c r="D38" s="96"/>
      <c r="E38" s="96"/>
      <c r="F38" s="96">
        <v>12</v>
      </c>
      <c r="G38" s="96"/>
      <c r="H38" s="96"/>
      <c r="I38" s="96">
        <v>1</v>
      </c>
      <c r="J38" s="96"/>
      <c r="K38" s="96"/>
      <c r="L38" s="96">
        <v>2</v>
      </c>
      <c r="M38" s="96"/>
      <c r="N38" s="97">
        <f t="shared" si="0"/>
        <v>22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10</v>
      </c>
      <c r="D39" s="96"/>
      <c r="E39" s="96"/>
      <c r="F39" s="96">
        <v>13</v>
      </c>
      <c r="G39" s="96"/>
      <c r="H39" s="96"/>
      <c r="I39" s="96">
        <v>1</v>
      </c>
      <c r="J39" s="96"/>
      <c r="K39" s="96"/>
      <c r="L39" s="96">
        <v>2</v>
      </c>
      <c r="M39" s="96"/>
      <c r="N39" s="97">
        <f t="shared" si="0"/>
        <v>26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12</v>
      </c>
      <c r="D40" s="124"/>
      <c r="E40" s="124"/>
      <c r="F40" s="124">
        <v>14</v>
      </c>
      <c r="G40" s="124"/>
      <c r="H40" s="124"/>
      <c r="I40" s="124">
        <v>1</v>
      </c>
      <c r="J40" s="124"/>
      <c r="K40" s="124"/>
      <c r="L40" s="124">
        <v>2</v>
      </c>
      <c r="M40" s="124"/>
      <c r="N40" s="97">
        <f t="shared" si="0"/>
        <v>29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2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3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0.46875</v>
      </c>
      <c r="R48" s="106">
        <f t="shared" ref="R48:R59" si="4">SUM(B48:D48)</f>
        <v>2</v>
      </c>
      <c r="S48" s="106">
        <f t="shared" ref="S48:S59" si="5">SUM(E48:G48)</f>
        <v>3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5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2</v>
      </c>
      <c r="D49" s="43" t="str">
        <f t="shared" si="10"/>
        <v/>
      </c>
      <c r="E49" s="99" t="str">
        <f t="shared" si="10"/>
        <v/>
      </c>
      <c r="F49" s="43">
        <f t="shared" si="10"/>
        <v>3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6</v>
      </c>
      <c r="O49" s="84"/>
      <c r="P49" s="84"/>
      <c r="Q49" s="98">
        <f t="shared" si="3"/>
        <v>0.47916666666666669</v>
      </c>
      <c r="R49" s="106">
        <f t="shared" si="4"/>
        <v>2</v>
      </c>
      <c r="S49" s="106">
        <f t="shared" si="5"/>
        <v>3</v>
      </c>
      <c r="T49" s="106">
        <f t="shared" si="6"/>
        <v>1</v>
      </c>
      <c r="U49" s="106">
        <f t="shared" si="7"/>
        <v>0</v>
      </c>
      <c r="V49" s="106">
        <f t="shared" si="8"/>
        <v>6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3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2</v>
      </c>
      <c r="M50" s="43" t="str">
        <f t="shared" si="10"/>
        <v/>
      </c>
      <c r="N50" s="97">
        <f t="shared" si="2"/>
        <v>6</v>
      </c>
      <c r="O50" s="84"/>
      <c r="P50" s="84"/>
      <c r="Q50" s="98">
        <f t="shared" si="3"/>
        <v>0.48958333333333337</v>
      </c>
      <c r="R50" s="106">
        <f t="shared" si="4"/>
        <v>3</v>
      </c>
      <c r="S50" s="106">
        <f t="shared" si="5"/>
        <v>1</v>
      </c>
      <c r="T50" s="106">
        <f t="shared" si="6"/>
        <v>0</v>
      </c>
      <c r="U50" s="106">
        <f t="shared" si="7"/>
        <v>2</v>
      </c>
      <c r="V50" s="106">
        <f t="shared" si="8"/>
        <v>6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2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2</v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2</v>
      </c>
      <c r="T51" s="106">
        <f t="shared" si="6"/>
        <v>0</v>
      </c>
      <c r="U51" s="106">
        <f t="shared" si="7"/>
        <v>0</v>
      </c>
      <c r="V51" s="106">
        <f t="shared" si="8"/>
        <v>2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2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2</v>
      </c>
      <c r="T52" s="106">
        <f t="shared" si="6"/>
        <v>0</v>
      </c>
      <c r="U52" s="106">
        <f t="shared" si="7"/>
        <v>0</v>
      </c>
      <c r="V52" s="106">
        <f t="shared" si="8"/>
        <v>2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1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>
        <f t="shared" si="2"/>
        <v>1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1</v>
      </c>
      <c r="T53" s="106">
        <f t="shared" si="6"/>
        <v>0</v>
      </c>
      <c r="U53" s="106">
        <f t="shared" si="7"/>
        <v>0</v>
      </c>
      <c r="V53" s="106">
        <f t="shared" si="8"/>
        <v>1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3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4</v>
      </c>
      <c r="O54" s="84"/>
      <c r="P54" s="84"/>
      <c r="Q54" s="98">
        <f t="shared" si="3"/>
        <v>0.53124999999999989</v>
      </c>
      <c r="R54" s="106">
        <f t="shared" si="4"/>
        <v>3</v>
      </c>
      <c r="S54" s="106">
        <f t="shared" si="5"/>
        <v>1</v>
      </c>
      <c r="T54" s="106">
        <f t="shared" si="6"/>
        <v>0</v>
      </c>
      <c r="U54" s="106">
        <f t="shared" si="7"/>
        <v>0</v>
      </c>
      <c r="V54" s="106">
        <f t="shared" si="8"/>
        <v>4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2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0.54166666666666652</v>
      </c>
      <c r="R55" s="106">
        <f t="shared" si="4"/>
        <v>2</v>
      </c>
      <c r="S55" s="106">
        <f t="shared" si="5"/>
        <v>1</v>
      </c>
      <c r="T55" s="106">
        <f t="shared" si="6"/>
        <v>0</v>
      </c>
      <c r="U55" s="106">
        <f t="shared" si="7"/>
        <v>0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0.47916666666666669</v>
      </c>
      <c r="R61" s="106">
        <f>MAX(INDEX(R48:V59,W48,1),INDEX(R48:V59,W49,1),INDEX(R48:V59,W50,1),INDEX(R48:V59,W51,1))</f>
        <v>3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6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7</v>
      </c>
      <c r="D63" s="43" t="str">
        <f t="shared" si="11"/>
        <v/>
      </c>
      <c r="E63" s="99" t="str">
        <f t="shared" si="11"/>
        <v/>
      </c>
      <c r="F63" s="43">
        <f t="shared" si="11"/>
        <v>9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19</v>
      </c>
      <c r="O63" s="84"/>
      <c r="P63" s="84"/>
      <c r="Q63" s="98">
        <f t="shared" ref="Q63:Q71" si="13">$A63</f>
        <v>0.45833333333333331</v>
      </c>
      <c r="R63" s="83">
        <f>MAX(N63:N71)</f>
        <v>19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5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8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2</v>
      </c>
      <c r="M64" s="43" t="str">
        <f t="shared" si="15"/>
        <v/>
      </c>
      <c r="N64" s="97">
        <f t="shared" si="12"/>
        <v>16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3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6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2</v>
      </c>
      <c r="M65" s="43" t="str">
        <f t="shared" si="16"/>
        <v/>
      </c>
      <c r="N65" s="97">
        <f t="shared" si="12"/>
        <v>11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6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9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5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5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10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9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</v>
      </c>
      <c r="F77" s="56">
        <f>IF(E33="",0,INDEX($B$63:$M$71,$R$64,4))+IF(F33="",0,INDEX($B$63:$M$71,$R$64,5))+IF(G33="",0,INDEX($B$63:$M$71,$R$64,6))</f>
        <v>9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7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2011-04-19T00:50:53Z</dcterms:modified>
</cp:coreProperties>
</file>