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 activeTab="1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A57" i="2"/>
  <c r="Q57" i="2" s="1"/>
  <c r="M56" i="2"/>
  <c r="M68" i="2" s="1"/>
  <c r="L56" i="2"/>
  <c r="L68" i="2" s="1"/>
  <c r="K56" i="2"/>
  <c r="U56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S56" i="2" s="1"/>
  <c r="D56" i="2"/>
  <c r="D68" i="2" s="1"/>
  <c r="C56" i="2"/>
  <c r="C68" i="2" s="1"/>
  <c r="B56" i="2"/>
  <c r="B68" i="2" s="1"/>
  <c r="A56" i="2"/>
  <c r="Q56" i="2" s="1"/>
  <c r="M55" i="2"/>
  <c r="L55" i="2"/>
  <c r="K55" i="2"/>
  <c r="U55" i="2" s="1"/>
  <c r="J55" i="2"/>
  <c r="I55" i="2"/>
  <c r="H55" i="2"/>
  <c r="G55" i="2"/>
  <c r="F55" i="2"/>
  <c r="E55" i="2"/>
  <c r="S55" i="2" s="1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S54" i="2" s="1"/>
  <c r="D54" i="2"/>
  <c r="C54" i="2"/>
  <c r="B54" i="2"/>
  <c r="M53" i="2"/>
  <c r="L53" i="2"/>
  <c r="K53" i="2"/>
  <c r="U53" i="2" s="1"/>
  <c r="J53" i="2"/>
  <c r="I53" i="2"/>
  <c r="H53" i="2"/>
  <c r="G53" i="2"/>
  <c r="F53" i="2"/>
  <c r="E53" i="2"/>
  <c r="S53" i="2" s="1"/>
  <c r="D53" i="2"/>
  <c r="C53" i="2"/>
  <c r="B53" i="2"/>
  <c r="M52" i="2"/>
  <c r="L52" i="2"/>
  <c r="K52" i="2"/>
  <c r="U52" i="2" s="1"/>
  <c r="J52" i="2"/>
  <c r="I52" i="2"/>
  <c r="H52" i="2"/>
  <c r="G52" i="2"/>
  <c r="F52" i="2"/>
  <c r="E52" i="2"/>
  <c r="S52" i="2" s="1"/>
  <c r="D52" i="2"/>
  <c r="C52" i="2"/>
  <c r="B52" i="2"/>
  <c r="M51" i="2"/>
  <c r="L51" i="2"/>
  <c r="K51" i="2"/>
  <c r="U51" i="2" s="1"/>
  <c r="J51" i="2"/>
  <c r="I51" i="2"/>
  <c r="H51" i="2"/>
  <c r="G51" i="2"/>
  <c r="F51" i="2"/>
  <c r="E51" i="2"/>
  <c r="S51" i="2" s="1"/>
  <c r="D51" i="2"/>
  <c r="C51" i="2"/>
  <c r="B51" i="2"/>
  <c r="M50" i="2"/>
  <c r="L50" i="2"/>
  <c r="K50" i="2"/>
  <c r="U50" i="2" s="1"/>
  <c r="J50" i="2"/>
  <c r="I50" i="2"/>
  <c r="H50" i="2"/>
  <c r="G50" i="2"/>
  <c r="F50" i="2"/>
  <c r="E50" i="2"/>
  <c r="S50" i="2" s="1"/>
  <c r="D50" i="2"/>
  <c r="C50" i="2"/>
  <c r="B50" i="2"/>
  <c r="M49" i="2"/>
  <c r="L49" i="2"/>
  <c r="K49" i="2"/>
  <c r="U49" i="2" s="1"/>
  <c r="J49" i="2"/>
  <c r="I49" i="2"/>
  <c r="H49" i="2"/>
  <c r="G49" i="2"/>
  <c r="F49" i="2"/>
  <c r="E49" i="2"/>
  <c r="S49" i="2" s="1"/>
  <c r="D49" i="2"/>
  <c r="C49" i="2"/>
  <c r="R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R48" i="2" s="1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S48" i="2" l="1"/>
  <c r="U48" i="2"/>
  <c r="B63" i="2"/>
  <c r="N63" i="2" s="1"/>
  <c r="T49" i="2"/>
  <c r="R50" i="2"/>
  <c r="T50" i="2"/>
  <c r="R51" i="2"/>
  <c r="V51" i="2" s="1"/>
  <c r="T51" i="2"/>
  <c r="R52" i="2"/>
  <c r="V52" i="2" s="1"/>
  <c r="T52" i="2"/>
  <c r="R53" i="2"/>
  <c r="V53" i="2" s="1"/>
  <c r="T53" i="2"/>
  <c r="R54" i="2"/>
  <c r="T54" i="2"/>
  <c r="Q49" i="2"/>
  <c r="A50" i="2"/>
  <c r="V48" i="2"/>
  <c r="V49" i="2"/>
  <c r="V50" i="2"/>
  <c r="V54" i="2"/>
  <c r="Q48" i="2"/>
  <c r="Q47" i="2" s="1"/>
  <c r="N49" i="2"/>
  <c r="N51" i="2"/>
  <c r="N48" i="2"/>
  <c r="N50" i="2"/>
  <c r="N52" i="2"/>
  <c r="N53" i="2"/>
  <c r="N54" i="2"/>
  <c r="R55" i="2"/>
  <c r="N55" i="2"/>
  <c r="T55" i="2"/>
  <c r="V57" i="2"/>
  <c r="V59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J63" i="1" s="1"/>
  <c r="I48" i="1"/>
  <c r="H48" i="1"/>
  <c r="H63" i="1" s="1"/>
  <c r="G48" i="1"/>
  <c r="G63" i="1" s="1"/>
  <c r="F48" i="1"/>
  <c r="E48" i="1"/>
  <c r="D48" i="1"/>
  <c r="C48" i="1"/>
  <c r="B48" i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N70" i="2" l="1"/>
  <c r="N68" i="2"/>
  <c r="V58" i="2"/>
  <c r="V56" i="2"/>
  <c r="A51" i="2"/>
  <c r="Q50" i="2"/>
  <c r="V55" i="2"/>
  <c r="B63" i="1"/>
  <c r="U53" i="1"/>
  <c r="U54" i="1"/>
  <c r="U55" i="1"/>
  <c r="S57" i="1"/>
  <c r="U57" i="1"/>
  <c r="U58" i="1"/>
  <c r="T48" i="1"/>
  <c r="R57" i="1"/>
  <c r="T57" i="1"/>
  <c r="S58" i="1"/>
  <c r="R59" i="1"/>
  <c r="T59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Q49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Q51" i="2" l="1"/>
  <c r="A52" i="2"/>
  <c r="V56" i="1"/>
  <c r="V57" i="1"/>
  <c r="V55" i="1"/>
  <c r="V54" i="1"/>
  <c r="V53" i="1"/>
  <c r="V51" i="1"/>
  <c r="V49" i="1"/>
  <c r="A51" i="1"/>
  <c r="Q51" i="1" s="1"/>
  <c r="V48" i="1"/>
  <c r="V52" i="1"/>
  <c r="V50" i="1"/>
  <c r="N70" i="1"/>
  <c r="N63" i="1"/>
  <c r="N68" i="1"/>
  <c r="A53" i="2" l="1"/>
  <c r="Q52" i="2"/>
  <c r="A64" i="2"/>
  <c r="A52" i="1"/>
  <c r="A53" i="1" s="1"/>
  <c r="Q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64" i="1"/>
  <c r="L66" i="1" s="1"/>
  <c r="J66" i="1"/>
  <c r="F66" i="1"/>
  <c r="B66" i="1"/>
  <c r="L64" i="1"/>
  <c r="H64" i="1"/>
  <c r="D64" i="1"/>
  <c r="M66" i="1"/>
  <c r="I66" i="1"/>
  <c r="E66" i="1"/>
  <c r="Q64" i="1"/>
  <c r="K64" i="1"/>
  <c r="G64" i="1"/>
  <c r="C64" i="1"/>
  <c r="A54" i="1"/>
  <c r="Q53" i="1"/>
  <c r="A55" i="2" l="1"/>
  <c r="Q55" i="2" s="1"/>
  <c r="Q54" i="2"/>
  <c r="N66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N67" i="2" s="1"/>
  <c r="A66" i="2"/>
  <c r="L65" i="2"/>
  <c r="J65" i="2"/>
  <c r="H65" i="2"/>
  <c r="F65" i="2"/>
  <c r="D65" i="2"/>
  <c r="B65" i="2"/>
  <c r="E64" i="1"/>
  <c r="I64" i="1"/>
  <c r="M64" i="1"/>
  <c r="C66" i="1"/>
  <c r="G66" i="1"/>
  <c r="K66" i="1"/>
  <c r="B64" i="1"/>
  <c r="F64" i="1"/>
  <c r="J64" i="1"/>
  <c r="A65" i="1"/>
  <c r="D66" i="1"/>
  <c r="H66" i="1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5" i="2" l="1"/>
  <c r="A67" i="2"/>
  <c r="Q66" i="2"/>
  <c r="N64" i="1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N69" i="1"/>
  <c r="N71" i="1"/>
  <c r="R64" i="2" l="1"/>
  <c r="D18" i="2"/>
  <c r="R63" i="1"/>
  <c r="R64" i="1" s="1"/>
  <c r="L78" i="2" l="1"/>
  <c r="K11" i="2" s="1"/>
  <c r="L77" i="2"/>
  <c r="J11" i="2" s="1"/>
  <c r="F77" i="2"/>
  <c r="M15" i="2" s="1"/>
  <c r="I76" i="2"/>
  <c r="J23" i="2" s="1"/>
  <c r="F78" i="2"/>
  <c r="M19" i="2" s="1"/>
  <c r="I77" i="2"/>
  <c r="K23" i="2" s="1"/>
  <c r="C77" i="2"/>
  <c r="H19" i="2" s="1"/>
  <c r="C76" i="2"/>
  <c r="H15" i="2" s="1"/>
  <c r="S64" i="2"/>
  <c r="E23" i="2"/>
  <c r="C23" i="2"/>
  <c r="B19" i="2"/>
  <c r="F17" i="2"/>
  <c r="F15" i="2"/>
  <c r="E11" i="2"/>
  <c r="C11" i="2"/>
  <c r="D11" i="2"/>
  <c r="D23" i="2"/>
  <c r="F19" i="2"/>
  <c r="B17" i="2"/>
  <c r="B15" i="2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C7" i="1" s="1"/>
  <c r="F7" i="1" s="1"/>
  <c r="D23" i="1"/>
  <c r="F19" i="1"/>
  <c r="B17" i="1"/>
  <c r="B15" i="1"/>
  <c r="D11" i="1"/>
  <c r="E23" i="1"/>
  <c r="F17" i="1"/>
  <c r="F15" i="1"/>
  <c r="C11" i="1"/>
  <c r="C23" i="1"/>
  <c r="B19" i="1"/>
  <c r="E11" i="1"/>
  <c r="C7" i="2" l="1"/>
  <c r="F7" i="2" s="1"/>
  <c r="W48" i="2"/>
  <c r="K23" i="1"/>
  <c r="J11" i="1"/>
  <c r="W48" i="1"/>
  <c r="H19" i="1"/>
  <c r="M15" i="1"/>
  <c r="W49" i="2" l="1"/>
  <c r="W50" i="2" s="1"/>
  <c r="W51" i="2" s="1"/>
  <c r="W49" i="1"/>
  <c r="W50" i="1" s="1"/>
  <c r="W51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<sst xmlns="http://schemas.openxmlformats.org/spreadsheetml/2006/main" count="209" uniqueCount="56">
  <si>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</si>
  <si>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</si>
  <si>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</si>
  <si>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</si>
  <si>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</si>
  <si>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</si>
  <si>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</si>
  <si>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</si>
  <si>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</si>
  <si>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</si>
  <si>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</si>
  <si>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</si>
  <si>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</si>
  <si>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</si>
  <si>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</si>
  <si>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</si>
  <si>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</si>
  <si>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</si>
  <si>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</si>
  <si>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</si>
  <si>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</si>
  <si>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</si>
  <si>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</si>
  <si>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</si>
  <si>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</si>
  <si>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</si>
  <si>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</si>
  <si>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</si>
  <si>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</si>
  <si>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</si>
  <si>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</si>
  <si>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</si>
  <si>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</si>
  <si>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</si>
  <si>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</si>
  <si>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</si>
  <si>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</si>
  <si>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</si>
  <si>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</si>
  <si>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</si>
  <si>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</si>
  <si>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</si>
  <si>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</si>
  <si>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</si>
  <si>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</si>
  <si>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</si>
  <si>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</si>
  <si>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</si>
  <si>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</si>
  <si>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</si>
  <si>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</si>
  <si>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West</t>
  </si>
  <si>
    <t>W 5th - West</t>
  </si>
  <si>
    <t>W 5th</t>
  </si>
  <si>
    <t>W. 5th</t>
  </si>
  <si>
    <t>Tues  11/16/2010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</si>
</sst>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5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  <font>
      <sz val="11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4" fillId="0" borderId="0" applyNumberFormat="0" applyFill="0" applyBorder="0" applyProtection="0">
      <alignment vertical="top"/>
    </xf>
  </cellStyleXfs>
  <cellXfs count="12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10" fillId="0" borderId="9" xfId="1" applyFont="1" applyBorder="1" applyAlignment="1" applyProtection="1">
      <alignment horizontal="center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</cellXfs>
  <cellStyles count="3">
    <cellStyle name="Normal" xfId="0" builtinId="0"/>
    <cellStyle name="Normal 2" xfId="2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F42" sqref="F42"/>
    </sheetView>
  </sheetViews>
  <sheetFormatPr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9.140625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9.140625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9.140625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9.140625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9.140625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9.140625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9.140625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9.140625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9.140625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9.140625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9.140625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9.140625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9.140625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9.140625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9.140625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9.140625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99</v>
      </c>
      <c r="M6" s="33" t="s">
        <v>17</v>
      </c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 t="s">
        <v>4</v>
      </c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0.73958333333333315</v>
      </c>
      <c r="D8" s="39"/>
      <c r="E8" s="40" t="s">
        <v>4</v>
      </c>
      <c r="F8" s="38">
        <f>Q61</f>
        <v>0.74999999999999978</v>
      </c>
      <c r="G8" s="39"/>
      <c r="H8" s="37"/>
      <c r="I8" s="37"/>
      <c r="J8" s="37"/>
      <c r="K8" s="37"/>
      <c r="L8" s="37"/>
      <c r="M8" s="37" t="s">
        <v>17</v>
      </c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West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0.85483870967741937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50</v>
      </c>
      <c r="D11" s="50">
        <f>IF(L29="N/A","N/A",IF(I29="N/A","N/A",INDEX($B$63:$M$71,$R$64,11)))</f>
        <v>52</v>
      </c>
      <c r="E11" s="51">
        <f>IF(L29="N/A","N/A",IF(F29="N/A","N/A",INDEX($B$63:$M$71,$R$64,10)))</f>
        <v>4</v>
      </c>
      <c r="F11" s="37"/>
      <c r="G11" s="37"/>
      <c r="H11" s="37"/>
      <c r="I11" s="15"/>
      <c r="J11" s="52">
        <f>IF(L29="N/A","N/A",L77)</f>
        <v>106</v>
      </c>
      <c r="K11" s="52">
        <f>IF(L29="N/A","N/A",L78)</f>
        <v>103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 5th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0.50193798449612403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16</v>
      </c>
      <c r="C15" s="37"/>
      <c r="D15" s="37"/>
      <c r="E15" s="37"/>
      <c r="F15" s="56">
        <f>IF(F29="N/A","N/A",IF(L29="N/A","N/A",INDEX($B$63:$M$71,$R$64,6)))</f>
        <v>29</v>
      </c>
      <c r="G15" s="37"/>
      <c r="H15" s="57">
        <f>IF(C29="N/A","N/A",C76)</f>
        <v>171</v>
      </c>
      <c r="I15" s="37"/>
      <c r="J15" s="37"/>
      <c r="K15" s="37"/>
      <c r="L15" s="15"/>
      <c r="M15" s="58">
        <f>IF(F29="N/A","N/A",F77)</f>
        <v>155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229</v>
      </c>
      <c r="C17" s="37"/>
      <c r="D17" s="37"/>
      <c r="E17" s="37"/>
      <c r="F17" s="61">
        <f>IF(F29="N/A","N/A",IF(C29="N/A","N/A",INDEX($B$63:$M$71,$R$64,5)))</f>
        <v>110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638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14</v>
      </c>
      <c r="C19" s="37"/>
      <c r="D19" s="37"/>
      <c r="E19" s="37"/>
      <c r="F19" s="56">
        <f>IF(F29="N/A","N/A",IF(I29="N/A","N/A",INDEX($B$63:$M$71,$R$64,4)))</f>
        <v>16</v>
      </c>
      <c r="G19" s="37"/>
      <c r="H19" s="57">
        <f>IF(C29="N/A","N/A",C77)</f>
        <v>259</v>
      </c>
      <c r="I19" s="37"/>
      <c r="J19" s="37"/>
      <c r="K19" s="37"/>
      <c r="L19" s="15"/>
      <c r="M19" s="58">
        <f>IF(F29="N/A","N/A",F78)</f>
        <v>282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5th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0.67982456140350878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11</v>
      </c>
      <c r="D23" s="50">
        <f>IF(I29="N/A","N/A",IF(L29="N/A","N/A",INDEX($B$63:$M$71,$R$64,8)))</f>
        <v>58</v>
      </c>
      <c r="E23" s="51">
        <f>IF(I29="N/A","N/A",IF(F29="N/A","N/A",INDEX($B$63:$M$71,$R$64,9)))</f>
        <v>49</v>
      </c>
      <c r="F23" s="15"/>
      <c r="G23" s="65"/>
      <c r="H23" s="37"/>
      <c r="I23" s="37"/>
      <c r="J23" s="66">
        <f>IF(I29="N/A","N/A",I76)</f>
        <v>82</v>
      </c>
      <c r="K23" s="66">
        <f>IF(I29="N/A","N/A",I77)</f>
        <v>118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West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0.79729729729729726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0.78960396039603964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117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20">
        <v>6</v>
      </c>
      <c r="C33" s="121">
        <v>44</v>
      </c>
      <c r="D33" s="121">
        <v>3</v>
      </c>
      <c r="E33" s="121">
        <v>1</v>
      </c>
      <c r="F33" s="121">
        <v>28</v>
      </c>
      <c r="G33" s="121">
        <v>20</v>
      </c>
      <c r="H33" s="121">
        <v>5</v>
      </c>
      <c r="I33" s="121">
        <v>18</v>
      </c>
      <c r="J33" s="121">
        <v>16</v>
      </c>
      <c r="K33" s="121">
        <v>0</v>
      </c>
      <c r="L33" s="121">
        <v>12</v>
      </c>
      <c r="M33" s="122">
        <v>9</v>
      </c>
      <c r="N33" s="118">
        <f t="shared" ref="N33:N40" si="0">IF(SUM(B33:M33)&lt;=0,"",SUM(B33:M33))</f>
        <v>162</v>
      </c>
      <c r="O33" s="84"/>
      <c r="P33" s="84"/>
      <c r="Q33" s="96"/>
    </row>
    <row r="34" spans="1:28" s="83" customFormat="1">
      <c r="A34" s="94">
        <v>0.6875</v>
      </c>
      <c r="B34" s="123">
        <v>10</v>
      </c>
      <c r="C34" s="119">
        <v>80</v>
      </c>
      <c r="D34" s="119">
        <v>4</v>
      </c>
      <c r="E34" s="119">
        <v>3</v>
      </c>
      <c r="F34" s="119">
        <v>44</v>
      </c>
      <c r="G34" s="119">
        <v>30</v>
      </c>
      <c r="H34" s="119">
        <v>6</v>
      </c>
      <c r="I34" s="119">
        <v>34</v>
      </c>
      <c r="J34" s="119">
        <v>27</v>
      </c>
      <c r="K34" s="119">
        <v>1</v>
      </c>
      <c r="L34" s="119">
        <v>30</v>
      </c>
      <c r="M34" s="124">
        <v>21</v>
      </c>
      <c r="N34" s="118">
        <f t="shared" si="0"/>
        <v>290</v>
      </c>
      <c r="O34" s="84"/>
      <c r="P34" s="84"/>
      <c r="Q34" s="96"/>
    </row>
    <row r="35" spans="1:28" s="83" customFormat="1">
      <c r="A35" s="94">
        <v>0.69791666666666663</v>
      </c>
      <c r="B35" s="123">
        <v>13</v>
      </c>
      <c r="C35" s="119">
        <v>115</v>
      </c>
      <c r="D35" s="119">
        <v>5</v>
      </c>
      <c r="E35" s="119">
        <v>6</v>
      </c>
      <c r="F35" s="119">
        <v>71</v>
      </c>
      <c r="G35" s="119">
        <v>37</v>
      </c>
      <c r="H35" s="119">
        <v>8</v>
      </c>
      <c r="I35" s="119">
        <v>49</v>
      </c>
      <c r="J35" s="119">
        <v>47</v>
      </c>
      <c r="K35" s="119">
        <v>3</v>
      </c>
      <c r="L35" s="119">
        <v>44</v>
      </c>
      <c r="M35" s="124">
        <v>34</v>
      </c>
      <c r="N35" s="118">
        <f t="shared" si="0"/>
        <v>432</v>
      </c>
      <c r="O35" s="84"/>
      <c r="P35" s="84"/>
      <c r="Q35" s="96"/>
    </row>
    <row r="36" spans="1:28" s="76" customFormat="1">
      <c r="A36" s="94">
        <v>0.70833333333333304</v>
      </c>
      <c r="B36" s="123">
        <v>16</v>
      </c>
      <c r="C36" s="119">
        <v>155</v>
      </c>
      <c r="D36" s="119">
        <v>10</v>
      </c>
      <c r="E36" s="119">
        <v>11</v>
      </c>
      <c r="F36" s="119">
        <v>77</v>
      </c>
      <c r="G36" s="119">
        <v>45</v>
      </c>
      <c r="H36" s="119">
        <v>11</v>
      </c>
      <c r="I36" s="119">
        <v>60</v>
      </c>
      <c r="J36" s="119">
        <v>59</v>
      </c>
      <c r="K36" s="119">
        <v>4</v>
      </c>
      <c r="L36" s="119">
        <v>60</v>
      </c>
      <c r="M36" s="124">
        <v>40</v>
      </c>
      <c r="N36" s="118">
        <f t="shared" si="0"/>
        <v>548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123">
        <v>19</v>
      </c>
      <c r="C37" s="119">
        <v>191</v>
      </c>
      <c r="D37" s="119">
        <v>11</v>
      </c>
      <c r="E37" s="119">
        <v>16</v>
      </c>
      <c r="F37" s="119">
        <v>119</v>
      </c>
      <c r="G37" s="119">
        <v>55</v>
      </c>
      <c r="H37" s="119">
        <v>15</v>
      </c>
      <c r="I37" s="119">
        <v>79</v>
      </c>
      <c r="J37" s="119">
        <v>65</v>
      </c>
      <c r="K37" s="119">
        <v>6</v>
      </c>
      <c r="L37" s="119">
        <v>76</v>
      </c>
      <c r="M37" s="124">
        <v>50</v>
      </c>
      <c r="N37" s="118">
        <f t="shared" si="0"/>
        <v>702</v>
      </c>
      <c r="O37" s="84"/>
      <c r="P37" s="84"/>
      <c r="Q37" s="96"/>
    </row>
    <row r="38" spans="1:28" s="83" customFormat="1">
      <c r="A38" s="94">
        <v>0.72916666666666696</v>
      </c>
      <c r="B38" s="123">
        <v>26</v>
      </c>
      <c r="C38" s="119">
        <v>236</v>
      </c>
      <c r="D38" s="119">
        <v>13</v>
      </c>
      <c r="E38" s="119">
        <v>22</v>
      </c>
      <c r="F38" s="119">
        <v>148</v>
      </c>
      <c r="G38" s="119">
        <v>60</v>
      </c>
      <c r="H38" s="119">
        <v>18</v>
      </c>
      <c r="I38" s="119">
        <v>97</v>
      </c>
      <c r="J38" s="119">
        <v>81</v>
      </c>
      <c r="K38" s="119">
        <v>7</v>
      </c>
      <c r="L38" s="119">
        <v>91</v>
      </c>
      <c r="M38" s="124">
        <v>65</v>
      </c>
      <c r="N38" s="118">
        <f t="shared" si="0"/>
        <v>864</v>
      </c>
      <c r="O38" s="84"/>
      <c r="P38" s="84"/>
      <c r="Q38" s="96"/>
    </row>
    <row r="39" spans="1:28" s="83" customFormat="1">
      <c r="A39" s="94">
        <v>0.73958333333333304</v>
      </c>
      <c r="B39" s="123">
        <v>31</v>
      </c>
      <c r="C39" s="119">
        <v>261</v>
      </c>
      <c r="D39" s="119">
        <v>19</v>
      </c>
      <c r="E39" s="119">
        <v>23</v>
      </c>
      <c r="F39" s="119">
        <v>164</v>
      </c>
      <c r="G39" s="119">
        <v>69</v>
      </c>
      <c r="H39" s="119">
        <v>20</v>
      </c>
      <c r="I39" s="119">
        <v>112</v>
      </c>
      <c r="J39" s="119">
        <v>96</v>
      </c>
      <c r="K39" s="119">
        <v>7</v>
      </c>
      <c r="L39" s="119">
        <v>102</v>
      </c>
      <c r="M39" s="124">
        <v>80</v>
      </c>
      <c r="N39" s="118">
        <f t="shared" si="0"/>
        <v>984</v>
      </c>
      <c r="O39" s="84"/>
      <c r="P39" s="84"/>
      <c r="Q39" s="96" t="s">
        <v>17</v>
      </c>
    </row>
    <row r="40" spans="1:28" s="83" customFormat="1">
      <c r="A40" s="94">
        <v>0.75</v>
      </c>
      <c r="B40" s="125">
        <v>32</v>
      </c>
      <c r="C40" s="126">
        <v>384</v>
      </c>
      <c r="D40" s="126">
        <v>24</v>
      </c>
      <c r="E40" s="126">
        <v>27</v>
      </c>
      <c r="F40" s="126">
        <v>187</v>
      </c>
      <c r="G40" s="126">
        <v>74</v>
      </c>
      <c r="H40" s="126">
        <v>22</v>
      </c>
      <c r="I40" s="126">
        <v>118</v>
      </c>
      <c r="J40" s="126">
        <v>108</v>
      </c>
      <c r="K40" s="126">
        <v>8</v>
      </c>
      <c r="L40" s="126">
        <v>112</v>
      </c>
      <c r="M40" s="127">
        <v>90</v>
      </c>
      <c r="N40" s="118">
        <f t="shared" si="0"/>
        <v>1186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>
        <f>IF(B33="","",B33)</f>
        <v>6</v>
      </c>
      <c r="C48" s="43">
        <f>IF(C33="","",C33)</f>
        <v>44</v>
      </c>
      <c r="D48" s="43">
        <f>IF(D33="","",D33)</f>
        <v>3</v>
      </c>
      <c r="E48" s="97">
        <f t="shared" ref="E48:M48" si="1">IF(E33="","",E33)</f>
        <v>1</v>
      </c>
      <c r="F48" s="43">
        <f t="shared" si="1"/>
        <v>28</v>
      </c>
      <c r="G48" s="43">
        <f t="shared" si="1"/>
        <v>20</v>
      </c>
      <c r="H48" s="97">
        <f t="shared" si="1"/>
        <v>5</v>
      </c>
      <c r="I48" s="43">
        <f t="shared" si="1"/>
        <v>18</v>
      </c>
      <c r="J48" s="43">
        <f t="shared" si="1"/>
        <v>16</v>
      </c>
      <c r="K48" s="97">
        <f t="shared" si="1"/>
        <v>0</v>
      </c>
      <c r="L48" s="43">
        <f t="shared" si="1"/>
        <v>12</v>
      </c>
      <c r="M48" s="43">
        <f t="shared" si="1"/>
        <v>9</v>
      </c>
      <c r="N48" s="95">
        <f t="shared" ref="N48:N58" si="2">IF(SUM(B48:M48)&lt;=0,"",SUM(B48:M48))</f>
        <v>162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53</v>
      </c>
      <c r="S48" s="104">
        <f t="shared" ref="S48:S59" si="5">SUM(E48:G48)</f>
        <v>49</v>
      </c>
      <c r="T48" s="104">
        <f t="shared" ref="T48:T59" si="6">SUM(H48:J48)</f>
        <v>39</v>
      </c>
      <c r="U48" s="104">
        <f t="shared" ref="U48:U59" si="7">SUM(K48:M48)</f>
        <v>21</v>
      </c>
      <c r="V48" s="104">
        <f t="shared" ref="V48:V59" si="8">SUM(R48:U48)</f>
        <v>162</v>
      </c>
      <c r="W48" s="105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7">
        <f t="shared" ref="B49:M59" si="10">IF(B34="","",B34-B33)</f>
        <v>4</v>
      </c>
      <c r="C49" s="43">
        <f t="shared" si="10"/>
        <v>36</v>
      </c>
      <c r="D49" s="43">
        <f t="shared" si="10"/>
        <v>1</v>
      </c>
      <c r="E49" s="97">
        <f t="shared" si="10"/>
        <v>2</v>
      </c>
      <c r="F49" s="43">
        <f t="shared" si="10"/>
        <v>16</v>
      </c>
      <c r="G49" s="43">
        <f t="shared" si="10"/>
        <v>10</v>
      </c>
      <c r="H49" s="97">
        <f t="shared" si="10"/>
        <v>1</v>
      </c>
      <c r="I49" s="43">
        <f t="shared" si="10"/>
        <v>16</v>
      </c>
      <c r="J49" s="43">
        <f t="shared" si="10"/>
        <v>11</v>
      </c>
      <c r="K49" s="97">
        <f t="shared" si="10"/>
        <v>1</v>
      </c>
      <c r="L49" s="43">
        <f t="shared" si="10"/>
        <v>18</v>
      </c>
      <c r="M49" s="43">
        <f t="shared" si="10"/>
        <v>12</v>
      </c>
      <c r="N49" s="95">
        <f t="shared" si="2"/>
        <v>128</v>
      </c>
      <c r="O49" s="84"/>
      <c r="P49" s="84"/>
      <c r="Q49" s="96">
        <f t="shared" si="3"/>
        <v>0.6875</v>
      </c>
      <c r="R49" s="104">
        <f t="shared" si="4"/>
        <v>41</v>
      </c>
      <c r="S49" s="104">
        <f t="shared" si="5"/>
        <v>28</v>
      </c>
      <c r="T49" s="104">
        <f t="shared" si="6"/>
        <v>28</v>
      </c>
      <c r="U49" s="104">
        <f t="shared" si="7"/>
        <v>31</v>
      </c>
      <c r="V49" s="104">
        <f t="shared" si="8"/>
        <v>128</v>
      </c>
      <c r="W49" s="105">
        <f>W48+1</f>
        <v>6</v>
      </c>
    </row>
    <row r="50" spans="1:23" s="83" customFormat="1">
      <c r="A50" s="94">
        <f t="shared" si="9"/>
        <v>0.69791666666666663</v>
      </c>
      <c r="B50" s="97">
        <f t="shared" si="10"/>
        <v>3</v>
      </c>
      <c r="C50" s="43">
        <f t="shared" si="10"/>
        <v>35</v>
      </c>
      <c r="D50" s="43">
        <f t="shared" si="10"/>
        <v>1</v>
      </c>
      <c r="E50" s="97">
        <f t="shared" si="10"/>
        <v>3</v>
      </c>
      <c r="F50" s="43">
        <f t="shared" si="10"/>
        <v>27</v>
      </c>
      <c r="G50" s="43">
        <f t="shared" si="10"/>
        <v>7</v>
      </c>
      <c r="H50" s="97">
        <f t="shared" si="10"/>
        <v>2</v>
      </c>
      <c r="I50" s="43">
        <f t="shared" si="10"/>
        <v>15</v>
      </c>
      <c r="J50" s="43">
        <f t="shared" si="10"/>
        <v>20</v>
      </c>
      <c r="K50" s="97">
        <f t="shared" si="10"/>
        <v>2</v>
      </c>
      <c r="L50" s="43">
        <f t="shared" si="10"/>
        <v>14</v>
      </c>
      <c r="M50" s="43">
        <f t="shared" si="10"/>
        <v>13</v>
      </c>
      <c r="N50" s="95">
        <f t="shared" si="2"/>
        <v>142</v>
      </c>
      <c r="O50" s="84"/>
      <c r="P50" s="84"/>
      <c r="Q50" s="96">
        <f t="shared" si="3"/>
        <v>0.69791666666666663</v>
      </c>
      <c r="R50" s="104">
        <f t="shared" si="4"/>
        <v>39</v>
      </c>
      <c r="S50" s="104">
        <f t="shared" si="5"/>
        <v>37</v>
      </c>
      <c r="T50" s="104">
        <f t="shared" si="6"/>
        <v>37</v>
      </c>
      <c r="U50" s="104">
        <f t="shared" si="7"/>
        <v>29</v>
      </c>
      <c r="V50" s="104">
        <f t="shared" si="8"/>
        <v>142</v>
      </c>
      <c r="W50" s="105">
        <f>W49+1</f>
        <v>7</v>
      </c>
    </row>
    <row r="51" spans="1:23" s="83" customFormat="1">
      <c r="A51" s="94">
        <f t="shared" si="9"/>
        <v>0.70833333333333326</v>
      </c>
      <c r="B51" s="97">
        <f t="shared" si="10"/>
        <v>3</v>
      </c>
      <c r="C51" s="43">
        <f t="shared" si="10"/>
        <v>40</v>
      </c>
      <c r="D51" s="43">
        <f t="shared" si="10"/>
        <v>5</v>
      </c>
      <c r="E51" s="97">
        <f t="shared" si="10"/>
        <v>5</v>
      </c>
      <c r="F51" s="43">
        <f t="shared" si="10"/>
        <v>6</v>
      </c>
      <c r="G51" s="43">
        <f t="shared" si="10"/>
        <v>8</v>
      </c>
      <c r="H51" s="97">
        <f t="shared" si="10"/>
        <v>3</v>
      </c>
      <c r="I51" s="43">
        <f t="shared" si="10"/>
        <v>11</v>
      </c>
      <c r="J51" s="43">
        <f t="shared" si="10"/>
        <v>12</v>
      </c>
      <c r="K51" s="97">
        <f t="shared" si="10"/>
        <v>1</v>
      </c>
      <c r="L51" s="43">
        <f t="shared" si="10"/>
        <v>16</v>
      </c>
      <c r="M51" s="43">
        <f t="shared" si="10"/>
        <v>6</v>
      </c>
      <c r="N51" s="95">
        <f t="shared" si="2"/>
        <v>116</v>
      </c>
      <c r="O51" s="84"/>
      <c r="P51" s="84"/>
      <c r="Q51" s="96">
        <f t="shared" si="3"/>
        <v>0.70833333333333326</v>
      </c>
      <c r="R51" s="104">
        <f t="shared" si="4"/>
        <v>48</v>
      </c>
      <c r="S51" s="104">
        <f t="shared" si="5"/>
        <v>19</v>
      </c>
      <c r="T51" s="104">
        <f t="shared" si="6"/>
        <v>26</v>
      </c>
      <c r="U51" s="104">
        <f t="shared" si="7"/>
        <v>23</v>
      </c>
      <c r="V51" s="104">
        <f t="shared" si="8"/>
        <v>116</v>
      </c>
      <c r="W51" s="105">
        <f>W50+1</f>
        <v>8</v>
      </c>
    </row>
    <row r="52" spans="1:23" s="83" customFormat="1">
      <c r="A52" s="94">
        <f t="shared" si="9"/>
        <v>0.71874999999999989</v>
      </c>
      <c r="B52" s="97">
        <f t="shared" si="10"/>
        <v>3</v>
      </c>
      <c r="C52" s="43">
        <f t="shared" si="10"/>
        <v>36</v>
      </c>
      <c r="D52" s="43">
        <f t="shared" si="10"/>
        <v>1</v>
      </c>
      <c r="E52" s="97">
        <f t="shared" si="10"/>
        <v>5</v>
      </c>
      <c r="F52" s="43">
        <f t="shared" si="10"/>
        <v>42</v>
      </c>
      <c r="G52" s="43">
        <f t="shared" si="10"/>
        <v>10</v>
      </c>
      <c r="H52" s="97">
        <f t="shared" si="10"/>
        <v>4</v>
      </c>
      <c r="I52" s="43">
        <f t="shared" si="10"/>
        <v>19</v>
      </c>
      <c r="J52" s="43">
        <f t="shared" si="10"/>
        <v>6</v>
      </c>
      <c r="K52" s="97">
        <f t="shared" si="10"/>
        <v>2</v>
      </c>
      <c r="L52" s="43">
        <f t="shared" si="10"/>
        <v>16</v>
      </c>
      <c r="M52" s="43">
        <f t="shared" si="10"/>
        <v>10</v>
      </c>
      <c r="N52" s="95">
        <f t="shared" si="2"/>
        <v>154</v>
      </c>
      <c r="O52" s="84"/>
      <c r="P52" s="84"/>
      <c r="Q52" s="96">
        <f t="shared" si="3"/>
        <v>0.71874999999999989</v>
      </c>
      <c r="R52" s="104">
        <f t="shared" si="4"/>
        <v>40</v>
      </c>
      <c r="S52" s="104">
        <f t="shared" si="5"/>
        <v>57</v>
      </c>
      <c r="T52" s="104">
        <f t="shared" si="6"/>
        <v>29</v>
      </c>
      <c r="U52" s="104">
        <f t="shared" si="7"/>
        <v>28</v>
      </c>
      <c r="V52" s="104">
        <f t="shared" si="8"/>
        <v>154</v>
      </c>
    </row>
    <row r="53" spans="1:23" s="83" customFormat="1">
      <c r="A53" s="94">
        <f t="shared" si="9"/>
        <v>0.72916666666666652</v>
      </c>
      <c r="B53" s="97">
        <f t="shared" si="10"/>
        <v>7</v>
      </c>
      <c r="C53" s="43">
        <f t="shared" si="10"/>
        <v>45</v>
      </c>
      <c r="D53" s="43">
        <f t="shared" si="10"/>
        <v>2</v>
      </c>
      <c r="E53" s="97">
        <f t="shared" si="10"/>
        <v>6</v>
      </c>
      <c r="F53" s="43">
        <f t="shared" si="10"/>
        <v>29</v>
      </c>
      <c r="G53" s="43">
        <f t="shared" si="10"/>
        <v>5</v>
      </c>
      <c r="H53" s="97">
        <f t="shared" si="10"/>
        <v>3</v>
      </c>
      <c r="I53" s="43">
        <f t="shared" si="10"/>
        <v>18</v>
      </c>
      <c r="J53" s="43">
        <f t="shared" si="10"/>
        <v>16</v>
      </c>
      <c r="K53" s="97">
        <f t="shared" si="10"/>
        <v>1</v>
      </c>
      <c r="L53" s="43">
        <f t="shared" si="10"/>
        <v>15</v>
      </c>
      <c r="M53" s="43">
        <f t="shared" si="10"/>
        <v>15</v>
      </c>
      <c r="N53" s="95">
        <f t="shared" si="2"/>
        <v>162</v>
      </c>
      <c r="O53" s="84"/>
      <c r="P53" s="84"/>
      <c r="Q53" s="96">
        <f t="shared" si="3"/>
        <v>0.72916666666666652</v>
      </c>
      <c r="R53" s="104">
        <f t="shared" si="4"/>
        <v>54</v>
      </c>
      <c r="S53" s="104">
        <f t="shared" si="5"/>
        <v>40</v>
      </c>
      <c r="T53" s="104">
        <f t="shared" si="6"/>
        <v>37</v>
      </c>
      <c r="U53" s="104">
        <f t="shared" si="7"/>
        <v>31</v>
      </c>
      <c r="V53" s="104">
        <f t="shared" si="8"/>
        <v>162</v>
      </c>
    </row>
    <row r="54" spans="1:23" s="83" customFormat="1">
      <c r="A54" s="94">
        <f t="shared" si="9"/>
        <v>0.73958333333333315</v>
      </c>
      <c r="B54" s="97">
        <f t="shared" si="10"/>
        <v>5</v>
      </c>
      <c r="C54" s="43">
        <f t="shared" si="10"/>
        <v>25</v>
      </c>
      <c r="D54" s="43">
        <f t="shared" si="10"/>
        <v>6</v>
      </c>
      <c r="E54" s="97">
        <f t="shared" si="10"/>
        <v>1</v>
      </c>
      <c r="F54" s="43">
        <f t="shared" si="10"/>
        <v>16</v>
      </c>
      <c r="G54" s="43">
        <f t="shared" si="10"/>
        <v>9</v>
      </c>
      <c r="H54" s="97">
        <f t="shared" si="10"/>
        <v>2</v>
      </c>
      <c r="I54" s="43">
        <f t="shared" si="10"/>
        <v>15</v>
      </c>
      <c r="J54" s="43">
        <f t="shared" si="10"/>
        <v>15</v>
      </c>
      <c r="K54" s="97">
        <f t="shared" si="10"/>
        <v>0</v>
      </c>
      <c r="L54" s="43">
        <f t="shared" si="10"/>
        <v>11</v>
      </c>
      <c r="M54" s="43">
        <f t="shared" si="10"/>
        <v>15</v>
      </c>
      <c r="N54" s="95">
        <f t="shared" si="2"/>
        <v>120</v>
      </c>
      <c r="O54" s="84"/>
      <c r="P54" s="84"/>
      <c r="Q54" s="96">
        <f t="shared" si="3"/>
        <v>0.73958333333333315</v>
      </c>
      <c r="R54" s="104">
        <f t="shared" si="4"/>
        <v>36</v>
      </c>
      <c r="S54" s="104">
        <f t="shared" si="5"/>
        <v>26</v>
      </c>
      <c r="T54" s="104">
        <f t="shared" si="6"/>
        <v>32</v>
      </c>
      <c r="U54" s="104">
        <f t="shared" si="7"/>
        <v>26</v>
      </c>
      <c r="V54" s="104">
        <f t="shared" si="8"/>
        <v>120</v>
      </c>
    </row>
    <row r="55" spans="1:23" s="83" customFormat="1">
      <c r="A55" s="94">
        <f t="shared" si="9"/>
        <v>0.74999999999999978</v>
      </c>
      <c r="B55" s="97">
        <f t="shared" si="10"/>
        <v>1</v>
      </c>
      <c r="C55" s="43">
        <f t="shared" si="10"/>
        <v>123</v>
      </c>
      <c r="D55" s="43">
        <f t="shared" si="10"/>
        <v>5</v>
      </c>
      <c r="E55" s="97">
        <f t="shared" si="10"/>
        <v>4</v>
      </c>
      <c r="F55" s="43">
        <f t="shared" si="10"/>
        <v>23</v>
      </c>
      <c r="G55" s="43">
        <f t="shared" si="10"/>
        <v>5</v>
      </c>
      <c r="H55" s="97">
        <f t="shared" si="10"/>
        <v>2</v>
      </c>
      <c r="I55" s="43">
        <f t="shared" si="10"/>
        <v>6</v>
      </c>
      <c r="J55" s="43">
        <f t="shared" si="10"/>
        <v>12</v>
      </c>
      <c r="K55" s="97">
        <f t="shared" si="10"/>
        <v>1</v>
      </c>
      <c r="L55" s="43">
        <f t="shared" si="10"/>
        <v>10</v>
      </c>
      <c r="M55" s="43">
        <f t="shared" si="10"/>
        <v>10</v>
      </c>
      <c r="N55" s="95">
        <f t="shared" si="2"/>
        <v>202</v>
      </c>
      <c r="O55" s="84"/>
      <c r="P55" s="84"/>
      <c r="Q55" s="96">
        <f t="shared" si="3"/>
        <v>0.74999999999999978</v>
      </c>
      <c r="R55" s="104">
        <f t="shared" si="4"/>
        <v>129</v>
      </c>
      <c r="S55" s="104">
        <f t="shared" si="5"/>
        <v>32</v>
      </c>
      <c r="T55" s="104">
        <f t="shared" si="6"/>
        <v>20</v>
      </c>
      <c r="U55" s="104">
        <f t="shared" si="7"/>
        <v>21</v>
      </c>
      <c r="V55" s="104">
        <f t="shared" si="8"/>
        <v>202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0.74999999999999978</v>
      </c>
      <c r="R61" s="104">
        <f>MAX(INDEX(R48:V59,W48,1),INDEX(R48:V59,W49,1),INDEX(R48:V59,W50,1),INDEX(R48:V59,W51,1))</f>
        <v>129</v>
      </c>
      <c r="S61" s="104">
        <f>MAX(INDEX(R48:V59,W48,2),INDEX(R48:V59,W49,2),INDEX(R48:V59,W50,2),INDEX(R48:V59,W51,2))</f>
        <v>57</v>
      </c>
      <c r="T61" s="104">
        <f>MAX(INDEX(R48:V59,W48,3),INDEX(R48:V59,W49,3),INDEX(R48:V59,W50,3),INDEX(R48:V59,W51,3))</f>
        <v>37</v>
      </c>
      <c r="U61" s="104">
        <f>MAX(INDEX(R48:V59,W48,4),INDEX(R48:V59,W49,4),INDEX(R48:V59,W50,4),INDEX(R48:V59,W51,4))</f>
        <v>31</v>
      </c>
      <c r="V61" s="104">
        <f>MAX(INDEX(V48:V59,W48,1),INDEX(V48:V59,W49,1),INDEX(V48:V59,W50,1),INDEX(V48:V59,W51,1))</f>
        <v>202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>
        <f t="shared" ref="B63:M63" si="11">IF(B33="","",IF($A$63&lt;&gt;"",SUM(B48:B51),""))</f>
        <v>16</v>
      </c>
      <c r="C63" s="43">
        <f t="shared" si="11"/>
        <v>155</v>
      </c>
      <c r="D63" s="43">
        <f t="shared" si="11"/>
        <v>10</v>
      </c>
      <c r="E63" s="97">
        <f t="shared" si="11"/>
        <v>11</v>
      </c>
      <c r="F63" s="43">
        <f t="shared" si="11"/>
        <v>77</v>
      </c>
      <c r="G63" s="43">
        <f t="shared" si="11"/>
        <v>45</v>
      </c>
      <c r="H63" s="97">
        <f t="shared" si="11"/>
        <v>11</v>
      </c>
      <c r="I63" s="43">
        <f t="shared" si="11"/>
        <v>60</v>
      </c>
      <c r="J63" s="43">
        <f t="shared" si="11"/>
        <v>59</v>
      </c>
      <c r="K63" s="97">
        <f t="shared" si="11"/>
        <v>4</v>
      </c>
      <c r="L63" s="43">
        <f t="shared" si="11"/>
        <v>60</v>
      </c>
      <c r="M63" s="43">
        <f t="shared" si="11"/>
        <v>40</v>
      </c>
      <c r="N63" s="95">
        <f t="shared" ref="N63:N71" si="12">IF(SUM(B63:M63)&lt;=0,"",SUM(B63:M63))</f>
        <v>548</v>
      </c>
      <c r="O63" s="84"/>
      <c r="P63" s="84"/>
      <c r="Q63" s="96">
        <f t="shared" ref="Q63:Q71" si="13">$A63</f>
        <v>0.66666666666666674</v>
      </c>
      <c r="R63" s="83">
        <f>MAX(N63:N71)</f>
        <v>638</v>
      </c>
    </row>
    <row r="64" spans="1:23" s="76" customFormat="1">
      <c r="A64" s="94">
        <f t="shared" ref="A64:A71" si="14">IF(A63="","",IF(A52="","",A63+15/1440))</f>
        <v>0.67708333333333337</v>
      </c>
      <c r="B64" s="97">
        <f>IF($A$64="","",IF(B52&lt;&gt;"",SUM(B49:B52),""))</f>
        <v>13</v>
      </c>
      <c r="C64" s="43">
        <f>IF($A$64="","",IF(C52&lt;&gt;"",SUM(C49:C52),""))</f>
        <v>147</v>
      </c>
      <c r="D64" s="43">
        <f t="shared" ref="D64:M64" si="15">IF($A$64="","",IF(D52&lt;&gt;"",SUM(D49:D52),""))</f>
        <v>8</v>
      </c>
      <c r="E64" s="97">
        <f t="shared" si="15"/>
        <v>15</v>
      </c>
      <c r="F64" s="43">
        <f t="shared" si="15"/>
        <v>91</v>
      </c>
      <c r="G64" s="43">
        <f t="shared" si="15"/>
        <v>35</v>
      </c>
      <c r="H64" s="97">
        <f t="shared" si="15"/>
        <v>10</v>
      </c>
      <c r="I64" s="43">
        <f t="shared" si="15"/>
        <v>61</v>
      </c>
      <c r="J64" s="43">
        <f t="shared" si="15"/>
        <v>49</v>
      </c>
      <c r="K64" s="97">
        <f t="shared" si="15"/>
        <v>6</v>
      </c>
      <c r="L64" s="43">
        <f t="shared" si="15"/>
        <v>64</v>
      </c>
      <c r="M64" s="43">
        <f t="shared" si="15"/>
        <v>41</v>
      </c>
      <c r="N64" s="95">
        <f t="shared" si="12"/>
        <v>540</v>
      </c>
      <c r="O64" s="84"/>
      <c r="P64" s="84"/>
      <c r="Q64" s="96">
        <f t="shared" si="13"/>
        <v>0.67708333333333337</v>
      </c>
      <c r="R64" s="83">
        <f>MATCH(R63,N63:N71,0)</f>
        <v>5</v>
      </c>
      <c r="S64" s="96">
        <f>INDEX(Q63:Q71,R64,1)</f>
        <v>0.70833333333333326</v>
      </c>
      <c r="T64" s="83"/>
    </row>
    <row r="65" spans="1:20" s="83" customFormat="1">
      <c r="A65" s="94">
        <f t="shared" si="14"/>
        <v>0.6875</v>
      </c>
      <c r="B65" s="97">
        <f>IF($A$65="","",IF(B53&lt;&gt;"",SUM(B50:B53),""))</f>
        <v>16</v>
      </c>
      <c r="C65" s="43">
        <f>IF($A$65="","",IF(C53&lt;&gt;"",SUM(C50:C53),""))</f>
        <v>156</v>
      </c>
      <c r="D65" s="43">
        <f t="shared" ref="D65:M65" si="16">IF($A$65="","",IF(D53&lt;&gt;"",SUM(D50:D53),""))</f>
        <v>9</v>
      </c>
      <c r="E65" s="97">
        <f t="shared" si="16"/>
        <v>19</v>
      </c>
      <c r="F65" s="43">
        <f t="shared" si="16"/>
        <v>104</v>
      </c>
      <c r="G65" s="43">
        <f t="shared" si="16"/>
        <v>30</v>
      </c>
      <c r="H65" s="97">
        <f t="shared" si="16"/>
        <v>12</v>
      </c>
      <c r="I65" s="43">
        <f t="shared" si="16"/>
        <v>63</v>
      </c>
      <c r="J65" s="43">
        <f t="shared" si="16"/>
        <v>54</v>
      </c>
      <c r="K65" s="97">
        <f t="shared" si="16"/>
        <v>6</v>
      </c>
      <c r="L65" s="43">
        <f t="shared" si="16"/>
        <v>61</v>
      </c>
      <c r="M65" s="43">
        <f t="shared" si="16"/>
        <v>44</v>
      </c>
      <c r="N65" s="95">
        <f t="shared" si="12"/>
        <v>574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>
        <f>IF($A$64="","",IF(B54&lt;&gt;"",SUM(B51:B54),""))</f>
        <v>18</v>
      </c>
      <c r="C66" s="43">
        <f>IF($A$64="","",IF(C54&lt;&gt;"",SUM(C51:C54),""))</f>
        <v>146</v>
      </c>
      <c r="D66" s="43">
        <f t="shared" ref="D66:M66" si="17">IF($A$64="","",IF(D54&lt;&gt;"",SUM(D51:D54),""))</f>
        <v>14</v>
      </c>
      <c r="E66" s="97">
        <f t="shared" si="17"/>
        <v>17</v>
      </c>
      <c r="F66" s="43">
        <f t="shared" si="17"/>
        <v>93</v>
      </c>
      <c r="G66" s="43">
        <f t="shared" si="17"/>
        <v>32</v>
      </c>
      <c r="H66" s="97">
        <f t="shared" si="17"/>
        <v>12</v>
      </c>
      <c r="I66" s="43">
        <f t="shared" si="17"/>
        <v>63</v>
      </c>
      <c r="J66" s="43">
        <f t="shared" si="17"/>
        <v>49</v>
      </c>
      <c r="K66" s="97">
        <f t="shared" si="17"/>
        <v>4</v>
      </c>
      <c r="L66" s="43">
        <f t="shared" si="17"/>
        <v>58</v>
      </c>
      <c r="M66" s="43">
        <f t="shared" si="17"/>
        <v>46</v>
      </c>
      <c r="N66" s="95">
        <f>IF(SUM(B66:M66)&lt;=0,"",SUM(B66:M66))</f>
        <v>552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>
        <f>IF($A$65="","",IF(B55&lt;&gt;"",SUM(B52:B55),""))</f>
        <v>16</v>
      </c>
      <c r="C67" s="43">
        <f>IF($A$65="","",IF(C55&lt;&gt;"",SUM(C52:C55),""))</f>
        <v>229</v>
      </c>
      <c r="D67" s="43">
        <f t="shared" ref="D67:M67" si="18">IF($A$65="","",IF(D55&lt;&gt;"",SUM(D52:D55),""))</f>
        <v>14</v>
      </c>
      <c r="E67" s="97">
        <f t="shared" si="18"/>
        <v>16</v>
      </c>
      <c r="F67" s="43">
        <f t="shared" si="18"/>
        <v>110</v>
      </c>
      <c r="G67" s="43">
        <f t="shared" si="18"/>
        <v>29</v>
      </c>
      <c r="H67" s="97">
        <f t="shared" si="18"/>
        <v>11</v>
      </c>
      <c r="I67" s="43">
        <f t="shared" si="18"/>
        <v>58</v>
      </c>
      <c r="J67" s="43">
        <f t="shared" si="18"/>
        <v>49</v>
      </c>
      <c r="K67" s="97">
        <f t="shared" si="18"/>
        <v>4</v>
      </c>
      <c r="L67" s="43">
        <f t="shared" si="18"/>
        <v>52</v>
      </c>
      <c r="M67" s="43">
        <f t="shared" si="18"/>
        <v>50</v>
      </c>
      <c r="N67" s="95">
        <f>IF(SUM(B67:M67)&lt;=0,"",SUM(B67:M67))</f>
        <v>638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171</v>
      </c>
      <c r="I76" s="56">
        <f>IF(D33="",0,INDEX($B$63:$M$71,$R$64,3))+IF(E33="",0,INDEX($B$63:$M$71,$R$64,4))+IF(L33="",0,INDEX($B$63:$M$71,$R$64,11))</f>
        <v>82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259</v>
      </c>
      <c r="F77" s="56">
        <f>IF(E33="",0,INDEX($B$63:$M$71,$R$64,4))+IF(F33="",0,INDEX($B$63:$M$71,$R$64,5))+IF(G33="",0,INDEX($B$63:$M$71,$R$64,6))</f>
        <v>155</v>
      </c>
      <c r="I77" s="56">
        <f>IF(H33="",0,INDEX($B$63:$M$71,$R$64,7))+IF(I33="",0,INDEX($B$63:$M$71,$R$64,8))+IF(J33="",0,INDEX($B$63:$M$71,$R$64,9))</f>
        <v>118</v>
      </c>
      <c r="L77" s="56">
        <f>IF(K33="",0,INDEX($B$63:$M$71,$R$64,10))+IF(L33="",0,INDEX($B$63:$M$71,$R$64,11))+IF(M33="",0,INDEX($B$63:$M$71,$R$64,12))</f>
        <v>106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282</v>
      </c>
      <c r="L78" s="56">
        <f>IF(B33="",0,INDEX($B$63:$M$71,$R$64,1))+IF(G33="",0,INDEX($B$63:$M$71,$R$64,6))+IF(I33="",0,INDEX($B$63:$M$71,$R$64,8))</f>
        <v>103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E38" sqref="E38"/>
    </sheetView>
  </sheetViews>
  <sheetFormatPr defaultRowHeight="15.75"/>
  <cols>
    <col min="1" max="1" width="10.7109375" style="5" customWidth="1"/>
    <col min="2" max="8" width="9.140625" style="5"/>
    <col min="9" max="9" width="9.140625" style="5" customWidth="1"/>
    <col min="10" max="10" width="10.42578125" style="5" customWidth="1"/>
    <col min="11" max="256" width="9.140625" style="5"/>
    <col min="257" max="257" width="10.7109375" style="5" customWidth="1"/>
    <col min="258" max="264" width="9.140625" style="5"/>
    <col min="265" max="265" width="9.140625" style="5" customWidth="1"/>
    <col min="266" max="266" width="10.42578125" style="5" customWidth="1"/>
    <col min="267" max="512" width="9.140625" style="5"/>
    <col min="513" max="513" width="10.7109375" style="5" customWidth="1"/>
    <col min="514" max="520" width="9.140625" style="5"/>
    <col min="521" max="521" width="9.140625" style="5" customWidth="1"/>
    <col min="522" max="522" width="10.42578125" style="5" customWidth="1"/>
    <col min="523" max="768" width="9.140625" style="5"/>
    <col min="769" max="769" width="10.7109375" style="5" customWidth="1"/>
    <col min="770" max="776" width="9.140625" style="5"/>
    <col min="777" max="777" width="9.140625" style="5" customWidth="1"/>
    <col min="778" max="778" width="10.42578125" style="5" customWidth="1"/>
    <col min="779" max="1024" width="9.140625" style="5"/>
    <col min="1025" max="1025" width="10.7109375" style="5" customWidth="1"/>
    <col min="1026" max="1032" width="9.140625" style="5"/>
    <col min="1033" max="1033" width="9.140625" style="5" customWidth="1"/>
    <col min="1034" max="1034" width="10.42578125" style="5" customWidth="1"/>
    <col min="1035" max="1280" width="9.140625" style="5"/>
    <col min="1281" max="1281" width="10.7109375" style="5" customWidth="1"/>
    <col min="1282" max="1288" width="9.140625" style="5"/>
    <col min="1289" max="1289" width="9.140625" style="5" customWidth="1"/>
    <col min="1290" max="1290" width="10.42578125" style="5" customWidth="1"/>
    <col min="1291" max="1536" width="9.140625" style="5"/>
    <col min="1537" max="1537" width="10.7109375" style="5" customWidth="1"/>
    <col min="1538" max="1544" width="9.140625" style="5"/>
    <col min="1545" max="1545" width="9.140625" style="5" customWidth="1"/>
    <col min="1546" max="1546" width="10.42578125" style="5" customWidth="1"/>
    <col min="1547" max="1792" width="9.140625" style="5"/>
    <col min="1793" max="1793" width="10.7109375" style="5" customWidth="1"/>
    <col min="1794" max="1800" width="9.140625" style="5"/>
    <col min="1801" max="1801" width="9.140625" style="5" customWidth="1"/>
    <col min="1802" max="1802" width="10.42578125" style="5" customWidth="1"/>
    <col min="1803" max="2048" width="9.140625" style="5"/>
    <col min="2049" max="2049" width="10.7109375" style="5" customWidth="1"/>
    <col min="2050" max="2056" width="9.140625" style="5"/>
    <col min="2057" max="2057" width="9.140625" style="5" customWidth="1"/>
    <col min="2058" max="2058" width="10.42578125" style="5" customWidth="1"/>
    <col min="2059" max="2304" width="9.140625" style="5"/>
    <col min="2305" max="2305" width="10.7109375" style="5" customWidth="1"/>
    <col min="2306" max="2312" width="9.140625" style="5"/>
    <col min="2313" max="2313" width="9.140625" style="5" customWidth="1"/>
    <col min="2314" max="2314" width="10.42578125" style="5" customWidth="1"/>
    <col min="2315" max="2560" width="9.140625" style="5"/>
    <col min="2561" max="2561" width="10.7109375" style="5" customWidth="1"/>
    <col min="2562" max="2568" width="9.140625" style="5"/>
    <col min="2569" max="2569" width="9.140625" style="5" customWidth="1"/>
    <col min="2570" max="2570" width="10.42578125" style="5" customWidth="1"/>
    <col min="2571" max="2816" width="9.140625" style="5"/>
    <col min="2817" max="2817" width="10.7109375" style="5" customWidth="1"/>
    <col min="2818" max="2824" width="9.140625" style="5"/>
    <col min="2825" max="2825" width="9.140625" style="5" customWidth="1"/>
    <col min="2826" max="2826" width="10.42578125" style="5" customWidth="1"/>
    <col min="2827" max="3072" width="9.140625" style="5"/>
    <col min="3073" max="3073" width="10.7109375" style="5" customWidth="1"/>
    <col min="3074" max="3080" width="9.140625" style="5"/>
    <col min="3081" max="3081" width="9.140625" style="5" customWidth="1"/>
    <col min="3082" max="3082" width="10.42578125" style="5" customWidth="1"/>
    <col min="3083" max="3328" width="9.140625" style="5"/>
    <col min="3329" max="3329" width="10.7109375" style="5" customWidth="1"/>
    <col min="3330" max="3336" width="9.140625" style="5"/>
    <col min="3337" max="3337" width="9.140625" style="5" customWidth="1"/>
    <col min="3338" max="3338" width="10.42578125" style="5" customWidth="1"/>
    <col min="3339" max="3584" width="9.140625" style="5"/>
    <col min="3585" max="3585" width="10.7109375" style="5" customWidth="1"/>
    <col min="3586" max="3592" width="9.140625" style="5"/>
    <col min="3593" max="3593" width="9.140625" style="5" customWidth="1"/>
    <col min="3594" max="3594" width="10.42578125" style="5" customWidth="1"/>
    <col min="3595" max="3840" width="9.140625" style="5"/>
    <col min="3841" max="3841" width="10.7109375" style="5" customWidth="1"/>
    <col min="3842" max="3848" width="9.140625" style="5"/>
    <col min="3849" max="3849" width="9.140625" style="5" customWidth="1"/>
    <col min="3850" max="3850" width="10.42578125" style="5" customWidth="1"/>
    <col min="3851" max="4096" width="9.140625" style="5"/>
    <col min="4097" max="4097" width="10.7109375" style="5" customWidth="1"/>
    <col min="4098" max="4104" width="9.140625" style="5"/>
    <col min="4105" max="4105" width="9.140625" style="5" customWidth="1"/>
    <col min="4106" max="4106" width="10.42578125" style="5" customWidth="1"/>
    <col min="4107" max="4352" width="9.140625" style="5"/>
    <col min="4353" max="4353" width="10.7109375" style="5" customWidth="1"/>
    <col min="4354" max="4360" width="9.140625" style="5"/>
    <col min="4361" max="4361" width="9.140625" style="5" customWidth="1"/>
    <col min="4362" max="4362" width="10.42578125" style="5" customWidth="1"/>
    <col min="4363" max="4608" width="9.140625" style="5"/>
    <col min="4609" max="4609" width="10.7109375" style="5" customWidth="1"/>
    <col min="4610" max="4616" width="9.140625" style="5"/>
    <col min="4617" max="4617" width="9.140625" style="5" customWidth="1"/>
    <col min="4618" max="4618" width="10.42578125" style="5" customWidth="1"/>
    <col min="4619" max="4864" width="9.140625" style="5"/>
    <col min="4865" max="4865" width="10.7109375" style="5" customWidth="1"/>
    <col min="4866" max="4872" width="9.140625" style="5"/>
    <col min="4873" max="4873" width="9.140625" style="5" customWidth="1"/>
    <col min="4874" max="4874" width="10.42578125" style="5" customWidth="1"/>
    <col min="4875" max="5120" width="9.140625" style="5"/>
    <col min="5121" max="5121" width="10.7109375" style="5" customWidth="1"/>
    <col min="5122" max="5128" width="9.140625" style="5"/>
    <col min="5129" max="5129" width="9.140625" style="5" customWidth="1"/>
    <col min="5130" max="5130" width="10.42578125" style="5" customWidth="1"/>
    <col min="5131" max="5376" width="9.140625" style="5"/>
    <col min="5377" max="5377" width="10.7109375" style="5" customWidth="1"/>
    <col min="5378" max="5384" width="9.140625" style="5"/>
    <col min="5385" max="5385" width="9.140625" style="5" customWidth="1"/>
    <col min="5386" max="5386" width="10.42578125" style="5" customWidth="1"/>
    <col min="5387" max="5632" width="9.140625" style="5"/>
    <col min="5633" max="5633" width="10.7109375" style="5" customWidth="1"/>
    <col min="5634" max="5640" width="9.140625" style="5"/>
    <col min="5641" max="5641" width="9.140625" style="5" customWidth="1"/>
    <col min="5642" max="5642" width="10.42578125" style="5" customWidth="1"/>
    <col min="5643" max="5888" width="9.140625" style="5"/>
    <col min="5889" max="5889" width="10.7109375" style="5" customWidth="1"/>
    <col min="5890" max="5896" width="9.140625" style="5"/>
    <col min="5897" max="5897" width="9.140625" style="5" customWidth="1"/>
    <col min="5898" max="5898" width="10.42578125" style="5" customWidth="1"/>
    <col min="5899" max="6144" width="9.140625" style="5"/>
    <col min="6145" max="6145" width="10.7109375" style="5" customWidth="1"/>
    <col min="6146" max="6152" width="9.140625" style="5"/>
    <col min="6153" max="6153" width="9.140625" style="5" customWidth="1"/>
    <col min="6154" max="6154" width="10.42578125" style="5" customWidth="1"/>
    <col min="6155" max="6400" width="9.140625" style="5"/>
    <col min="6401" max="6401" width="10.7109375" style="5" customWidth="1"/>
    <col min="6402" max="6408" width="9.140625" style="5"/>
    <col min="6409" max="6409" width="9.140625" style="5" customWidth="1"/>
    <col min="6410" max="6410" width="10.42578125" style="5" customWidth="1"/>
    <col min="6411" max="6656" width="9.140625" style="5"/>
    <col min="6657" max="6657" width="10.7109375" style="5" customWidth="1"/>
    <col min="6658" max="6664" width="9.140625" style="5"/>
    <col min="6665" max="6665" width="9.140625" style="5" customWidth="1"/>
    <col min="6666" max="6666" width="10.42578125" style="5" customWidth="1"/>
    <col min="6667" max="6912" width="9.140625" style="5"/>
    <col min="6913" max="6913" width="10.7109375" style="5" customWidth="1"/>
    <col min="6914" max="6920" width="9.140625" style="5"/>
    <col min="6921" max="6921" width="9.140625" style="5" customWidth="1"/>
    <col min="6922" max="6922" width="10.42578125" style="5" customWidth="1"/>
    <col min="6923" max="7168" width="9.140625" style="5"/>
    <col min="7169" max="7169" width="10.7109375" style="5" customWidth="1"/>
    <col min="7170" max="7176" width="9.140625" style="5"/>
    <col min="7177" max="7177" width="9.140625" style="5" customWidth="1"/>
    <col min="7178" max="7178" width="10.42578125" style="5" customWidth="1"/>
    <col min="7179" max="7424" width="9.140625" style="5"/>
    <col min="7425" max="7425" width="10.7109375" style="5" customWidth="1"/>
    <col min="7426" max="7432" width="9.140625" style="5"/>
    <col min="7433" max="7433" width="9.140625" style="5" customWidth="1"/>
    <col min="7434" max="7434" width="10.42578125" style="5" customWidth="1"/>
    <col min="7435" max="7680" width="9.140625" style="5"/>
    <col min="7681" max="7681" width="10.7109375" style="5" customWidth="1"/>
    <col min="7682" max="7688" width="9.140625" style="5"/>
    <col min="7689" max="7689" width="9.140625" style="5" customWidth="1"/>
    <col min="7690" max="7690" width="10.42578125" style="5" customWidth="1"/>
    <col min="7691" max="7936" width="9.140625" style="5"/>
    <col min="7937" max="7937" width="10.7109375" style="5" customWidth="1"/>
    <col min="7938" max="7944" width="9.140625" style="5"/>
    <col min="7945" max="7945" width="9.140625" style="5" customWidth="1"/>
    <col min="7946" max="7946" width="10.42578125" style="5" customWidth="1"/>
    <col min="7947" max="8192" width="9.140625" style="5"/>
    <col min="8193" max="8193" width="10.7109375" style="5" customWidth="1"/>
    <col min="8194" max="8200" width="9.140625" style="5"/>
    <col min="8201" max="8201" width="9.140625" style="5" customWidth="1"/>
    <col min="8202" max="8202" width="10.42578125" style="5" customWidth="1"/>
    <col min="8203" max="8448" width="9.140625" style="5"/>
    <col min="8449" max="8449" width="10.7109375" style="5" customWidth="1"/>
    <col min="8450" max="8456" width="9.140625" style="5"/>
    <col min="8457" max="8457" width="9.140625" style="5" customWidth="1"/>
    <col min="8458" max="8458" width="10.42578125" style="5" customWidth="1"/>
    <col min="8459" max="8704" width="9.140625" style="5"/>
    <col min="8705" max="8705" width="10.7109375" style="5" customWidth="1"/>
    <col min="8706" max="8712" width="9.140625" style="5"/>
    <col min="8713" max="8713" width="9.140625" style="5" customWidth="1"/>
    <col min="8714" max="8714" width="10.42578125" style="5" customWidth="1"/>
    <col min="8715" max="8960" width="9.140625" style="5"/>
    <col min="8961" max="8961" width="10.7109375" style="5" customWidth="1"/>
    <col min="8962" max="8968" width="9.140625" style="5"/>
    <col min="8969" max="8969" width="9.140625" style="5" customWidth="1"/>
    <col min="8970" max="8970" width="10.42578125" style="5" customWidth="1"/>
    <col min="8971" max="9216" width="9.140625" style="5"/>
    <col min="9217" max="9217" width="10.7109375" style="5" customWidth="1"/>
    <col min="9218" max="9224" width="9.140625" style="5"/>
    <col min="9225" max="9225" width="9.140625" style="5" customWidth="1"/>
    <col min="9226" max="9226" width="10.42578125" style="5" customWidth="1"/>
    <col min="9227" max="9472" width="9.140625" style="5"/>
    <col min="9473" max="9473" width="10.7109375" style="5" customWidth="1"/>
    <col min="9474" max="9480" width="9.140625" style="5"/>
    <col min="9481" max="9481" width="9.140625" style="5" customWidth="1"/>
    <col min="9482" max="9482" width="10.42578125" style="5" customWidth="1"/>
    <col min="9483" max="9728" width="9.140625" style="5"/>
    <col min="9729" max="9729" width="10.7109375" style="5" customWidth="1"/>
    <col min="9730" max="9736" width="9.140625" style="5"/>
    <col min="9737" max="9737" width="9.140625" style="5" customWidth="1"/>
    <col min="9738" max="9738" width="10.42578125" style="5" customWidth="1"/>
    <col min="9739" max="9984" width="9.140625" style="5"/>
    <col min="9985" max="9985" width="10.7109375" style="5" customWidth="1"/>
    <col min="9986" max="9992" width="9.140625" style="5"/>
    <col min="9993" max="9993" width="9.140625" style="5" customWidth="1"/>
    <col min="9994" max="9994" width="10.42578125" style="5" customWidth="1"/>
    <col min="9995" max="10240" width="9.140625" style="5"/>
    <col min="10241" max="10241" width="10.7109375" style="5" customWidth="1"/>
    <col min="10242" max="10248" width="9.140625" style="5"/>
    <col min="10249" max="10249" width="9.140625" style="5" customWidth="1"/>
    <col min="10250" max="10250" width="10.42578125" style="5" customWidth="1"/>
    <col min="10251" max="10496" width="9.140625" style="5"/>
    <col min="10497" max="10497" width="10.7109375" style="5" customWidth="1"/>
    <col min="10498" max="10504" width="9.140625" style="5"/>
    <col min="10505" max="10505" width="9.140625" style="5" customWidth="1"/>
    <col min="10506" max="10506" width="10.42578125" style="5" customWidth="1"/>
    <col min="10507" max="10752" width="9.140625" style="5"/>
    <col min="10753" max="10753" width="10.7109375" style="5" customWidth="1"/>
    <col min="10754" max="10760" width="9.140625" style="5"/>
    <col min="10761" max="10761" width="9.140625" style="5" customWidth="1"/>
    <col min="10762" max="10762" width="10.42578125" style="5" customWidth="1"/>
    <col min="10763" max="11008" width="9.140625" style="5"/>
    <col min="11009" max="11009" width="10.7109375" style="5" customWidth="1"/>
    <col min="11010" max="11016" width="9.140625" style="5"/>
    <col min="11017" max="11017" width="9.140625" style="5" customWidth="1"/>
    <col min="11018" max="11018" width="10.42578125" style="5" customWidth="1"/>
    <col min="11019" max="11264" width="9.140625" style="5"/>
    <col min="11265" max="11265" width="10.7109375" style="5" customWidth="1"/>
    <col min="11266" max="11272" width="9.140625" style="5"/>
    <col min="11273" max="11273" width="9.140625" style="5" customWidth="1"/>
    <col min="11274" max="11274" width="10.42578125" style="5" customWidth="1"/>
    <col min="11275" max="11520" width="9.140625" style="5"/>
    <col min="11521" max="11521" width="10.7109375" style="5" customWidth="1"/>
    <col min="11522" max="11528" width="9.140625" style="5"/>
    <col min="11529" max="11529" width="9.140625" style="5" customWidth="1"/>
    <col min="11530" max="11530" width="10.42578125" style="5" customWidth="1"/>
    <col min="11531" max="11776" width="9.140625" style="5"/>
    <col min="11777" max="11777" width="10.7109375" style="5" customWidth="1"/>
    <col min="11778" max="11784" width="9.140625" style="5"/>
    <col min="11785" max="11785" width="9.140625" style="5" customWidth="1"/>
    <col min="11786" max="11786" width="10.42578125" style="5" customWidth="1"/>
    <col min="11787" max="12032" width="9.140625" style="5"/>
    <col min="12033" max="12033" width="10.7109375" style="5" customWidth="1"/>
    <col min="12034" max="12040" width="9.140625" style="5"/>
    <col min="12041" max="12041" width="9.140625" style="5" customWidth="1"/>
    <col min="12042" max="12042" width="10.42578125" style="5" customWidth="1"/>
    <col min="12043" max="12288" width="9.140625" style="5"/>
    <col min="12289" max="12289" width="10.7109375" style="5" customWidth="1"/>
    <col min="12290" max="12296" width="9.140625" style="5"/>
    <col min="12297" max="12297" width="9.140625" style="5" customWidth="1"/>
    <col min="12298" max="12298" width="10.42578125" style="5" customWidth="1"/>
    <col min="12299" max="12544" width="9.140625" style="5"/>
    <col min="12545" max="12545" width="10.7109375" style="5" customWidth="1"/>
    <col min="12546" max="12552" width="9.140625" style="5"/>
    <col min="12553" max="12553" width="9.140625" style="5" customWidth="1"/>
    <col min="12554" max="12554" width="10.42578125" style="5" customWidth="1"/>
    <col min="12555" max="12800" width="9.140625" style="5"/>
    <col min="12801" max="12801" width="10.7109375" style="5" customWidth="1"/>
    <col min="12802" max="12808" width="9.140625" style="5"/>
    <col min="12809" max="12809" width="9.140625" style="5" customWidth="1"/>
    <col min="12810" max="12810" width="10.42578125" style="5" customWidth="1"/>
    <col min="12811" max="13056" width="9.140625" style="5"/>
    <col min="13057" max="13057" width="10.7109375" style="5" customWidth="1"/>
    <col min="13058" max="13064" width="9.140625" style="5"/>
    <col min="13065" max="13065" width="9.140625" style="5" customWidth="1"/>
    <col min="13066" max="13066" width="10.42578125" style="5" customWidth="1"/>
    <col min="13067" max="13312" width="9.140625" style="5"/>
    <col min="13313" max="13313" width="10.7109375" style="5" customWidth="1"/>
    <col min="13314" max="13320" width="9.140625" style="5"/>
    <col min="13321" max="13321" width="9.140625" style="5" customWidth="1"/>
    <col min="13322" max="13322" width="10.42578125" style="5" customWidth="1"/>
    <col min="13323" max="13568" width="9.140625" style="5"/>
    <col min="13569" max="13569" width="10.7109375" style="5" customWidth="1"/>
    <col min="13570" max="13576" width="9.140625" style="5"/>
    <col min="13577" max="13577" width="9.140625" style="5" customWidth="1"/>
    <col min="13578" max="13578" width="10.42578125" style="5" customWidth="1"/>
    <col min="13579" max="13824" width="9.140625" style="5"/>
    <col min="13825" max="13825" width="10.7109375" style="5" customWidth="1"/>
    <col min="13826" max="13832" width="9.140625" style="5"/>
    <col min="13833" max="13833" width="9.140625" style="5" customWidth="1"/>
    <col min="13834" max="13834" width="10.42578125" style="5" customWidth="1"/>
    <col min="13835" max="14080" width="9.140625" style="5"/>
    <col min="14081" max="14081" width="10.7109375" style="5" customWidth="1"/>
    <col min="14082" max="14088" width="9.140625" style="5"/>
    <col min="14089" max="14089" width="9.140625" style="5" customWidth="1"/>
    <col min="14090" max="14090" width="10.42578125" style="5" customWidth="1"/>
    <col min="14091" max="14336" width="9.140625" style="5"/>
    <col min="14337" max="14337" width="10.7109375" style="5" customWidth="1"/>
    <col min="14338" max="14344" width="9.140625" style="5"/>
    <col min="14345" max="14345" width="9.140625" style="5" customWidth="1"/>
    <col min="14346" max="14346" width="10.42578125" style="5" customWidth="1"/>
    <col min="14347" max="14592" width="9.140625" style="5"/>
    <col min="14593" max="14593" width="10.7109375" style="5" customWidth="1"/>
    <col min="14594" max="14600" width="9.140625" style="5"/>
    <col min="14601" max="14601" width="9.140625" style="5" customWidth="1"/>
    <col min="14602" max="14602" width="10.42578125" style="5" customWidth="1"/>
    <col min="14603" max="14848" width="9.140625" style="5"/>
    <col min="14849" max="14849" width="10.7109375" style="5" customWidth="1"/>
    <col min="14850" max="14856" width="9.140625" style="5"/>
    <col min="14857" max="14857" width="9.140625" style="5" customWidth="1"/>
    <col min="14858" max="14858" width="10.42578125" style="5" customWidth="1"/>
    <col min="14859" max="15104" width="9.140625" style="5"/>
    <col min="15105" max="15105" width="10.7109375" style="5" customWidth="1"/>
    <col min="15106" max="15112" width="9.140625" style="5"/>
    <col min="15113" max="15113" width="9.140625" style="5" customWidth="1"/>
    <col min="15114" max="15114" width="10.42578125" style="5" customWidth="1"/>
    <col min="15115" max="15360" width="9.140625" style="5"/>
    <col min="15361" max="15361" width="10.7109375" style="5" customWidth="1"/>
    <col min="15362" max="15368" width="9.140625" style="5"/>
    <col min="15369" max="15369" width="9.140625" style="5" customWidth="1"/>
    <col min="15370" max="15370" width="10.42578125" style="5" customWidth="1"/>
    <col min="15371" max="15616" width="9.140625" style="5"/>
    <col min="15617" max="15617" width="10.7109375" style="5" customWidth="1"/>
    <col min="15618" max="15624" width="9.140625" style="5"/>
    <col min="15625" max="15625" width="9.140625" style="5" customWidth="1"/>
    <col min="15626" max="15626" width="10.42578125" style="5" customWidth="1"/>
    <col min="15627" max="15872" width="9.140625" style="5"/>
    <col min="15873" max="15873" width="10.7109375" style="5" customWidth="1"/>
    <col min="15874" max="15880" width="9.140625" style="5"/>
    <col min="15881" max="15881" width="9.140625" style="5" customWidth="1"/>
    <col min="15882" max="15882" width="10.42578125" style="5" customWidth="1"/>
    <col min="15883" max="16128" width="9.140625" style="5"/>
    <col min="16129" max="16129" width="10.7109375" style="5" customWidth="1"/>
    <col min="16130" max="16136" width="9.140625" style="5"/>
    <col min="16137" max="16137" width="9.140625" style="5" customWidth="1"/>
    <col min="16138" max="16138" width="10.42578125" style="5" customWidth="1"/>
    <col min="16139" max="16384" width="9.140625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99</v>
      </c>
      <c r="M6" s="33" t="s">
        <v>17</v>
      </c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0.6875</v>
      </c>
      <c r="D8" s="39"/>
      <c r="E8" s="40" t="s">
        <v>4</v>
      </c>
      <c r="F8" s="38">
        <f>Q61</f>
        <v>0.69791666666666663</v>
      </c>
      <c r="G8" s="39"/>
      <c r="H8" s="37"/>
      <c r="I8" s="37"/>
      <c r="J8" s="37"/>
      <c r="K8" s="37"/>
      <c r="L8" s="37"/>
      <c r="M8" s="37" t="s">
        <v>17</v>
      </c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West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0.6875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11</v>
      </c>
      <c r="K11" s="52">
        <f>IF(L29="N/A","N/A",L78)</f>
        <v>18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 5th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21</v>
      </c>
      <c r="I15" s="37"/>
      <c r="J15" s="37"/>
      <c r="K15" s="37"/>
      <c r="L15" s="15"/>
      <c r="M15" s="58">
        <f>IF(F29="N/A","N/A",F77)</f>
        <v>21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24</v>
      </c>
      <c r="C17" s="37"/>
      <c r="D17" s="37"/>
      <c r="E17" s="37"/>
      <c r="F17" s="61">
        <f>IF(F29="N/A","N/A",IF(C29="N/A","N/A",INDEX($B$63:$M$71,$R$64,5)))</f>
        <v>21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74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24</v>
      </c>
      <c r="I19" s="37"/>
      <c r="J19" s="37"/>
      <c r="K19" s="37"/>
      <c r="L19" s="15"/>
      <c r="M19" s="58">
        <f>IF(F29="N/A","N/A",F78)</f>
        <v>24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5th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0.65625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18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11</v>
      </c>
      <c r="K23" s="66">
        <f>IF(I29="N/A","N/A",I77)</f>
        <v>18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West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0.6428571428571429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0.68518518518518523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117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20"/>
      <c r="C33" s="121">
        <v>2</v>
      </c>
      <c r="D33" s="121"/>
      <c r="E33" s="121"/>
      <c r="F33" s="121">
        <v>0</v>
      </c>
      <c r="G33" s="121"/>
      <c r="H33" s="121"/>
      <c r="I33" s="121">
        <v>0</v>
      </c>
      <c r="J33" s="121"/>
      <c r="K33" s="121"/>
      <c r="L33" s="121">
        <v>0</v>
      </c>
      <c r="M33" s="122"/>
      <c r="N33" s="118">
        <f t="shared" ref="N33:N40" si="0">IF(SUM(B33:M33)&lt;=0,"",SUM(B33:M33))</f>
        <v>2</v>
      </c>
      <c r="O33" s="84"/>
      <c r="P33" s="84"/>
      <c r="Q33" s="96"/>
    </row>
    <row r="34" spans="1:28" s="83" customFormat="1">
      <c r="A34" s="94">
        <v>0.6875</v>
      </c>
      <c r="B34" s="123"/>
      <c r="C34" s="119">
        <v>2</v>
      </c>
      <c r="D34" s="119"/>
      <c r="E34" s="119"/>
      <c r="F34" s="119">
        <v>3</v>
      </c>
      <c r="G34" s="119"/>
      <c r="H34" s="119"/>
      <c r="I34" s="119">
        <v>0</v>
      </c>
      <c r="J34" s="119"/>
      <c r="K34" s="119"/>
      <c r="L34" s="119">
        <v>0</v>
      </c>
      <c r="M34" s="124"/>
      <c r="N34" s="118">
        <f t="shared" si="0"/>
        <v>5</v>
      </c>
      <c r="O34" s="84"/>
      <c r="P34" s="84"/>
      <c r="Q34" s="96"/>
    </row>
    <row r="35" spans="1:28" s="83" customFormat="1">
      <c r="A35" s="94">
        <v>0.69791666666666663</v>
      </c>
      <c r="B35" s="123"/>
      <c r="C35" s="119">
        <v>14</v>
      </c>
      <c r="D35" s="119"/>
      <c r="E35" s="119"/>
      <c r="F35" s="119">
        <v>11</v>
      </c>
      <c r="G35" s="119"/>
      <c r="H35" s="119"/>
      <c r="I35" s="119">
        <v>3</v>
      </c>
      <c r="J35" s="119"/>
      <c r="K35" s="119"/>
      <c r="L35" s="119">
        <v>4</v>
      </c>
      <c r="M35" s="124"/>
      <c r="N35" s="118">
        <f t="shared" si="0"/>
        <v>32</v>
      </c>
      <c r="O35" s="84"/>
      <c r="P35" s="84"/>
      <c r="Q35" s="96"/>
    </row>
    <row r="36" spans="1:28" s="76" customFormat="1">
      <c r="A36" s="94">
        <v>0.70833333333333304</v>
      </c>
      <c r="B36" s="123"/>
      <c r="C36" s="119">
        <v>21</v>
      </c>
      <c r="D36" s="119"/>
      <c r="E36" s="119"/>
      <c r="F36" s="119">
        <v>16</v>
      </c>
      <c r="G36" s="119"/>
      <c r="H36" s="119"/>
      <c r="I36" s="119">
        <v>9</v>
      </c>
      <c r="J36" s="119"/>
      <c r="K36" s="119"/>
      <c r="L36" s="119">
        <v>7</v>
      </c>
      <c r="M36" s="124"/>
      <c r="N36" s="118">
        <f t="shared" si="0"/>
        <v>53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123"/>
      <c r="C37" s="119">
        <v>24</v>
      </c>
      <c r="D37" s="119"/>
      <c r="E37" s="119"/>
      <c r="F37" s="119">
        <v>21</v>
      </c>
      <c r="G37" s="119"/>
      <c r="H37" s="119"/>
      <c r="I37" s="119">
        <v>16</v>
      </c>
      <c r="J37" s="119"/>
      <c r="K37" s="119"/>
      <c r="L37" s="119">
        <v>7</v>
      </c>
      <c r="M37" s="124"/>
      <c r="N37" s="118">
        <f t="shared" si="0"/>
        <v>68</v>
      </c>
      <c r="O37" s="84"/>
      <c r="P37" s="84"/>
      <c r="Q37" s="96"/>
    </row>
    <row r="38" spans="1:28" s="83" customFormat="1">
      <c r="A38" s="94">
        <v>0.72916666666666696</v>
      </c>
      <c r="B38" s="123"/>
      <c r="C38" s="119">
        <v>26</v>
      </c>
      <c r="D38" s="119"/>
      <c r="E38" s="119"/>
      <c r="F38" s="119">
        <v>24</v>
      </c>
      <c r="G38" s="119"/>
      <c r="H38" s="119"/>
      <c r="I38" s="119">
        <v>18</v>
      </c>
      <c r="J38" s="119"/>
      <c r="K38" s="119"/>
      <c r="L38" s="119">
        <v>11</v>
      </c>
      <c r="M38" s="124"/>
      <c r="N38" s="118">
        <f t="shared" si="0"/>
        <v>79</v>
      </c>
      <c r="O38" s="84"/>
      <c r="P38" s="84"/>
      <c r="Q38" s="96"/>
    </row>
    <row r="39" spans="1:28" s="83" customFormat="1">
      <c r="A39" s="94">
        <v>0.73958333333333304</v>
      </c>
      <c r="B39" s="123"/>
      <c r="C39" s="119">
        <v>32</v>
      </c>
      <c r="D39" s="119"/>
      <c r="E39" s="119"/>
      <c r="F39" s="119">
        <v>28</v>
      </c>
      <c r="G39" s="119"/>
      <c r="H39" s="119"/>
      <c r="I39" s="119">
        <v>21</v>
      </c>
      <c r="J39" s="119"/>
      <c r="K39" s="119"/>
      <c r="L39" s="119">
        <v>12</v>
      </c>
      <c r="M39" s="124"/>
      <c r="N39" s="118">
        <f t="shared" si="0"/>
        <v>93</v>
      </c>
      <c r="O39" s="84"/>
      <c r="P39" s="84"/>
      <c r="Q39" s="96" t="s">
        <v>17</v>
      </c>
    </row>
    <row r="40" spans="1:28" s="83" customFormat="1">
      <c r="A40" s="94">
        <v>0.75</v>
      </c>
      <c r="B40" s="125"/>
      <c r="C40" s="126">
        <v>37</v>
      </c>
      <c r="D40" s="126"/>
      <c r="E40" s="126"/>
      <c r="F40" s="126">
        <v>31</v>
      </c>
      <c r="G40" s="126"/>
      <c r="H40" s="126"/>
      <c r="I40" s="126">
        <v>24</v>
      </c>
      <c r="J40" s="126"/>
      <c r="K40" s="126"/>
      <c r="L40" s="126">
        <v>12</v>
      </c>
      <c r="M40" s="127"/>
      <c r="N40" s="118">
        <f t="shared" si="0"/>
        <v>104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 t="str">
        <f>IF(B33="","",B33)</f>
        <v/>
      </c>
      <c r="C48" s="43">
        <f>IF(C33="","",C33)</f>
        <v>2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7" t="str">
        <f t="shared" si="1"/>
        <v/>
      </c>
      <c r="I48" s="43">
        <f t="shared" si="1"/>
        <v>0</v>
      </c>
      <c r="J48" s="43" t="str">
        <f t="shared" si="1"/>
        <v/>
      </c>
      <c r="K48" s="97" t="str">
        <f t="shared" si="1"/>
        <v/>
      </c>
      <c r="L48" s="43">
        <f t="shared" si="1"/>
        <v>0</v>
      </c>
      <c r="M48" s="43" t="str">
        <f t="shared" si="1"/>
        <v/>
      </c>
      <c r="N48" s="95">
        <f t="shared" ref="N48:N58" si="2">IF(SUM(B48:M48)&lt;=0,"",SUM(B48:M48))</f>
        <v>2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2</v>
      </c>
      <c r="S48" s="104">
        <f t="shared" ref="S48:S59" si="5">SUM(E48:G48)</f>
        <v>0</v>
      </c>
      <c r="T48" s="104">
        <f t="shared" ref="T48:T59" si="6">SUM(H48:J48)</f>
        <v>0</v>
      </c>
      <c r="U48" s="104">
        <f t="shared" ref="U48:U59" si="7">SUM(K48:M48)</f>
        <v>0</v>
      </c>
      <c r="V48" s="104">
        <f t="shared" ref="V48:V59" si="8">SUM(R48:U48)</f>
        <v>2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7" t="s">
        <v>17</v>
      </c>
      <c r="C49" s="43">
        <f t="shared" ref="B49:M59" si="10">IF(C34="","",C34-C33)</f>
        <v>0</v>
      </c>
      <c r="D49" s="43" t="str">
        <f t="shared" si="10"/>
        <v/>
      </c>
      <c r="E49" s="97" t="str">
        <f t="shared" si="10"/>
        <v/>
      </c>
      <c r="F49" s="43">
        <f t="shared" si="10"/>
        <v>3</v>
      </c>
      <c r="G49" s="43" t="str">
        <f t="shared" si="10"/>
        <v/>
      </c>
      <c r="H49" s="97" t="str">
        <f t="shared" si="10"/>
        <v/>
      </c>
      <c r="I49" s="43">
        <f t="shared" si="10"/>
        <v>0</v>
      </c>
      <c r="J49" s="43" t="str">
        <f t="shared" si="10"/>
        <v/>
      </c>
      <c r="K49" s="97" t="str">
        <f t="shared" si="10"/>
        <v/>
      </c>
      <c r="L49" s="43">
        <f t="shared" si="10"/>
        <v>0</v>
      </c>
      <c r="M49" s="43" t="str">
        <f t="shared" si="10"/>
        <v/>
      </c>
      <c r="N49" s="95">
        <f t="shared" si="2"/>
        <v>3</v>
      </c>
      <c r="O49" s="84"/>
      <c r="P49" s="84"/>
      <c r="Q49" s="96">
        <f t="shared" si="3"/>
        <v>0.6875</v>
      </c>
      <c r="R49" s="104">
        <f t="shared" si="4"/>
        <v>0</v>
      </c>
      <c r="S49" s="104">
        <f t="shared" si="5"/>
        <v>3</v>
      </c>
      <c r="T49" s="104">
        <f t="shared" si="6"/>
        <v>0</v>
      </c>
      <c r="U49" s="104">
        <f t="shared" si="7"/>
        <v>0</v>
      </c>
      <c r="V49" s="104">
        <f t="shared" si="8"/>
        <v>3</v>
      </c>
      <c r="W49" s="105">
        <f>W48+1</f>
        <v>4</v>
      </c>
    </row>
    <row r="50" spans="1:23" s="83" customFormat="1">
      <c r="A50" s="94">
        <f t="shared" si="9"/>
        <v>0.69791666666666663</v>
      </c>
      <c r="B50" s="97" t="str">
        <f t="shared" si="10"/>
        <v/>
      </c>
      <c r="C50" s="43">
        <f t="shared" si="10"/>
        <v>12</v>
      </c>
      <c r="D50" s="43" t="str">
        <f t="shared" si="10"/>
        <v/>
      </c>
      <c r="E50" s="97" t="str">
        <f t="shared" si="10"/>
        <v/>
      </c>
      <c r="F50" s="43">
        <f t="shared" si="10"/>
        <v>8</v>
      </c>
      <c r="G50" s="43" t="str">
        <f t="shared" si="10"/>
        <v/>
      </c>
      <c r="H50" s="97" t="str">
        <f t="shared" si="10"/>
        <v/>
      </c>
      <c r="I50" s="43">
        <f t="shared" si="10"/>
        <v>3</v>
      </c>
      <c r="J50" s="43" t="str">
        <f t="shared" si="10"/>
        <v/>
      </c>
      <c r="K50" s="97" t="str">
        <f t="shared" si="10"/>
        <v/>
      </c>
      <c r="L50" s="43">
        <f t="shared" si="10"/>
        <v>4</v>
      </c>
      <c r="M50" s="43" t="str">
        <f t="shared" si="10"/>
        <v/>
      </c>
      <c r="N50" s="95">
        <f t="shared" si="2"/>
        <v>27</v>
      </c>
      <c r="O50" s="84"/>
      <c r="P50" s="84"/>
      <c r="Q50" s="96">
        <f t="shared" si="3"/>
        <v>0.69791666666666663</v>
      </c>
      <c r="R50" s="104">
        <f t="shared" si="4"/>
        <v>12</v>
      </c>
      <c r="S50" s="104">
        <f t="shared" si="5"/>
        <v>8</v>
      </c>
      <c r="T50" s="104">
        <f t="shared" si="6"/>
        <v>3</v>
      </c>
      <c r="U50" s="104">
        <f t="shared" si="7"/>
        <v>4</v>
      </c>
      <c r="V50" s="104">
        <f t="shared" si="8"/>
        <v>27</v>
      </c>
      <c r="W50" s="105">
        <f>W49+1</f>
        <v>5</v>
      </c>
    </row>
    <row r="51" spans="1:23" s="83" customFormat="1">
      <c r="A51" s="94">
        <f t="shared" si="9"/>
        <v>0.70833333333333326</v>
      </c>
      <c r="B51" s="97" t="str">
        <f t="shared" si="10"/>
        <v/>
      </c>
      <c r="C51" s="43">
        <f t="shared" si="10"/>
        <v>7</v>
      </c>
      <c r="D51" s="43" t="str">
        <f t="shared" si="10"/>
        <v/>
      </c>
      <c r="E51" s="97" t="str">
        <f t="shared" si="10"/>
        <v/>
      </c>
      <c r="F51" s="43">
        <f t="shared" si="10"/>
        <v>5</v>
      </c>
      <c r="G51" s="43" t="str">
        <f t="shared" si="10"/>
        <v/>
      </c>
      <c r="H51" s="97" t="str">
        <f t="shared" si="10"/>
        <v/>
      </c>
      <c r="I51" s="43">
        <f t="shared" si="10"/>
        <v>6</v>
      </c>
      <c r="J51" s="43" t="str">
        <f t="shared" si="10"/>
        <v/>
      </c>
      <c r="K51" s="97" t="str">
        <f t="shared" si="10"/>
        <v/>
      </c>
      <c r="L51" s="43">
        <f t="shared" si="10"/>
        <v>3</v>
      </c>
      <c r="M51" s="43" t="str">
        <f t="shared" si="10"/>
        <v/>
      </c>
      <c r="N51" s="95">
        <f t="shared" si="2"/>
        <v>21</v>
      </c>
      <c r="O51" s="84"/>
      <c r="P51" s="84"/>
      <c r="Q51" s="96">
        <f t="shared" si="3"/>
        <v>0.70833333333333326</v>
      </c>
      <c r="R51" s="104">
        <f t="shared" si="4"/>
        <v>7</v>
      </c>
      <c r="S51" s="104">
        <f t="shared" si="5"/>
        <v>5</v>
      </c>
      <c r="T51" s="104">
        <f t="shared" si="6"/>
        <v>6</v>
      </c>
      <c r="U51" s="104">
        <f t="shared" si="7"/>
        <v>3</v>
      </c>
      <c r="V51" s="104">
        <f t="shared" si="8"/>
        <v>21</v>
      </c>
      <c r="W51" s="105">
        <f>W50+1</f>
        <v>6</v>
      </c>
    </row>
    <row r="52" spans="1:23" s="83" customFormat="1">
      <c r="A52" s="94">
        <f t="shared" si="9"/>
        <v>0.71874999999999989</v>
      </c>
      <c r="B52" s="97" t="str">
        <f t="shared" si="10"/>
        <v/>
      </c>
      <c r="C52" s="43">
        <f t="shared" si="10"/>
        <v>3</v>
      </c>
      <c r="D52" s="43" t="str">
        <f t="shared" si="10"/>
        <v/>
      </c>
      <c r="E52" s="97" t="str">
        <f t="shared" si="10"/>
        <v/>
      </c>
      <c r="F52" s="43">
        <f t="shared" si="10"/>
        <v>5</v>
      </c>
      <c r="G52" s="43" t="str">
        <f t="shared" si="10"/>
        <v/>
      </c>
      <c r="H52" s="97" t="str">
        <f t="shared" si="10"/>
        <v/>
      </c>
      <c r="I52" s="43">
        <f t="shared" si="10"/>
        <v>7</v>
      </c>
      <c r="J52" s="43" t="str">
        <f t="shared" si="10"/>
        <v/>
      </c>
      <c r="K52" s="97" t="str">
        <f t="shared" si="10"/>
        <v/>
      </c>
      <c r="L52" s="43">
        <f t="shared" si="10"/>
        <v>0</v>
      </c>
      <c r="M52" s="43" t="str">
        <f t="shared" si="10"/>
        <v/>
      </c>
      <c r="N52" s="95">
        <f t="shared" si="2"/>
        <v>15</v>
      </c>
      <c r="O52" s="84"/>
      <c r="P52" s="84"/>
      <c r="Q52" s="96">
        <f t="shared" si="3"/>
        <v>0.71874999999999989</v>
      </c>
      <c r="R52" s="104">
        <f t="shared" si="4"/>
        <v>3</v>
      </c>
      <c r="S52" s="104">
        <f t="shared" si="5"/>
        <v>5</v>
      </c>
      <c r="T52" s="104">
        <f t="shared" si="6"/>
        <v>7</v>
      </c>
      <c r="U52" s="104">
        <f t="shared" si="7"/>
        <v>0</v>
      </c>
      <c r="V52" s="104">
        <f t="shared" si="8"/>
        <v>15</v>
      </c>
    </row>
    <row r="53" spans="1:23" s="83" customFormat="1">
      <c r="A53" s="94">
        <f t="shared" si="9"/>
        <v>0.72916666666666652</v>
      </c>
      <c r="B53" s="97" t="str">
        <f t="shared" si="10"/>
        <v/>
      </c>
      <c r="C53" s="43">
        <f t="shared" si="10"/>
        <v>2</v>
      </c>
      <c r="D53" s="43" t="str">
        <f t="shared" si="10"/>
        <v/>
      </c>
      <c r="E53" s="97" t="str">
        <f t="shared" si="10"/>
        <v/>
      </c>
      <c r="F53" s="43">
        <f t="shared" si="10"/>
        <v>3</v>
      </c>
      <c r="G53" s="43" t="str">
        <f t="shared" si="10"/>
        <v/>
      </c>
      <c r="H53" s="97" t="str">
        <f t="shared" si="10"/>
        <v/>
      </c>
      <c r="I53" s="43">
        <f t="shared" si="10"/>
        <v>2</v>
      </c>
      <c r="J53" s="43" t="str">
        <f t="shared" si="10"/>
        <v/>
      </c>
      <c r="K53" s="97" t="str">
        <f t="shared" si="10"/>
        <v/>
      </c>
      <c r="L53" s="43">
        <f t="shared" si="10"/>
        <v>4</v>
      </c>
      <c r="M53" s="43" t="str">
        <f t="shared" si="10"/>
        <v/>
      </c>
      <c r="N53" s="95">
        <f t="shared" si="2"/>
        <v>11</v>
      </c>
      <c r="O53" s="84"/>
      <c r="P53" s="84"/>
      <c r="Q53" s="96">
        <f t="shared" si="3"/>
        <v>0.72916666666666652</v>
      </c>
      <c r="R53" s="104">
        <f t="shared" si="4"/>
        <v>2</v>
      </c>
      <c r="S53" s="104">
        <f t="shared" si="5"/>
        <v>3</v>
      </c>
      <c r="T53" s="104">
        <f t="shared" si="6"/>
        <v>2</v>
      </c>
      <c r="U53" s="104">
        <f t="shared" si="7"/>
        <v>4</v>
      </c>
      <c r="V53" s="104">
        <f t="shared" si="8"/>
        <v>11</v>
      </c>
    </row>
    <row r="54" spans="1:23" s="83" customFormat="1">
      <c r="A54" s="94">
        <f t="shared" si="9"/>
        <v>0.73958333333333315</v>
      </c>
      <c r="B54" s="97" t="str">
        <f t="shared" si="10"/>
        <v/>
      </c>
      <c r="C54" s="43">
        <f t="shared" si="10"/>
        <v>6</v>
      </c>
      <c r="D54" s="43" t="str">
        <f t="shared" si="10"/>
        <v/>
      </c>
      <c r="E54" s="97" t="str">
        <f t="shared" si="10"/>
        <v/>
      </c>
      <c r="F54" s="43">
        <f t="shared" si="10"/>
        <v>4</v>
      </c>
      <c r="G54" s="43" t="str">
        <f t="shared" si="10"/>
        <v/>
      </c>
      <c r="H54" s="97" t="str">
        <f t="shared" si="10"/>
        <v/>
      </c>
      <c r="I54" s="43">
        <f t="shared" si="10"/>
        <v>3</v>
      </c>
      <c r="J54" s="43" t="str">
        <f t="shared" si="10"/>
        <v/>
      </c>
      <c r="K54" s="97" t="str">
        <f t="shared" si="10"/>
        <v/>
      </c>
      <c r="L54" s="43">
        <f t="shared" si="10"/>
        <v>1</v>
      </c>
      <c r="M54" s="43" t="str">
        <f t="shared" si="10"/>
        <v/>
      </c>
      <c r="N54" s="95">
        <f t="shared" si="2"/>
        <v>14</v>
      </c>
      <c r="O54" s="84"/>
      <c r="P54" s="84"/>
      <c r="Q54" s="96">
        <f t="shared" si="3"/>
        <v>0.73958333333333315</v>
      </c>
      <c r="R54" s="104">
        <f t="shared" si="4"/>
        <v>6</v>
      </c>
      <c r="S54" s="104">
        <f t="shared" si="5"/>
        <v>4</v>
      </c>
      <c r="T54" s="104">
        <f t="shared" si="6"/>
        <v>3</v>
      </c>
      <c r="U54" s="104">
        <f t="shared" si="7"/>
        <v>1</v>
      </c>
      <c r="V54" s="104">
        <f t="shared" si="8"/>
        <v>14</v>
      </c>
    </row>
    <row r="55" spans="1:23" s="83" customFormat="1">
      <c r="A55" s="94">
        <f t="shared" si="9"/>
        <v>0.74999999999999978</v>
      </c>
      <c r="B55" s="97" t="str">
        <f t="shared" si="10"/>
        <v/>
      </c>
      <c r="C55" s="43">
        <f t="shared" si="10"/>
        <v>5</v>
      </c>
      <c r="D55" s="43" t="str">
        <f t="shared" si="10"/>
        <v/>
      </c>
      <c r="E55" s="97" t="str">
        <f t="shared" si="10"/>
        <v/>
      </c>
      <c r="F55" s="43">
        <f t="shared" si="10"/>
        <v>3</v>
      </c>
      <c r="G55" s="43" t="str">
        <f t="shared" si="10"/>
        <v/>
      </c>
      <c r="H55" s="97" t="str">
        <f t="shared" si="10"/>
        <v/>
      </c>
      <c r="I55" s="43">
        <f t="shared" si="10"/>
        <v>3</v>
      </c>
      <c r="J55" s="43" t="str">
        <f t="shared" si="10"/>
        <v/>
      </c>
      <c r="K55" s="97" t="str">
        <f t="shared" si="10"/>
        <v/>
      </c>
      <c r="L55" s="43">
        <f t="shared" si="10"/>
        <v>0</v>
      </c>
      <c r="M55" s="43" t="str">
        <f t="shared" si="10"/>
        <v/>
      </c>
      <c r="N55" s="95">
        <f t="shared" si="2"/>
        <v>11</v>
      </c>
      <c r="O55" s="84"/>
      <c r="P55" s="84"/>
      <c r="Q55" s="96">
        <f t="shared" si="3"/>
        <v>0.74999999999999978</v>
      </c>
      <c r="R55" s="104">
        <f t="shared" si="4"/>
        <v>5</v>
      </c>
      <c r="S55" s="104">
        <f t="shared" si="5"/>
        <v>3</v>
      </c>
      <c r="T55" s="104">
        <f t="shared" si="6"/>
        <v>3</v>
      </c>
      <c r="U55" s="104">
        <f t="shared" si="7"/>
        <v>0</v>
      </c>
      <c r="V55" s="104">
        <f t="shared" si="8"/>
        <v>11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0.69791666666666663</v>
      </c>
      <c r="R61" s="104">
        <f>MAX(INDEX(R48:V59,W48,1),INDEX(R48:V59,W49,1),INDEX(R48:V59,W50,1),INDEX(R48:V59,W51,1))</f>
        <v>12</v>
      </c>
      <c r="S61" s="104">
        <f>MAX(INDEX(R48:V59,W48,2),INDEX(R48:V59,W49,2),INDEX(R48:V59,W50,2),INDEX(R48:V59,W51,2))</f>
        <v>8</v>
      </c>
      <c r="T61" s="104">
        <f>MAX(INDEX(R48:V59,W48,3),INDEX(R48:V59,W49,3),INDEX(R48:V59,W50,3),INDEX(R48:V59,W51,3))</f>
        <v>7</v>
      </c>
      <c r="U61" s="104">
        <f>MAX(INDEX(R48:V59,W48,4),INDEX(R48:V59,W49,4),INDEX(R48:V59,W50,4),INDEX(R48:V59,W51,4))</f>
        <v>4</v>
      </c>
      <c r="V61" s="104">
        <f>MAX(INDEX(V48:V59,W48,1),INDEX(V48:V59,W49,1),INDEX(V48:V59,W50,1),INDEX(V48:V59,W51,1))</f>
        <v>27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 t="str">
        <f t="shared" ref="B63:M63" si="11">IF(B33="","",IF($A$63&lt;&gt;"",SUM(B48:B51),""))</f>
        <v/>
      </c>
      <c r="C63" s="43">
        <f t="shared" si="11"/>
        <v>21</v>
      </c>
      <c r="D63" s="43" t="str">
        <f t="shared" si="11"/>
        <v/>
      </c>
      <c r="E63" s="97" t="str">
        <f t="shared" si="11"/>
        <v/>
      </c>
      <c r="F63" s="43">
        <f t="shared" si="11"/>
        <v>16</v>
      </c>
      <c r="G63" s="43" t="str">
        <f t="shared" si="11"/>
        <v/>
      </c>
      <c r="H63" s="97" t="str">
        <f t="shared" si="11"/>
        <v/>
      </c>
      <c r="I63" s="43">
        <f t="shared" si="11"/>
        <v>9</v>
      </c>
      <c r="J63" s="43" t="str">
        <f t="shared" si="11"/>
        <v/>
      </c>
      <c r="K63" s="97" t="str">
        <f t="shared" si="11"/>
        <v/>
      </c>
      <c r="L63" s="43">
        <f t="shared" si="11"/>
        <v>7</v>
      </c>
      <c r="M63" s="43" t="str">
        <f t="shared" si="11"/>
        <v/>
      </c>
      <c r="N63" s="95">
        <f t="shared" ref="N63:N71" si="12">IF(SUM(B63:M63)&lt;=0,"",SUM(B63:M63))</f>
        <v>53</v>
      </c>
      <c r="O63" s="84"/>
      <c r="P63" s="84"/>
      <c r="Q63" s="96">
        <f t="shared" ref="Q63:Q71" si="13">$A63</f>
        <v>0.66666666666666674</v>
      </c>
      <c r="R63" s="83">
        <f>MAX(N63:N71)</f>
        <v>74</v>
      </c>
    </row>
    <row r="64" spans="1:23" s="76" customFormat="1">
      <c r="A64" s="94">
        <f t="shared" ref="A64:A71" si="14">IF(A63="","",IF(A52="","",A63+15/1440))</f>
        <v>0.67708333333333337</v>
      </c>
      <c r="B64" s="97" t="str">
        <f>IF($A$64="","",IF(B52&lt;&gt;"",SUM(B49:B52),""))</f>
        <v/>
      </c>
      <c r="C64" s="43">
        <f>IF($A$64="","",IF(C52&lt;&gt;"",SUM(C49:C52),""))</f>
        <v>22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21</v>
      </c>
      <c r="G64" s="43" t="str">
        <f t="shared" si="15"/>
        <v/>
      </c>
      <c r="H64" s="97" t="str">
        <f t="shared" si="15"/>
        <v/>
      </c>
      <c r="I64" s="43">
        <f t="shared" si="15"/>
        <v>16</v>
      </c>
      <c r="J64" s="43" t="str">
        <f t="shared" si="15"/>
        <v/>
      </c>
      <c r="K64" s="97" t="str">
        <f t="shared" si="15"/>
        <v/>
      </c>
      <c r="L64" s="43">
        <f t="shared" si="15"/>
        <v>7</v>
      </c>
      <c r="M64" s="43" t="str">
        <f t="shared" si="15"/>
        <v/>
      </c>
      <c r="N64" s="95">
        <f t="shared" si="12"/>
        <v>66</v>
      </c>
      <c r="O64" s="84"/>
      <c r="P64" s="84"/>
      <c r="Q64" s="96">
        <f t="shared" si="13"/>
        <v>0.67708333333333337</v>
      </c>
      <c r="R64" s="83">
        <f>MATCH(R63,N63:N71,0)</f>
        <v>3</v>
      </c>
      <c r="S64" s="96">
        <f>INDEX(Q63:Q71,R64,1)</f>
        <v>0.6875</v>
      </c>
      <c r="T64" s="83"/>
    </row>
    <row r="65" spans="1:20" s="83" customFormat="1">
      <c r="A65" s="94">
        <f t="shared" si="14"/>
        <v>0.6875</v>
      </c>
      <c r="B65" s="97" t="str">
        <f>IF($A$65="","",IF(B53&lt;&gt;"",SUM(B50:B53),""))</f>
        <v/>
      </c>
      <c r="C65" s="43">
        <f>IF($A$65="","",IF(C53&lt;&gt;"",SUM(C50:C53),""))</f>
        <v>24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21</v>
      </c>
      <c r="G65" s="43" t="str">
        <f t="shared" si="16"/>
        <v/>
      </c>
      <c r="H65" s="97" t="str">
        <f t="shared" si="16"/>
        <v/>
      </c>
      <c r="I65" s="43">
        <f t="shared" si="16"/>
        <v>18</v>
      </c>
      <c r="J65" s="43" t="str">
        <f t="shared" si="16"/>
        <v/>
      </c>
      <c r="K65" s="97" t="str">
        <f t="shared" si="16"/>
        <v/>
      </c>
      <c r="L65" s="43">
        <f t="shared" si="16"/>
        <v>11</v>
      </c>
      <c r="M65" s="43" t="str">
        <f t="shared" si="16"/>
        <v/>
      </c>
      <c r="N65" s="95">
        <f t="shared" si="12"/>
        <v>74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 t="str">
        <f>IF($A$64="","",IF(B54&lt;&gt;"",SUM(B51:B54),""))</f>
        <v/>
      </c>
      <c r="C66" s="43">
        <f>IF($A$64="","",IF(C54&lt;&gt;"",SUM(C51:C54),""))</f>
        <v>18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17</v>
      </c>
      <c r="G66" s="43" t="str">
        <f t="shared" si="17"/>
        <v/>
      </c>
      <c r="H66" s="97" t="str">
        <f t="shared" si="17"/>
        <v/>
      </c>
      <c r="I66" s="43">
        <f t="shared" si="17"/>
        <v>18</v>
      </c>
      <c r="J66" s="43" t="str">
        <f t="shared" si="17"/>
        <v/>
      </c>
      <c r="K66" s="97" t="str">
        <f t="shared" si="17"/>
        <v/>
      </c>
      <c r="L66" s="43">
        <f t="shared" si="17"/>
        <v>8</v>
      </c>
      <c r="M66" s="43" t="str">
        <f t="shared" si="17"/>
        <v/>
      </c>
      <c r="N66" s="95">
        <f>IF(SUM(B66:M66)&lt;=0,"",SUM(B66:M66))</f>
        <v>61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 t="str">
        <f>IF($A$65="","",IF(B55&lt;&gt;"",SUM(B52:B55),""))</f>
        <v/>
      </c>
      <c r="C67" s="43">
        <f>IF($A$65="","",IF(C55&lt;&gt;"",SUM(C52:C55),""))</f>
        <v>16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15</v>
      </c>
      <c r="G67" s="43" t="str">
        <f t="shared" si="18"/>
        <v/>
      </c>
      <c r="H67" s="97" t="str">
        <f t="shared" si="18"/>
        <v/>
      </c>
      <c r="I67" s="43">
        <f t="shared" si="18"/>
        <v>15</v>
      </c>
      <c r="J67" s="43" t="str">
        <f t="shared" si="18"/>
        <v/>
      </c>
      <c r="K67" s="97" t="str">
        <f t="shared" si="18"/>
        <v/>
      </c>
      <c r="L67" s="43">
        <f t="shared" si="18"/>
        <v>5</v>
      </c>
      <c r="M67" s="43" t="str">
        <f t="shared" si="18"/>
        <v/>
      </c>
      <c r="N67" s="95">
        <f>IF(SUM(B67:M67)&lt;=0,"",SUM(B67:M67))</f>
        <v>51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21</v>
      </c>
      <c r="I76" s="56">
        <f>IF(D33="",0,INDEX($B$63:$M$71,$R$64,3))+IF(E33="",0,INDEX($B$63:$M$71,$R$64,4))+IF(L33="",0,INDEX($B$63:$M$71,$R$64,11))</f>
        <v>11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24</v>
      </c>
      <c r="F77" s="56">
        <f>IF(E33="",0,INDEX($B$63:$M$71,$R$64,4))+IF(F33="",0,INDEX($B$63:$M$71,$R$64,5))+IF(G33="",0,INDEX($B$63:$M$71,$R$64,6))</f>
        <v>21</v>
      </c>
      <c r="I77" s="56">
        <f>IF(H33="",0,INDEX($B$63:$M$71,$R$64,7))+IF(I33="",0,INDEX($B$63:$M$71,$R$64,8))+IF(J33="",0,INDEX($B$63:$M$71,$R$64,9))</f>
        <v>18</v>
      </c>
      <c r="L77" s="56">
        <f>IF(K33="",0,INDEX($B$63:$M$71,$R$64,10))+IF(L33="",0,INDEX($B$63:$M$71,$R$64,11))+IF(M33="",0,INDEX($B$63:$M$71,$R$64,12))</f>
        <v>11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24</v>
      </c>
      <c r="L78" s="56">
        <f>IF(B33="",0,INDEX($B$63:$M$71,$R$64,1))+IF(G33="",0,INDEX($B$63:$M$71,$R$64,6))+IF(I33="",0,INDEX($B$63:$M$71,$R$64,8))</f>
        <v>18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2010-12-14T19:18:47Z</dcterms:modified>
</cp:coreProperties>
</file>