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 activeTab="1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V50" s="1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V48" s="1"/>
  <c r="T49"/>
  <c r="H63"/>
  <c r="S52"/>
  <c r="S51"/>
  <c r="S49"/>
  <c r="S50"/>
  <c r="S48"/>
  <c r="E63"/>
  <c r="R49"/>
  <c r="R52"/>
  <c r="R51"/>
  <c r="R50"/>
  <c r="V53" i="2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3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<sst xmlns="http://schemas.openxmlformats.org/spreadsheetml/2006/main" count="209" uniqueCount="55">
  <si>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</si>
  <si>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</si>
  <si>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</si>
  <si>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</si>
  <si>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</si>
  <si>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</si>
  <si>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</si>
  <si>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</si>
  <si>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</si>
  <si>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</si>
  <si>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</si>
  <si>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</si>
  <si>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</si>
  <si>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</si>
  <si>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</si>
  <si>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</si>
  <si>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</si>
  <si>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</si>
  <si>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</si>
  <si>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</si>
  <si>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</si>
  <si>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</si>
  <si>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</si>
  <si>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</si>
  <si>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</si>
  <si>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</si>
  <si>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</si>
  <si>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</si>
  <si>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</si>
  <si>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</si>
  <si>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</si>
  <si>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</si>
  <si>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</si>
  <si>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</si>
  <si>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</si>
  <si>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</si>
  <si>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</si>
  <si>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</si>
  <si>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</si>
  <si>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</si>
  <si>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</si>
  <si>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</si>
  <si>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</si>
  <si>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</si>
  <si>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</si>
  <si>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</si>
  <si>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</si>
  <si>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</si>
  <si>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</si>
  <si>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</si>
  <si>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</si>
  <si>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4th - Lake St.</t>
  </si>
  <si>
    <t xml:space="preserve">E. 4th </t>
  </si>
  <si>
    <t>E. 4th</t>
  </si>
  <si>
    <t>Lake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</si>
</sst>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0.6875</v>
      </c>
      <c r="D7" s="17"/>
      <c r="E7" s="18" t="s">
        <v>6</v>
      </c>
      <c r="F7" s="16">
        <f>C7+60/1440</f>
        <v>0.72916666666666663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0.7321428571428571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4</v>
      </c>
      <c r="D11" s="23">
        <f>IF(L29="N/A","N/A",IF(I29="N/A","N/A",INDEX($B$63:$M$71,$R$64,11)))</f>
        <v>67</v>
      </c>
      <c r="E11" s="80">
        <f>IF(L29="N/A","N/A",IF(F29="N/A","N/A",INDEX($B$63:$M$71,$R$64,10)))</f>
        <v>11</v>
      </c>
      <c r="F11" s="14"/>
      <c r="G11" s="14"/>
      <c r="H11" s="14"/>
      <c r="I11" s="70"/>
      <c r="J11" s="81">
        <f>IF(L29="N/A","N/A",L77)</f>
        <v>82</v>
      </c>
      <c r="K11" s="81">
        <f>IF(L29="N/A","N/A",L78)</f>
        <v>110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 xml:space="preserve">E. 4th 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0.89953271028037385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6</v>
      </c>
      <c r="C15" s="14"/>
      <c r="D15" s="14"/>
      <c r="E15" s="14"/>
      <c r="F15" s="25">
        <f>IF(F29="N/A","N/A",IF(L29="N/A","N/A",INDEX($B$63:$M$71,$R$64,6)))</f>
        <v>6</v>
      </c>
      <c r="G15" s="14"/>
      <c r="H15" s="84">
        <f>IF(C29="N/A","N/A",C76)</f>
        <v>390</v>
      </c>
      <c r="I15" s="14"/>
      <c r="J15" s="14"/>
      <c r="K15" s="14"/>
      <c r="L15" s="70"/>
      <c r="M15" s="58">
        <f>IF(F29="N/A","N/A",F77)</f>
        <v>374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337</v>
      </c>
      <c r="C17" s="14"/>
      <c r="D17" s="14"/>
      <c r="E17" s="14"/>
      <c r="F17" s="25">
        <f>IF(F29="N/A","N/A",IF(C29="N/A","N/A",INDEX($B$63:$M$71,$R$64,5)))</f>
        <v>312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1083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42</v>
      </c>
      <c r="C19" s="14"/>
      <c r="D19" s="14"/>
      <c r="E19" s="14"/>
      <c r="F19" s="25">
        <f>IF(F29="N/A","N/A",IF(I29="N/A","N/A",INDEX($B$63:$M$71,$R$64,4)))</f>
        <v>56</v>
      </c>
      <c r="G19" s="14"/>
      <c r="H19" s="84">
        <f>IF(C29="N/A","N/A",C77)</f>
        <v>385</v>
      </c>
      <c r="I19" s="14"/>
      <c r="J19" s="14"/>
      <c r="K19" s="14"/>
      <c r="L19" s="70"/>
      <c r="M19" s="58">
        <f>IF(F29="N/A","N/A",F78)</f>
        <v>418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0.90776699029126218</v>
      </c>
      <c r="N22" s="86"/>
    </row>
    <row r="23" spans="1:28" ht="30" customHeight="1">
      <c r="A23" s="78"/>
      <c r="B23" s="14"/>
      <c r="C23" s="79">
        <f>IF(I29="N/A","N/A",IF(C29="N/A","N/A",INDEX($B$63:$M$71,$R$64,7)))</f>
        <v>74</v>
      </c>
      <c r="D23" s="23">
        <f>IF(I29="N/A","N/A",IF(L29="N/A","N/A",INDEX($B$63:$M$71,$R$64,8)))</f>
        <v>98</v>
      </c>
      <c r="E23" s="80">
        <f>IF(I29="N/A","N/A",IF(F29="N/A","N/A",INDEX($B$63:$M$71,$R$64,9)))</f>
        <v>70</v>
      </c>
      <c r="F23" s="70"/>
      <c r="G23" s="17"/>
      <c r="H23" s="14"/>
      <c r="I23" s="14"/>
      <c r="J23" s="89">
        <f>IF(I29="N/A","N/A",I76)</f>
        <v>165</v>
      </c>
      <c r="K23" s="89">
        <f>IF(I29="N/A","N/A",I77)</f>
        <v>242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0.84027777777777779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0.87338709677419357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53</v>
      </c>
      <c r="G29" s="29"/>
      <c r="H29" s="27"/>
      <c r="I29" s="28" t="s">
        <v>54</v>
      </c>
      <c r="J29" s="29"/>
      <c r="K29" s="27"/>
      <c r="L29" s="28" t="s">
        <v>54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3</v>
      </c>
      <c r="C33" s="45">
        <v>107</v>
      </c>
      <c r="D33" s="45">
        <v>12</v>
      </c>
      <c r="E33" s="44">
        <v>20</v>
      </c>
      <c r="F33" s="45">
        <v>89</v>
      </c>
      <c r="G33" s="45">
        <v>6</v>
      </c>
      <c r="H33" s="44">
        <v>24</v>
      </c>
      <c r="I33" s="45">
        <v>29</v>
      </c>
      <c r="J33" s="45">
        <v>15</v>
      </c>
      <c r="K33" s="46">
        <v>2</v>
      </c>
      <c r="L33" s="45">
        <v>20</v>
      </c>
      <c r="M33" s="45">
        <v>6</v>
      </c>
      <c r="N33" s="47">
        <f t="shared" ref="N33:N40" si="0">IF(SUM(B33:M33)&lt;=0,"",SUM(B33:M33))</f>
        <v>333</v>
      </c>
      <c r="O33" s="20"/>
      <c r="P33" s="20"/>
      <c r="Q33" s="93"/>
    </row>
    <row r="34" spans="1:28">
      <c r="A34" s="43">
        <v>0.6875</v>
      </c>
      <c r="B34" s="44">
        <v>5</v>
      </c>
      <c r="C34" s="45">
        <v>187</v>
      </c>
      <c r="D34" s="45">
        <v>17</v>
      </c>
      <c r="E34" s="44">
        <v>30</v>
      </c>
      <c r="F34" s="45">
        <v>160</v>
      </c>
      <c r="G34" s="45">
        <v>7</v>
      </c>
      <c r="H34" s="44">
        <v>34</v>
      </c>
      <c r="I34" s="45">
        <v>54</v>
      </c>
      <c r="J34" s="45">
        <v>37</v>
      </c>
      <c r="K34" s="46">
        <v>6</v>
      </c>
      <c r="L34" s="45">
        <v>28</v>
      </c>
      <c r="M34" s="45">
        <v>6</v>
      </c>
      <c r="N34" s="47">
        <f t="shared" si="0"/>
        <v>571</v>
      </c>
      <c r="O34" s="20"/>
      <c r="P34" s="20"/>
      <c r="Q34" s="93"/>
    </row>
    <row r="35" spans="1:28">
      <c r="A35" s="43">
        <v>0.69791666666666663</v>
      </c>
      <c r="B35" s="44">
        <v>5</v>
      </c>
      <c r="C35" s="45">
        <v>264</v>
      </c>
      <c r="D35" s="45">
        <v>25</v>
      </c>
      <c r="E35" s="44">
        <v>45</v>
      </c>
      <c r="F35" s="45">
        <v>225</v>
      </c>
      <c r="G35" s="45">
        <v>7</v>
      </c>
      <c r="H35" s="44">
        <v>48</v>
      </c>
      <c r="I35" s="45">
        <v>72</v>
      </c>
      <c r="J35" s="45">
        <v>56</v>
      </c>
      <c r="K35" s="46">
        <v>9</v>
      </c>
      <c r="L35" s="45">
        <v>44</v>
      </c>
      <c r="M35" s="45">
        <v>7</v>
      </c>
      <c r="N35" s="47">
        <f t="shared" si="0"/>
        <v>807</v>
      </c>
      <c r="O35" s="20"/>
      <c r="P35" s="20"/>
      <c r="Q35" s="93"/>
    </row>
    <row r="36" spans="1:28" s="59" customFormat="1">
      <c r="A36" s="43">
        <v>0.70833333333333304</v>
      </c>
      <c r="B36" s="44">
        <v>6</v>
      </c>
      <c r="C36" s="45">
        <v>351</v>
      </c>
      <c r="D36" s="45">
        <v>34</v>
      </c>
      <c r="E36" s="44">
        <v>56</v>
      </c>
      <c r="F36" s="45">
        <v>308</v>
      </c>
      <c r="G36" s="45">
        <v>8</v>
      </c>
      <c r="H36" s="44">
        <v>73</v>
      </c>
      <c r="I36" s="45">
        <v>97</v>
      </c>
      <c r="J36" s="45">
        <v>68</v>
      </c>
      <c r="K36" s="46">
        <v>9</v>
      </c>
      <c r="L36" s="45">
        <v>56</v>
      </c>
      <c r="M36" s="45">
        <v>8</v>
      </c>
      <c r="N36" s="47">
        <f t="shared" si="0"/>
        <v>1074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7</v>
      </c>
      <c r="C37" s="45">
        <v>444</v>
      </c>
      <c r="D37" s="45">
        <v>47</v>
      </c>
      <c r="E37" s="44">
        <v>68</v>
      </c>
      <c r="F37" s="45">
        <v>398</v>
      </c>
      <c r="G37" s="45">
        <v>9</v>
      </c>
      <c r="H37" s="44">
        <v>92</v>
      </c>
      <c r="I37" s="45">
        <v>127</v>
      </c>
      <c r="J37" s="45">
        <v>91</v>
      </c>
      <c r="K37" s="46">
        <v>13</v>
      </c>
      <c r="L37" s="45">
        <v>79</v>
      </c>
      <c r="M37" s="45">
        <v>9</v>
      </c>
      <c r="N37" s="47">
        <f t="shared" si="0"/>
        <v>1384</v>
      </c>
      <c r="O37" s="20"/>
      <c r="P37" s="20"/>
      <c r="Q37" s="93"/>
    </row>
    <row r="38" spans="1:28">
      <c r="A38" s="43">
        <v>0.72916666666666696</v>
      </c>
      <c r="B38" s="44">
        <v>11</v>
      </c>
      <c r="C38" s="45">
        <v>524</v>
      </c>
      <c r="D38" s="45">
        <v>59</v>
      </c>
      <c r="E38" s="44">
        <v>86</v>
      </c>
      <c r="F38" s="45">
        <v>472</v>
      </c>
      <c r="G38" s="45">
        <v>13</v>
      </c>
      <c r="H38" s="44">
        <v>108</v>
      </c>
      <c r="I38" s="45">
        <v>152</v>
      </c>
      <c r="J38" s="45">
        <v>107</v>
      </c>
      <c r="K38" s="46">
        <v>17</v>
      </c>
      <c r="L38" s="45">
        <v>95</v>
      </c>
      <c r="M38" s="45">
        <v>10</v>
      </c>
      <c r="N38" s="47">
        <f t="shared" si="0"/>
        <v>1654</v>
      </c>
      <c r="O38" s="20"/>
      <c r="P38" s="20"/>
      <c r="Q38" s="93"/>
    </row>
    <row r="39" spans="1:28">
      <c r="A39" s="43">
        <v>0.73958333333333304</v>
      </c>
      <c r="B39" s="44">
        <v>14</v>
      </c>
      <c r="C39" s="45">
        <v>583</v>
      </c>
      <c r="D39" s="45">
        <v>64</v>
      </c>
      <c r="E39" s="44">
        <v>96</v>
      </c>
      <c r="F39" s="45">
        <v>531</v>
      </c>
      <c r="G39" s="45">
        <v>13</v>
      </c>
      <c r="H39" s="44">
        <v>129</v>
      </c>
      <c r="I39" s="45">
        <v>170</v>
      </c>
      <c r="J39" s="45">
        <v>122</v>
      </c>
      <c r="K39" s="46">
        <v>21</v>
      </c>
      <c r="L39" s="45">
        <v>112</v>
      </c>
      <c r="M39" s="45">
        <v>16</v>
      </c>
      <c r="N39" s="47">
        <f t="shared" si="0"/>
        <v>1871</v>
      </c>
      <c r="O39" s="20"/>
      <c r="P39" s="20"/>
      <c r="Q39" s="93"/>
    </row>
    <row r="40" spans="1:28">
      <c r="A40" s="43">
        <v>0.75</v>
      </c>
      <c r="B40" s="44">
        <v>16</v>
      </c>
      <c r="C40" s="45">
        <v>644</v>
      </c>
      <c r="D40" s="45">
        <v>78</v>
      </c>
      <c r="E40" s="44">
        <v>112</v>
      </c>
      <c r="F40" s="45">
        <v>589</v>
      </c>
      <c r="G40" s="45">
        <v>14</v>
      </c>
      <c r="H40" s="44">
        <v>138</v>
      </c>
      <c r="I40" s="45">
        <v>185</v>
      </c>
      <c r="J40" s="45">
        <v>134</v>
      </c>
      <c r="K40" s="46">
        <v>25</v>
      </c>
      <c r="L40" s="45">
        <v>120</v>
      </c>
      <c r="M40" s="45">
        <v>20</v>
      </c>
      <c r="N40" s="47">
        <f t="shared" si="0"/>
        <v>2075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3</v>
      </c>
      <c r="C48" s="20">
        <f>IF(C33="","",C33)</f>
        <v>107</v>
      </c>
      <c r="D48" s="20">
        <f>IF(D33="","",D33)</f>
        <v>12</v>
      </c>
      <c r="E48" s="48">
        <f t="shared" ref="E48:M48" si="1">IF(E33="","",E33)</f>
        <v>20</v>
      </c>
      <c r="F48" s="20">
        <f t="shared" si="1"/>
        <v>89</v>
      </c>
      <c r="G48" s="20">
        <f t="shared" si="1"/>
        <v>6</v>
      </c>
      <c r="H48" s="48">
        <f t="shared" si="1"/>
        <v>24</v>
      </c>
      <c r="I48" s="20">
        <f t="shared" si="1"/>
        <v>29</v>
      </c>
      <c r="J48" s="20">
        <f t="shared" si="1"/>
        <v>15</v>
      </c>
      <c r="K48" s="48">
        <f t="shared" si="1"/>
        <v>2</v>
      </c>
      <c r="L48" s="20">
        <f t="shared" si="1"/>
        <v>20</v>
      </c>
      <c r="M48" s="20">
        <f t="shared" si="1"/>
        <v>6</v>
      </c>
      <c r="N48" s="47">
        <f t="shared" ref="N48:N58" si="2">IF(SUM(B48:M48)&lt;=0,"",SUM(B48:M48))</f>
        <v>333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122</v>
      </c>
      <c r="S48" s="25">
        <f t="shared" ref="S48:S59" si="5">SUM(E48:G48)</f>
        <v>115</v>
      </c>
      <c r="T48" s="25">
        <f t="shared" ref="T48:T59" si="6">SUM(H48:J48)</f>
        <v>68</v>
      </c>
      <c r="U48" s="25">
        <f t="shared" ref="U48:U59" si="7">SUM(K48:M48)</f>
        <v>28</v>
      </c>
      <c r="V48" s="25">
        <f t="shared" ref="V48:V59" si="8">SUM(R48:U48)</f>
        <v>333</v>
      </c>
      <c r="W48" s="94">
        <f>MATCH(S64,Q47:Q59,0)</f>
        <v>3</v>
      </c>
    </row>
    <row r="49" spans="1:23">
      <c r="A49" s="43">
        <f>IF(A34="","",A48+15/1440)</f>
        <v>0.6875</v>
      </c>
      <c r="B49" s="48">
        <f>IF(B34="","",B34)</f>
        <v>5</v>
      </c>
      <c r="C49" s="20">
        <f t="shared" ref="B49:M59" si="9">IF(C34="","",C34-C33)</f>
        <v>80</v>
      </c>
      <c r="D49" s="20">
        <f t="shared" si="9"/>
        <v>5</v>
      </c>
      <c r="E49" s="48">
        <f t="shared" si="9"/>
        <v>10</v>
      </c>
      <c r="F49" s="20">
        <f t="shared" si="9"/>
        <v>71</v>
      </c>
      <c r="G49" s="20">
        <f t="shared" si="9"/>
        <v>1</v>
      </c>
      <c r="H49" s="48">
        <f t="shared" si="9"/>
        <v>10</v>
      </c>
      <c r="I49" s="20">
        <f t="shared" si="9"/>
        <v>25</v>
      </c>
      <c r="J49" s="20">
        <f t="shared" si="9"/>
        <v>22</v>
      </c>
      <c r="K49" s="48">
        <f t="shared" si="9"/>
        <v>4</v>
      </c>
      <c r="L49" s="20">
        <f t="shared" si="9"/>
        <v>8</v>
      </c>
      <c r="M49" s="20">
        <f t="shared" si="9"/>
        <v>0</v>
      </c>
      <c r="N49" s="47">
        <f t="shared" si="2"/>
        <v>241</v>
      </c>
      <c r="O49" s="20"/>
      <c r="P49" s="20"/>
      <c r="Q49" s="93">
        <f t="shared" si="3"/>
        <v>0.6875</v>
      </c>
      <c r="R49" s="25">
        <f t="shared" si="4"/>
        <v>90</v>
      </c>
      <c r="S49" s="25">
        <f t="shared" si="5"/>
        <v>82</v>
      </c>
      <c r="T49" s="25">
        <f t="shared" si="6"/>
        <v>57</v>
      </c>
      <c r="U49" s="25">
        <f t="shared" si="7"/>
        <v>12</v>
      </c>
      <c r="V49" s="25">
        <f t="shared" si="8"/>
        <v>241</v>
      </c>
      <c r="W49" s="94">
        <f>W48+1</f>
        <v>4</v>
      </c>
    </row>
    <row r="50" spans="1:23">
      <c r="A50" s="43">
        <f t="shared" ref="A50:A59" si="10">IF(A35="","",A49+15/1440)</f>
        <v>0.69791666666666663</v>
      </c>
      <c r="B50" s="48">
        <f t="shared" si="9"/>
        <v>0</v>
      </c>
      <c r="C50" s="20">
        <f t="shared" si="9"/>
        <v>77</v>
      </c>
      <c r="D50" s="20">
        <f t="shared" si="9"/>
        <v>8</v>
      </c>
      <c r="E50" s="48">
        <f t="shared" si="9"/>
        <v>15</v>
      </c>
      <c r="F50" s="20">
        <f t="shared" si="9"/>
        <v>65</v>
      </c>
      <c r="G50" s="20">
        <f t="shared" si="9"/>
        <v>0</v>
      </c>
      <c r="H50" s="48">
        <f t="shared" si="9"/>
        <v>14</v>
      </c>
      <c r="I50" s="20">
        <f t="shared" si="9"/>
        <v>18</v>
      </c>
      <c r="J50" s="20">
        <f t="shared" si="9"/>
        <v>19</v>
      </c>
      <c r="K50" s="48">
        <f t="shared" si="9"/>
        <v>3</v>
      </c>
      <c r="L50" s="20">
        <f t="shared" si="9"/>
        <v>16</v>
      </c>
      <c r="M50" s="20">
        <f t="shared" si="9"/>
        <v>1</v>
      </c>
      <c r="N50" s="47">
        <f t="shared" si="2"/>
        <v>236</v>
      </c>
      <c r="O50" s="20"/>
      <c r="P50" s="20"/>
      <c r="Q50" s="93">
        <f t="shared" si="3"/>
        <v>0.69791666666666663</v>
      </c>
      <c r="R50" s="25">
        <f t="shared" si="4"/>
        <v>85</v>
      </c>
      <c r="S50" s="25">
        <f t="shared" si="5"/>
        <v>80</v>
      </c>
      <c r="T50" s="25">
        <f t="shared" si="6"/>
        <v>51</v>
      </c>
      <c r="U50" s="25">
        <f t="shared" si="7"/>
        <v>20</v>
      </c>
      <c r="V50" s="25">
        <f t="shared" si="8"/>
        <v>236</v>
      </c>
      <c r="W50" s="94">
        <f>W49+1</f>
        <v>5</v>
      </c>
    </row>
    <row r="51" spans="1:23">
      <c r="A51" s="43">
        <f t="shared" si="10"/>
        <v>0.70833333333333326</v>
      </c>
      <c r="B51" s="48">
        <f t="shared" si="9"/>
        <v>1</v>
      </c>
      <c r="C51" s="20">
        <f t="shared" si="9"/>
        <v>87</v>
      </c>
      <c r="D51" s="20">
        <f t="shared" si="9"/>
        <v>9</v>
      </c>
      <c r="E51" s="48">
        <f t="shared" si="9"/>
        <v>11</v>
      </c>
      <c r="F51" s="20">
        <f t="shared" si="9"/>
        <v>83</v>
      </c>
      <c r="G51" s="20">
        <f t="shared" si="9"/>
        <v>1</v>
      </c>
      <c r="H51" s="48">
        <f t="shared" si="9"/>
        <v>25</v>
      </c>
      <c r="I51" s="20">
        <f t="shared" si="9"/>
        <v>25</v>
      </c>
      <c r="J51" s="20">
        <f t="shared" si="9"/>
        <v>12</v>
      </c>
      <c r="K51" s="48">
        <f t="shared" si="9"/>
        <v>0</v>
      </c>
      <c r="L51" s="20">
        <f t="shared" si="9"/>
        <v>12</v>
      </c>
      <c r="M51" s="20">
        <f t="shared" si="9"/>
        <v>1</v>
      </c>
      <c r="N51" s="47">
        <f t="shared" si="2"/>
        <v>267</v>
      </c>
      <c r="O51" s="20"/>
      <c r="P51" s="20"/>
      <c r="Q51" s="93">
        <f t="shared" si="3"/>
        <v>0.70833333333333326</v>
      </c>
      <c r="R51" s="25">
        <f t="shared" si="4"/>
        <v>97</v>
      </c>
      <c r="S51" s="25">
        <f t="shared" si="5"/>
        <v>95</v>
      </c>
      <c r="T51" s="25">
        <f t="shared" si="6"/>
        <v>62</v>
      </c>
      <c r="U51" s="25">
        <f t="shared" si="7"/>
        <v>13</v>
      </c>
      <c r="V51" s="25">
        <f t="shared" si="8"/>
        <v>267</v>
      </c>
      <c r="W51" s="94">
        <f>W50+1</f>
        <v>6</v>
      </c>
    </row>
    <row r="52" spans="1:23">
      <c r="A52" s="43">
        <f t="shared" si="10"/>
        <v>0.71874999999999989</v>
      </c>
      <c r="B52" s="48">
        <f t="shared" si="9"/>
        <v>1</v>
      </c>
      <c r="C52" s="20">
        <f t="shared" si="9"/>
        <v>93</v>
      </c>
      <c r="D52" s="20">
        <f t="shared" si="9"/>
        <v>13</v>
      </c>
      <c r="E52" s="48">
        <f t="shared" si="9"/>
        <v>12</v>
      </c>
      <c r="F52" s="20">
        <f t="shared" si="9"/>
        <v>90</v>
      </c>
      <c r="G52" s="20">
        <f t="shared" si="9"/>
        <v>1</v>
      </c>
      <c r="H52" s="48">
        <f t="shared" si="9"/>
        <v>19</v>
      </c>
      <c r="I52" s="20">
        <f t="shared" si="9"/>
        <v>30</v>
      </c>
      <c r="J52" s="20">
        <f t="shared" si="9"/>
        <v>23</v>
      </c>
      <c r="K52" s="48">
        <f t="shared" si="9"/>
        <v>4</v>
      </c>
      <c r="L52" s="20">
        <f t="shared" si="9"/>
        <v>23</v>
      </c>
      <c r="M52" s="20">
        <f t="shared" si="9"/>
        <v>1</v>
      </c>
      <c r="N52" s="47">
        <f t="shared" si="2"/>
        <v>310</v>
      </c>
      <c r="O52" s="20"/>
      <c r="P52" s="20"/>
      <c r="Q52" s="93">
        <f t="shared" si="3"/>
        <v>0.71874999999999989</v>
      </c>
      <c r="R52" s="25">
        <f t="shared" si="4"/>
        <v>107</v>
      </c>
      <c r="S52" s="25">
        <f t="shared" si="5"/>
        <v>103</v>
      </c>
      <c r="T52" s="25">
        <f t="shared" si="6"/>
        <v>72</v>
      </c>
      <c r="U52" s="25">
        <f t="shared" si="7"/>
        <v>28</v>
      </c>
      <c r="V52" s="25">
        <f t="shared" si="8"/>
        <v>310</v>
      </c>
    </row>
    <row r="53" spans="1:23">
      <c r="A53" s="43">
        <f t="shared" si="10"/>
        <v>0.72916666666666652</v>
      </c>
      <c r="B53" s="48">
        <f t="shared" si="9"/>
        <v>4</v>
      </c>
      <c r="C53" s="20">
        <f t="shared" si="9"/>
        <v>80</v>
      </c>
      <c r="D53" s="20">
        <f t="shared" si="9"/>
        <v>12</v>
      </c>
      <c r="E53" s="48">
        <f t="shared" si="9"/>
        <v>18</v>
      </c>
      <c r="F53" s="20">
        <f t="shared" si="9"/>
        <v>74</v>
      </c>
      <c r="G53" s="20">
        <f t="shared" si="9"/>
        <v>4</v>
      </c>
      <c r="H53" s="48">
        <f t="shared" si="9"/>
        <v>16</v>
      </c>
      <c r="I53" s="20">
        <f t="shared" si="9"/>
        <v>25</v>
      </c>
      <c r="J53" s="20">
        <f t="shared" si="9"/>
        <v>16</v>
      </c>
      <c r="K53" s="48">
        <f t="shared" si="9"/>
        <v>4</v>
      </c>
      <c r="L53" s="20">
        <f t="shared" si="9"/>
        <v>16</v>
      </c>
      <c r="M53" s="20">
        <f t="shared" si="9"/>
        <v>1</v>
      </c>
      <c r="N53" s="47">
        <f t="shared" si="2"/>
        <v>270</v>
      </c>
      <c r="O53" s="20"/>
      <c r="P53" s="20"/>
      <c r="Q53" s="93">
        <f t="shared" si="3"/>
        <v>0.72916666666666652</v>
      </c>
      <c r="R53" s="25">
        <f t="shared" si="4"/>
        <v>96</v>
      </c>
      <c r="S53" s="25">
        <f t="shared" si="5"/>
        <v>96</v>
      </c>
      <c r="T53" s="25">
        <f t="shared" si="6"/>
        <v>57</v>
      </c>
      <c r="U53" s="25">
        <f t="shared" si="7"/>
        <v>21</v>
      </c>
      <c r="V53" s="25">
        <f t="shared" si="8"/>
        <v>270</v>
      </c>
    </row>
    <row r="54" spans="1:23">
      <c r="A54" s="43">
        <f t="shared" si="10"/>
        <v>0.73958333333333315</v>
      </c>
      <c r="B54" s="48">
        <f t="shared" si="9"/>
        <v>3</v>
      </c>
      <c r="C54" s="20">
        <f t="shared" si="9"/>
        <v>59</v>
      </c>
      <c r="D54" s="20">
        <f t="shared" si="9"/>
        <v>5</v>
      </c>
      <c r="E54" s="48">
        <f t="shared" si="9"/>
        <v>10</v>
      </c>
      <c r="F54" s="20">
        <f t="shared" si="9"/>
        <v>59</v>
      </c>
      <c r="G54" s="20">
        <f t="shared" si="9"/>
        <v>0</v>
      </c>
      <c r="H54" s="48">
        <f t="shared" si="9"/>
        <v>21</v>
      </c>
      <c r="I54" s="20">
        <f t="shared" si="9"/>
        <v>18</v>
      </c>
      <c r="J54" s="20">
        <f t="shared" si="9"/>
        <v>15</v>
      </c>
      <c r="K54" s="48">
        <f t="shared" si="9"/>
        <v>4</v>
      </c>
      <c r="L54" s="20">
        <f t="shared" si="9"/>
        <v>17</v>
      </c>
      <c r="M54" s="20">
        <f t="shared" si="9"/>
        <v>6</v>
      </c>
      <c r="N54" s="47">
        <f t="shared" si="2"/>
        <v>217</v>
      </c>
      <c r="O54" s="20"/>
      <c r="P54" s="20"/>
      <c r="Q54" s="93">
        <f t="shared" si="3"/>
        <v>0.73958333333333315</v>
      </c>
      <c r="R54" s="25">
        <f t="shared" si="4"/>
        <v>67</v>
      </c>
      <c r="S54" s="25">
        <f t="shared" si="5"/>
        <v>69</v>
      </c>
      <c r="T54" s="25">
        <f t="shared" si="6"/>
        <v>54</v>
      </c>
      <c r="U54" s="25">
        <f t="shared" si="7"/>
        <v>27</v>
      </c>
      <c r="V54" s="25">
        <f t="shared" si="8"/>
        <v>217</v>
      </c>
    </row>
    <row r="55" spans="1:23">
      <c r="A55" s="43">
        <f t="shared" si="10"/>
        <v>0.74999999999999978</v>
      </c>
      <c r="B55" s="48">
        <f t="shared" si="9"/>
        <v>2</v>
      </c>
      <c r="C55" s="20">
        <f t="shared" si="9"/>
        <v>61</v>
      </c>
      <c r="D55" s="20">
        <f t="shared" si="9"/>
        <v>14</v>
      </c>
      <c r="E55" s="48">
        <f t="shared" si="9"/>
        <v>16</v>
      </c>
      <c r="F55" s="20">
        <f t="shared" si="9"/>
        <v>58</v>
      </c>
      <c r="G55" s="20">
        <f t="shared" si="9"/>
        <v>1</v>
      </c>
      <c r="H55" s="48">
        <f t="shared" si="9"/>
        <v>9</v>
      </c>
      <c r="I55" s="20">
        <f t="shared" si="9"/>
        <v>15</v>
      </c>
      <c r="J55" s="20">
        <f t="shared" si="9"/>
        <v>12</v>
      </c>
      <c r="K55" s="48">
        <f t="shared" si="9"/>
        <v>4</v>
      </c>
      <c r="L55" s="20">
        <f t="shared" si="9"/>
        <v>8</v>
      </c>
      <c r="M55" s="20">
        <f t="shared" si="9"/>
        <v>4</v>
      </c>
      <c r="N55" s="47">
        <f t="shared" si="2"/>
        <v>204</v>
      </c>
      <c r="O55" s="20"/>
      <c r="P55" s="20"/>
      <c r="Q55" s="93">
        <f t="shared" si="3"/>
        <v>0.74999999999999978</v>
      </c>
      <c r="R55" s="25">
        <f t="shared" si="4"/>
        <v>77</v>
      </c>
      <c r="S55" s="25">
        <f t="shared" si="5"/>
        <v>75</v>
      </c>
      <c r="T55" s="25">
        <f t="shared" si="6"/>
        <v>36</v>
      </c>
      <c r="U55" s="25">
        <f t="shared" si="7"/>
        <v>16</v>
      </c>
      <c r="V55" s="25">
        <f t="shared" si="8"/>
        <v>204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107</v>
      </c>
      <c r="S61" s="25">
        <f>MAX(INDEX(R48:V59,W48,2),INDEX(R48:V59,W49,2),INDEX(R48:V59,W50,2),INDEX(R48:V59,W51,2))</f>
        <v>103</v>
      </c>
      <c r="T61" s="25">
        <f>MAX(INDEX(R48:V59,W48,3),INDEX(R48:V59,W49,3),INDEX(R48:V59,W50,3),INDEX(R48:V59,W51,3))</f>
        <v>72</v>
      </c>
      <c r="U61" s="25">
        <f>MAX(INDEX(R48:V59,W48,4),INDEX(R48:V59,W49,4),INDEX(R48:V59,W50,4),INDEX(R48:V59,W51,4))</f>
        <v>28</v>
      </c>
      <c r="V61" s="25">
        <f>MAX(INDEX(V48:V59,W48,1),INDEX(V48:V59,W49,1),INDEX(V48:V59,W50,1),INDEX(V48:V59,W51,1))</f>
        <v>310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9</v>
      </c>
      <c r="C63" s="20">
        <f t="shared" si="11"/>
        <v>351</v>
      </c>
      <c r="D63" s="20">
        <f t="shared" si="11"/>
        <v>34</v>
      </c>
      <c r="E63" s="48">
        <f t="shared" si="11"/>
        <v>56</v>
      </c>
      <c r="F63" s="20">
        <f t="shared" si="11"/>
        <v>308</v>
      </c>
      <c r="G63" s="20">
        <f t="shared" si="11"/>
        <v>8</v>
      </c>
      <c r="H63" s="48">
        <f t="shared" si="11"/>
        <v>73</v>
      </c>
      <c r="I63" s="20">
        <f t="shared" si="11"/>
        <v>97</v>
      </c>
      <c r="J63" s="20">
        <f t="shared" si="11"/>
        <v>68</v>
      </c>
      <c r="K63" s="48">
        <f t="shared" si="11"/>
        <v>9</v>
      </c>
      <c r="L63" s="20">
        <f t="shared" si="11"/>
        <v>56</v>
      </c>
      <c r="M63" s="20">
        <f t="shared" si="11"/>
        <v>8</v>
      </c>
      <c r="N63" s="47">
        <f t="shared" ref="N63:N71" si="12">IF(SUM(B63:M63)&lt;=0,"",SUM(B63:M63))</f>
        <v>1077</v>
      </c>
      <c r="O63" s="20"/>
      <c r="P63" s="20"/>
      <c r="Q63" s="93">
        <f t="shared" ref="Q63:Q71" si="13">$A63</f>
        <v>0.66666666666666674</v>
      </c>
      <c r="R63" s="19">
        <f>MAX(N63:N71)</f>
        <v>1083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7</v>
      </c>
      <c r="C64" s="20">
        <f>IF($A$64="","",IF(C52&lt;&gt;"",SUM(C49:C52),""))</f>
        <v>337</v>
      </c>
      <c r="D64" s="20">
        <f t="shared" ref="D64:M64" si="15">IF($A$64="","",IF(D52&lt;&gt;"",SUM(D49:D52),""))</f>
        <v>35</v>
      </c>
      <c r="E64" s="48">
        <f t="shared" si="15"/>
        <v>48</v>
      </c>
      <c r="F64" s="20">
        <f t="shared" si="15"/>
        <v>309</v>
      </c>
      <c r="G64" s="20">
        <f t="shared" si="15"/>
        <v>3</v>
      </c>
      <c r="H64" s="48">
        <f t="shared" si="15"/>
        <v>68</v>
      </c>
      <c r="I64" s="20">
        <f t="shared" si="15"/>
        <v>98</v>
      </c>
      <c r="J64" s="20">
        <f t="shared" si="15"/>
        <v>76</v>
      </c>
      <c r="K64" s="48">
        <f t="shared" si="15"/>
        <v>11</v>
      </c>
      <c r="L64" s="20">
        <f t="shared" si="15"/>
        <v>59</v>
      </c>
      <c r="M64" s="20">
        <f t="shared" si="15"/>
        <v>3</v>
      </c>
      <c r="N64" s="47">
        <f t="shared" si="12"/>
        <v>1054</v>
      </c>
      <c r="O64" s="20"/>
      <c r="P64" s="20"/>
      <c r="Q64" s="93">
        <f t="shared" si="13"/>
        <v>0.67708333333333337</v>
      </c>
      <c r="R64" s="19">
        <f>MATCH(R63,N63:N71,0)</f>
        <v>3</v>
      </c>
      <c r="S64" s="93">
        <f>INDEX(Q63:Q71,R64,1)</f>
        <v>0.6875</v>
      </c>
      <c r="T64" s="19"/>
    </row>
    <row r="65" spans="1:20">
      <c r="A65" s="43">
        <f t="shared" si="14"/>
        <v>0.6875</v>
      </c>
      <c r="B65" s="48">
        <f>IF($A$65="","",IF(B53&lt;&gt;"",SUM(B50:B53),""))</f>
        <v>6</v>
      </c>
      <c r="C65" s="20">
        <f>IF($A$65="","",IF(C53&lt;&gt;"",SUM(C50:C53),""))</f>
        <v>337</v>
      </c>
      <c r="D65" s="20">
        <f t="shared" ref="D65:M65" si="16">IF($A$65="","",IF(D53&lt;&gt;"",SUM(D50:D53),""))</f>
        <v>42</v>
      </c>
      <c r="E65" s="48">
        <f t="shared" si="16"/>
        <v>56</v>
      </c>
      <c r="F65" s="20">
        <f t="shared" si="16"/>
        <v>312</v>
      </c>
      <c r="G65" s="20">
        <f t="shared" si="16"/>
        <v>6</v>
      </c>
      <c r="H65" s="48">
        <f t="shared" si="16"/>
        <v>74</v>
      </c>
      <c r="I65" s="20">
        <f t="shared" si="16"/>
        <v>98</v>
      </c>
      <c r="J65" s="20">
        <f t="shared" si="16"/>
        <v>70</v>
      </c>
      <c r="K65" s="48">
        <f t="shared" si="16"/>
        <v>11</v>
      </c>
      <c r="L65" s="20">
        <f t="shared" si="16"/>
        <v>67</v>
      </c>
      <c r="M65" s="20">
        <f t="shared" si="16"/>
        <v>4</v>
      </c>
      <c r="N65" s="47">
        <f t="shared" si="12"/>
        <v>1083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9</v>
      </c>
      <c r="C66" s="20">
        <f>IF($A$64="","",IF(C54&lt;&gt;"",SUM(C51:C54),""))</f>
        <v>319</v>
      </c>
      <c r="D66" s="20">
        <f t="shared" ref="D66:M66" si="17">IF($A$64="","",IF(D54&lt;&gt;"",SUM(D51:D54),""))</f>
        <v>39</v>
      </c>
      <c r="E66" s="48">
        <f t="shared" si="17"/>
        <v>51</v>
      </c>
      <c r="F66" s="20">
        <f t="shared" si="17"/>
        <v>306</v>
      </c>
      <c r="G66" s="20">
        <f t="shared" si="17"/>
        <v>6</v>
      </c>
      <c r="H66" s="48">
        <f t="shared" si="17"/>
        <v>81</v>
      </c>
      <c r="I66" s="20">
        <f t="shared" si="17"/>
        <v>98</v>
      </c>
      <c r="J66" s="20">
        <f t="shared" si="17"/>
        <v>66</v>
      </c>
      <c r="K66" s="48">
        <f t="shared" si="17"/>
        <v>12</v>
      </c>
      <c r="L66" s="20">
        <f t="shared" si="17"/>
        <v>68</v>
      </c>
      <c r="M66" s="20">
        <f t="shared" si="17"/>
        <v>9</v>
      </c>
      <c r="N66" s="47">
        <f>IF(SUM(B66:M66)&lt;=0,"",SUM(B66:M66))</f>
        <v>1064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10</v>
      </c>
      <c r="C67" s="20">
        <f>IF($A$65="","",IF(C55&lt;&gt;"",SUM(C52:C55),""))</f>
        <v>293</v>
      </c>
      <c r="D67" s="20">
        <f t="shared" ref="D67:M67" si="18">IF($A$65="","",IF(D55&lt;&gt;"",SUM(D52:D55),""))</f>
        <v>44</v>
      </c>
      <c r="E67" s="48">
        <f t="shared" si="18"/>
        <v>56</v>
      </c>
      <c r="F67" s="20">
        <f t="shared" si="18"/>
        <v>281</v>
      </c>
      <c r="G67" s="20">
        <f t="shared" si="18"/>
        <v>6</v>
      </c>
      <c r="H67" s="48">
        <f t="shared" si="18"/>
        <v>65</v>
      </c>
      <c r="I67" s="20">
        <f t="shared" si="18"/>
        <v>88</v>
      </c>
      <c r="J67" s="20">
        <f t="shared" si="18"/>
        <v>66</v>
      </c>
      <c r="K67" s="48">
        <f t="shared" si="18"/>
        <v>16</v>
      </c>
      <c r="L67" s="20">
        <f t="shared" si="18"/>
        <v>64</v>
      </c>
      <c r="M67" s="20">
        <f t="shared" si="18"/>
        <v>12</v>
      </c>
      <c r="N67" s="47">
        <f>IF(SUM(B67:M67)&lt;=0,"",SUM(B67:M67))</f>
        <v>1001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390</v>
      </c>
      <c r="I76" s="25">
        <f>IF(D33="",0,INDEX($B$63:$M$71,$R$64,3))+IF(E33="",0,INDEX($B$63:$M$71,$R$64,4))+IF(L33="",0,INDEX($B$63:$M$71,$R$64,11))</f>
        <v>165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385</v>
      </c>
      <c r="F77" s="25">
        <f>IF(E33="",0,INDEX($B$63:$M$71,$R$64,4))+IF(F33="",0,INDEX($B$63:$M$71,$R$64,5))+IF(G33="",0,INDEX($B$63:$M$71,$R$64,6))</f>
        <v>374</v>
      </c>
      <c r="I77" s="25">
        <f>IF(H33="",0,INDEX($B$63:$M$71,$R$64,7))+IF(I33="",0,INDEX($B$63:$M$71,$R$64,8))+IF(J33="",0,INDEX($B$63:$M$71,$R$64,9))</f>
        <v>242</v>
      </c>
      <c r="L77" s="25">
        <f>IF(K33="",0,INDEX($B$63:$M$71,$R$64,10))+IF(L33="",0,INDEX($B$63:$M$71,$R$64,11))+IF(M33="",0,INDEX($B$63:$M$71,$R$64,12))</f>
        <v>82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418</v>
      </c>
      <c r="L78" s="25">
        <f>IF(B33="",0,INDEX($B$63:$M$71,$R$64,1))+IF(G33="",0,INDEX($B$63:$M$71,$R$64,6))+IF(I33="",0,INDEX($B$63:$M$71,$R$64,8))</f>
        <v>110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4th - Lake St.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0.66666666666666674</v>
      </c>
      <c r="D8" s="17"/>
      <c r="E8" s="18" t="s">
        <v>6</v>
      </c>
      <c r="F8" s="16">
        <f>Q61</f>
        <v>0.67708333333333337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0.90625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29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29</v>
      </c>
      <c r="K11" s="81">
        <f>IF(L29="N/A","N/A",L78)</f>
        <v>35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 xml:space="preserve">E. 4th 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0.671875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62</v>
      </c>
      <c r="I15" s="14"/>
      <c r="J15" s="14"/>
      <c r="K15" s="14"/>
      <c r="L15" s="70"/>
      <c r="M15" s="58">
        <f>IF(F29="N/A","N/A",F77)</f>
        <v>62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86</v>
      </c>
      <c r="C17" s="14"/>
      <c r="D17" s="14"/>
      <c r="E17" s="14"/>
      <c r="F17" s="25">
        <f>IF(F29="N/A","N/A",IF(C29="N/A","N/A",INDEX($B$63:$M$71,$R$64,5)))</f>
        <v>62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212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86</v>
      </c>
      <c r="I19" s="14"/>
      <c r="J19" s="14"/>
      <c r="K19" s="14"/>
      <c r="L19" s="70"/>
      <c r="M19" s="58">
        <f>IF(F29="N/A","N/A",F78)</f>
        <v>86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4th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0.59615384615384615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35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29</v>
      </c>
      <c r="K23" s="89">
        <f>IF(I29="N/A","N/A",I77)</f>
        <v>35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0.67307692307692313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0.84126984126984128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 xml:space="preserve">E. 4th </v>
      </c>
      <c r="D29" s="29"/>
      <c r="E29" s="27"/>
      <c r="F29" s="28" t="str">
        <f>+vehicles!F29</f>
        <v>E. 4th</v>
      </c>
      <c r="G29" s="29"/>
      <c r="H29" s="27"/>
      <c r="I29" s="28" t="str">
        <f>+vehicles!I29</f>
        <v>Lake</v>
      </c>
      <c r="J29" s="29"/>
      <c r="K29" s="27"/>
      <c r="L29" s="28" t="str">
        <f>+vehicles!L29</f>
        <v>Lake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22</v>
      </c>
      <c r="D33" s="45"/>
      <c r="E33" s="44"/>
      <c r="F33" s="45">
        <v>26</v>
      </c>
      <c r="G33" s="45"/>
      <c r="H33" s="44"/>
      <c r="I33" s="45">
        <v>7</v>
      </c>
      <c r="J33" s="45"/>
      <c r="K33" s="46"/>
      <c r="L33" s="45">
        <v>8</v>
      </c>
      <c r="M33" s="45"/>
      <c r="N33" s="47">
        <f t="shared" ref="N33:N40" si="0">IF(SUM(B33:M33)&lt;=0,"",SUM(B33:M33))</f>
        <v>63</v>
      </c>
      <c r="O33" s="20"/>
      <c r="P33" s="20"/>
      <c r="Q33" s="93"/>
    </row>
    <row r="34" spans="1:28">
      <c r="A34" s="43">
        <v>0.6875</v>
      </c>
      <c r="B34" s="44"/>
      <c r="C34" s="45">
        <v>54</v>
      </c>
      <c r="D34" s="45"/>
      <c r="E34" s="44"/>
      <c r="F34" s="45">
        <v>39</v>
      </c>
      <c r="G34" s="45"/>
      <c r="H34" s="44"/>
      <c r="I34" s="45">
        <v>15</v>
      </c>
      <c r="J34" s="45"/>
      <c r="K34" s="46"/>
      <c r="L34" s="45">
        <v>15</v>
      </c>
      <c r="M34" s="45"/>
      <c r="N34" s="47">
        <f t="shared" si="0"/>
        <v>123</v>
      </c>
      <c r="O34" s="20"/>
      <c r="P34" s="20"/>
      <c r="Q34" s="93"/>
    </row>
    <row r="35" spans="1:28">
      <c r="A35" s="43">
        <v>0.69791666666666663</v>
      </c>
      <c r="B35" s="44"/>
      <c r="C35" s="45">
        <v>70</v>
      </c>
      <c r="D35" s="45"/>
      <c r="E35" s="44"/>
      <c r="F35" s="45">
        <v>49</v>
      </c>
      <c r="G35" s="45"/>
      <c r="H35" s="44"/>
      <c r="I35" s="45">
        <v>28</v>
      </c>
      <c r="J35" s="45"/>
      <c r="K35" s="46"/>
      <c r="L35" s="45">
        <v>23</v>
      </c>
      <c r="M35" s="45"/>
      <c r="N35" s="47">
        <f t="shared" si="0"/>
        <v>170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86</v>
      </c>
      <c r="D36" s="45"/>
      <c r="E36" s="44"/>
      <c r="F36" s="45">
        <v>62</v>
      </c>
      <c r="G36" s="45"/>
      <c r="H36" s="44"/>
      <c r="I36" s="45">
        <v>35</v>
      </c>
      <c r="J36" s="45"/>
      <c r="K36" s="46"/>
      <c r="L36" s="45">
        <v>29</v>
      </c>
      <c r="M36" s="45"/>
      <c r="N36" s="47">
        <f t="shared" si="0"/>
        <v>212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107</v>
      </c>
      <c r="D37" s="45"/>
      <c r="E37" s="44"/>
      <c r="F37" s="45">
        <v>71</v>
      </c>
      <c r="G37" s="45"/>
      <c r="H37" s="44"/>
      <c r="I37" s="45">
        <v>46</v>
      </c>
      <c r="J37" s="45"/>
      <c r="K37" s="46"/>
      <c r="L37" s="45">
        <v>31</v>
      </c>
      <c r="M37" s="45"/>
      <c r="N37" s="47">
        <f t="shared" si="0"/>
        <v>255</v>
      </c>
      <c r="O37" s="20"/>
      <c r="P37" s="20"/>
      <c r="Q37" s="93"/>
    </row>
    <row r="38" spans="1:28">
      <c r="A38" s="43">
        <v>0.72916666666666696</v>
      </c>
      <c r="B38" s="44"/>
      <c r="C38" s="45">
        <v>124</v>
      </c>
      <c r="D38" s="45"/>
      <c r="E38" s="44"/>
      <c r="F38" s="45">
        <v>76</v>
      </c>
      <c r="G38" s="45"/>
      <c r="H38" s="44"/>
      <c r="I38" s="45">
        <v>50</v>
      </c>
      <c r="J38" s="45"/>
      <c r="K38" s="46"/>
      <c r="L38" s="45">
        <v>36</v>
      </c>
      <c r="M38" s="45"/>
      <c r="N38" s="47">
        <f t="shared" si="0"/>
        <v>286</v>
      </c>
      <c r="O38" s="20"/>
      <c r="P38" s="20"/>
      <c r="Q38" s="93"/>
    </row>
    <row r="39" spans="1:28">
      <c r="A39" s="43">
        <v>0.73958333333333304</v>
      </c>
      <c r="B39" s="44"/>
      <c r="C39" s="45">
        <v>139</v>
      </c>
      <c r="D39" s="45"/>
      <c r="E39" s="44"/>
      <c r="F39" s="45">
        <v>87</v>
      </c>
      <c r="G39" s="45"/>
      <c r="H39" s="44"/>
      <c r="I39" s="45">
        <v>57</v>
      </c>
      <c r="J39" s="45"/>
      <c r="K39" s="46"/>
      <c r="L39" s="45">
        <v>41</v>
      </c>
      <c r="M39" s="45"/>
      <c r="N39" s="47">
        <f t="shared" si="0"/>
        <v>324</v>
      </c>
      <c r="O39" s="20"/>
      <c r="P39" s="20"/>
      <c r="Q39" s="93"/>
    </row>
    <row r="40" spans="1:28">
      <c r="A40" s="43">
        <v>0.75</v>
      </c>
      <c r="B40" s="44"/>
      <c r="C40" s="45">
        <v>152</v>
      </c>
      <c r="D40" s="45"/>
      <c r="E40" s="44"/>
      <c r="F40" s="45">
        <v>108</v>
      </c>
      <c r="G40" s="45"/>
      <c r="H40" s="44"/>
      <c r="I40" s="45">
        <v>67</v>
      </c>
      <c r="J40" s="45"/>
      <c r="K40" s="46"/>
      <c r="L40" s="45">
        <v>46</v>
      </c>
      <c r="M40" s="45"/>
      <c r="N40" s="47">
        <f t="shared" si="0"/>
        <v>373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22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26</v>
      </c>
      <c r="G48" s="20" t="str">
        <f t="shared" si="1"/>
        <v/>
      </c>
      <c r="H48" s="48" t="str">
        <f t="shared" si="1"/>
        <v/>
      </c>
      <c r="I48" s="20">
        <f t="shared" si="1"/>
        <v>7</v>
      </c>
      <c r="J48" s="20" t="str">
        <f t="shared" si="1"/>
        <v/>
      </c>
      <c r="K48" s="48" t="str">
        <f t="shared" si="1"/>
        <v/>
      </c>
      <c r="L48" s="20">
        <f t="shared" si="1"/>
        <v>8</v>
      </c>
      <c r="M48" s="20" t="str">
        <f t="shared" si="1"/>
        <v/>
      </c>
      <c r="N48" s="47">
        <f t="shared" ref="N48:N58" si="2">IF(SUM(B48:M48)&lt;=0,"",SUM(B48:M48))</f>
        <v>63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22</v>
      </c>
      <c r="S48" s="25">
        <f t="shared" ref="S48:S59" si="5">SUM(E48:G48)</f>
        <v>26</v>
      </c>
      <c r="T48" s="25">
        <f t="shared" ref="T48:T59" si="6">SUM(H48:J48)</f>
        <v>7</v>
      </c>
      <c r="U48" s="25">
        <f t="shared" ref="U48:U59" si="7">SUM(K48:M48)</f>
        <v>8</v>
      </c>
      <c r="V48" s="25">
        <f t="shared" ref="V48:V59" si="8">SUM(R48:U48)</f>
        <v>63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32</v>
      </c>
      <c r="D49" s="20" t="str">
        <f t="shared" si="9"/>
        <v/>
      </c>
      <c r="E49" s="48" t="str">
        <f t="shared" si="9"/>
        <v/>
      </c>
      <c r="F49" s="20">
        <f t="shared" si="9"/>
        <v>13</v>
      </c>
      <c r="G49" s="20" t="str">
        <f t="shared" si="9"/>
        <v/>
      </c>
      <c r="H49" s="48" t="str">
        <f t="shared" si="9"/>
        <v/>
      </c>
      <c r="I49" s="20">
        <f t="shared" si="9"/>
        <v>8</v>
      </c>
      <c r="J49" s="20" t="str">
        <f t="shared" si="9"/>
        <v/>
      </c>
      <c r="K49" s="48" t="str">
        <f t="shared" si="9"/>
        <v/>
      </c>
      <c r="L49" s="20">
        <f t="shared" si="9"/>
        <v>7</v>
      </c>
      <c r="M49" s="20" t="str">
        <f t="shared" si="9"/>
        <v/>
      </c>
      <c r="N49" s="47">
        <f t="shared" si="2"/>
        <v>60</v>
      </c>
      <c r="O49" s="20"/>
      <c r="P49" s="20"/>
      <c r="Q49" s="93">
        <f t="shared" si="3"/>
        <v>0.6875</v>
      </c>
      <c r="R49" s="25">
        <f t="shared" si="4"/>
        <v>32</v>
      </c>
      <c r="S49" s="25">
        <f t="shared" si="5"/>
        <v>13</v>
      </c>
      <c r="T49" s="25">
        <f t="shared" si="6"/>
        <v>8</v>
      </c>
      <c r="U49" s="25">
        <f t="shared" si="7"/>
        <v>7</v>
      </c>
      <c r="V49" s="25">
        <f t="shared" si="8"/>
        <v>60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16</v>
      </c>
      <c r="D50" s="20" t="str">
        <f t="shared" si="9"/>
        <v/>
      </c>
      <c r="E50" s="48" t="str">
        <f t="shared" si="9"/>
        <v/>
      </c>
      <c r="F50" s="20">
        <f t="shared" si="9"/>
        <v>10</v>
      </c>
      <c r="G50" s="20" t="str">
        <f t="shared" si="9"/>
        <v/>
      </c>
      <c r="H50" s="48" t="str">
        <f t="shared" si="9"/>
        <v/>
      </c>
      <c r="I50" s="20">
        <f t="shared" si="9"/>
        <v>13</v>
      </c>
      <c r="J50" s="20" t="str">
        <f t="shared" si="9"/>
        <v/>
      </c>
      <c r="K50" s="48" t="str">
        <f t="shared" si="9"/>
        <v/>
      </c>
      <c r="L50" s="20">
        <f t="shared" si="9"/>
        <v>8</v>
      </c>
      <c r="M50" s="20" t="str">
        <f t="shared" si="9"/>
        <v/>
      </c>
      <c r="N50" s="47">
        <f t="shared" si="2"/>
        <v>47</v>
      </c>
      <c r="O50" s="20"/>
      <c r="P50" s="20"/>
      <c r="Q50" s="93">
        <f t="shared" si="3"/>
        <v>0.69791666666666663</v>
      </c>
      <c r="R50" s="25">
        <f t="shared" si="4"/>
        <v>16</v>
      </c>
      <c r="S50" s="25">
        <f t="shared" si="5"/>
        <v>10</v>
      </c>
      <c r="T50" s="25">
        <f t="shared" si="6"/>
        <v>13</v>
      </c>
      <c r="U50" s="25">
        <f t="shared" si="7"/>
        <v>8</v>
      </c>
      <c r="V50" s="25">
        <f t="shared" si="8"/>
        <v>47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16</v>
      </c>
      <c r="D51" s="20" t="str">
        <f t="shared" si="9"/>
        <v/>
      </c>
      <c r="E51" s="48" t="str">
        <f t="shared" si="9"/>
        <v/>
      </c>
      <c r="F51" s="20">
        <f t="shared" si="9"/>
        <v>13</v>
      </c>
      <c r="G51" s="20" t="str">
        <f t="shared" si="9"/>
        <v/>
      </c>
      <c r="H51" s="48" t="str">
        <f t="shared" si="9"/>
        <v/>
      </c>
      <c r="I51" s="20">
        <f t="shared" si="9"/>
        <v>7</v>
      </c>
      <c r="J51" s="20" t="str">
        <f t="shared" si="9"/>
        <v/>
      </c>
      <c r="K51" s="48" t="str">
        <f t="shared" si="9"/>
        <v/>
      </c>
      <c r="L51" s="20">
        <f t="shared" si="9"/>
        <v>6</v>
      </c>
      <c r="M51" s="20" t="str">
        <f t="shared" si="9"/>
        <v/>
      </c>
      <c r="N51" s="47">
        <f t="shared" si="2"/>
        <v>42</v>
      </c>
      <c r="O51" s="20"/>
      <c r="P51" s="20"/>
      <c r="Q51" s="93">
        <f t="shared" si="3"/>
        <v>0.70833333333333326</v>
      </c>
      <c r="R51" s="25">
        <f t="shared" si="4"/>
        <v>16</v>
      </c>
      <c r="S51" s="25">
        <f t="shared" si="5"/>
        <v>13</v>
      </c>
      <c r="T51" s="25">
        <f t="shared" si="6"/>
        <v>7</v>
      </c>
      <c r="U51" s="25">
        <f t="shared" si="7"/>
        <v>6</v>
      </c>
      <c r="V51" s="25">
        <f t="shared" si="8"/>
        <v>42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21</v>
      </c>
      <c r="D52" s="20" t="str">
        <f t="shared" si="9"/>
        <v/>
      </c>
      <c r="E52" s="48" t="str">
        <f t="shared" si="9"/>
        <v/>
      </c>
      <c r="F52" s="20">
        <f t="shared" si="9"/>
        <v>9</v>
      </c>
      <c r="G52" s="20" t="str">
        <f t="shared" si="9"/>
        <v/>
      </c>
      <c r="H52" s="48" t="str">
        <f t="shared" si="9"/>
        <v/>
      </c>
      <c r="I52" s="20">
        <f t="shared" si="9"/>
        <v>11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43</v>
      </c>
      <c r="O52" s="20"/>
      <c r="P52" s="20"/>
      <c r="Q52" s="93">
        <f t="shared" si="3"/>
        <v>0.71874999999999989</v>
      </c>
      <c r="R52" s="25">
        <f t="shared" si="4"/>
        <v>21</v>
      </c>
      <c r="S52" s="25">
        <f t="shared" si="5"/>
        <v>9</v>
      </c>
      <c r="T52" s="25">
        <f t="shared" si="6"/>
        <v>11</v>
      </c>
      <c r="U52" s="25">
        <f t="shared" si="7"/>
        <v>2</v>
      </c>
      <c r="V52" s="25">
        <f t="shared" si="8"/>
        <v>43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17</v>
      </c>
      <c r="D53" s="20" t="str">
        <f t="shared" si="9"/>
        <v/>
      </c>
      <c r="E53" s="48" t="str">
        <f t="shared" si="9"/>
        <v/>
      </c>
      <c r="F53" s="20">
        <f t="shared" si="9"/>
        <v>5</v>
      </c>
      <c r="G53" s="20" t="str">
        <f t="shared" si="9"/>
        <v/>
      </c>
      <c r="H53" s="48" t="str">
        <f t="shared" si="9"/>
        <v/>
      </c>
      <c r="I53" s="20">
        <f t="shared" si="9"/>
        <v>4</v>
      </c>
      <c r="J53" s="20" t="str">
        <f t="shared" si="9"/>
        <v/>
      </c>
      <c r="K53" s="48" t="str">
        <f t="shared" si="9"/>
        <v/>
      </c>
      <c r="L53" s="20">
        <f t="shared" si="9"/>
        <v>5</v>
      </c>
      <c r="M53" s="20" t="str">
        <f t="shared" si="9"/>
        <v/>
      </c>
      <c r="N53" s="47">
        <f t="shared" si="2"/>
        <v>31</v>
      </c>
      <c r="O53" s="20"/>
      <c r="P53" s="20"/>
      <c r="Q53" s="93">
        <f t="shared" si="3"/>
        <v>0.72916666666666652</v>
      </c>
      <c r="R53" s="25">
        <f t="shared" si="4"/>
        <v>17</v>
      </c>
      <c r="S53" s="25">
        <f t="shared" si="5"/>
        <v>5</v>
      </c>
      <c r="T53" s="25">
        <f t="shared" si="6"/>
        <v>4</v>
      </c>
      <c r="U53" s="25">
        <f t="shared" si="7"/>
        <v>5</v>
      </c>
      <c r="V53" s="25">
        <f t="shared" si="8"/>
        <v>31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15</v>
      </c>
      <c r="D54" s="20" t="str">
        <f t="shared" si="9"/>
        <v/>
      </c>
      <c r="E54" s="48" t="str">
        <f t="shared" si="9"/>
        <v/>
      </c>
      <c r="F54" s="20">
        <f t="shared" si="9"/>
        <v>11</v>
      </c>
      <c r="G54" s="20" t="str">
        <f t="shared" si="9"/>
        <v/>
      </c>
      <c r="H54" s="48" t="str">
        <f t="shared" si="9"/>
        <v/>
      </c>
      <c r="I54" s="20">
        <f t="shared" si="9"/>
        <v>7</v>
      </c>
      <c r="J54" s="20" t="str">
        <f t="shared" si="9"/>
        <v/>
      </c>
      <c r="K54" s="48" t="str">
        <f t="shared" si="9"/>
        <v/>
      </c>
      <c r="L54" s="20">
        <f t="shared" si="9"/>
        <v>5</v>
      </c>
      <c r="M54" s="20" t="str">
        <f t="shared" si="9"/>
        <v/>
      </c>
      <c r="N54" s="47">
        <f t="shared" si="2"/>
        <v>38</v>
      </c>
      <c r="O54" s="20"/>
      <c r="P54" s="20"/>
      <c r="Q54" s="93">
        <f t="shared" si="3"/>
        <v>0.73958333333333315</v>
      </c>
      <c r="R54" s="25">
        <f t="shared" si="4"/>
        <v>15</v>
      </c>
      <c r="S54" s="25">
        <f t="shared" si="5"/>
        <v>11</v>
      </c>
      <c r="T54" s="25">
        <f t="shared" si="6"/>
        <v>7</v>
      </c>
      <c r="U54" s="25">
        <f t="shared" si="7"/>
        <v>5</v>
      </c>
      <c r="V54" s="25">
        <f t="shared" si="8"/>
        <v>38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13</v>
      </c>
      <c r="D55" s="20" t="str">
        <f t="shared" si="9"/>
        <v/>
      </c>
      <c r="E55" s="48" t="str">
        <f t="shared" si="9"/>
        <v/>
      </c>
      <c r="F55" s="20">
        <f t="shared" si="9"/>
        <v>21</v>
      </c>
      <c r="G55" s="20" t="str">
        <f t="shared" si="9"/>
        <v/>
      </c>
      <c r="H55" s="48" t="str">
        <f t="shared" si="9"/>
        <v/>
      </c>
      <c r="I55" s="20">
        <f t="shared" si="9"/>
        <v>10</v>
      </c>
      <c r="J55" s="20" t="str">
        <f t="shared" si="9"/>
        <v/>
      </c>
      <c r="K55" s="48" t="str">
        <f t="shared" si="9"/>
        <v/>
      </c>
      <c r="L55" s="20">
        <f t="shared" si="9"/>
        <v>5</v>
      </c>
      <c r="M55" s="20" t="str">
        <f t="shared" si="9"/>
        <v/>
      </c>
      <c r="N55" s="47">
        <f t="shared" si="2"/>
        <v>49</v>
      </c>
      <c r="O55" s="20"/>
      <c r="P55" s="20"/>
      <c r="Q55" s="93">
        <f t="shared" si="3"/>
        <v>0.74999999999999978</v>
      </c>
      <c r="R55" s="25">
        <f t="shared" si="4"/>
        <v>13</v>
      </c>
      <c r="S55" s="25">
        <f t="shared" si="5"/>
        <v>21</v>
      </c>
      <c r="T55" s="25">
        <f t="shared" si="6"/>
        <v>10</v>
      </c>
      <c r="U55" s="25">
        <f t="shared" si="7"/>
        <v>5</v>
      </c>
      <c r="V55" s="25">
        <f t="shared" si="8"/>
        <v>49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0.67708333333333337</v>
      </c>
      <c r="R61" s="25">
        <f>MAX(INDEX(R48:V59,W48,1),INDEX(R48:V59,W49,1),INDEX(R48:V59,W50,1),INDEX(R48:V59,W51,1))</f>
        <v>32</v>
      </c>
      <c r="S61" s="25">
        <f>MAX(INDEX(R48:V59,W48,2),INDEX(R48:V59,W49,2),INDEX(R48:V59,W50,2),INDEX(R48:V59,W51,2))</f>
        <v>26</v>
      </c>
      <c r="T61" s="25">
        <f>MAX(INDEX(R48:V59,W48,3),INDEX(R48:V59,W49,3),INDEX(R48:V59,W50,3),INDEX(R48:V59,W51,3))</f>
        <v>13</v>
      </c>
      <c r="U61" s="25">
        <f>MAX(INDEX(R48:V59,W48,4),INDEX(R48:V59,W49,4),INDEX(R48:V59,W50,4),INDEX(R48:V59,W51,4))</f>
        <v>8</v>
      </c>
      <c r="V61" s="25">
        <f>MAX(INDEX(V48:V59,W48,1),INDEX(V48:V59,W49,1),INDEX(V48:V59,W50,1),INDEX(V48:V59,W51,1))</f>
        <v>63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86</v>
      </c>
      <c r="D63" s="20" t="str">
        <f t="shared" si="11"/>
        <v/>
      </c>
      <c r="E63" s="48" t="str">
        <f t="shared" si="11"/>
        <v/>
      </c>
      <c r="F63" s="20">
        <f t="shared" si="11"/>
        <v>62</v>
      </c>
      <c r="G63" s="20" t="str">
        <f t="shared" si="11"/>
        <v/>
      </c>
      <c r="H63" s="48" t="str">
        <f t="shared" si="11"/>
        <v/>
      </c>
      <c r="I63" s="20">
        <f t="shared" si="11"/>
        <v>35</v>
      </c>
      <c r="J63" s="20" t="str">
        <f t="shared" si="11"/>
        <v/>
      </c>
      <c r="K63" s="48" t="str">
        <f t="shared" si="11"/>
        <v/>
      </c>
      <c r="L63" s="20">
        <f t="shared" si="11"/>
        <v>29</v>
      </c>
      <c r="M63" s="20" t="str">
        <f t="shared" si="11"/>
        <v/>
      </c>
      <c r="N63" s="47">
        <f t="shared" ref="N63:N71" si="12">IF(SUM(B63:M63)&lt;=0,"",SUM(B63:M63))</f>
        <v>212</v>
      </c>
      <c r="O63" s="20"/>
      <c r="P63" s="20"/>
      <c r="Q63" s="93">
        <f t="shared" ref="Q63:Q71" si="13">$A63</f>
        <v>0.66666666666666674</v>
      </c>
      <c r="R63" s="19">
        <f>MAX(N63:N71)</f>
        <v>212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85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45</v>
      </c>
      <c r="G64" s="20" t="str">
        <f t="shared" si="15"/>
        <v/>
      </c>
      <c r="H64" s="48" t="str">
        <f t="shared" si="15"/>
        <v/>
      </c>
      <c r="I64" s="20">
        <f t="shared" si="15"/>
        <v>39</v>
      </c>
      <c r="J64" s="20" t="str">
        <f t="shared" si="15"/>
        <v/>
      </c>
      <c r="K64" s="48" t="str">
        <f t="shared" si="15"/>
        <v/>
      </c>
      <c r="L64" s="20">
        <f t="shared" si="15"/>
        <v>23</v>
      </c>
      <c r="M64" s="20" t="str">
        <f t="shared" si="15"/>
        <v/>
      </c>
      <c r="N64" s="47">
        <f t="shared" si="12"/>
        <v>192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70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37</v>
      </c>
      <c r="G65" s="20" t="str">
        <f t="shared" si="16"/>
        <v/>
      </c>
      <c r="H65" s="48" t="str">
        <f t="shared" si="16"/>
        <v/>
      </c>
      <c r="I65" s="20">
        <f t="shared" si="16"/>
        <v>35</v>
      </c>
      <c r="J65" s="20" t="str">
        <f t="shared" si="16"/>
        <v/>
      </c>
      <c r="K65" s="48" t="str">
        <f t="shared" si="16"/>
        <v/>
      </c>
      <c r="L65" s="20">
        <f t="shared" si="16"/>
        <v>21</v>
      </c>
      <c r="M65" s="20" t="str">
        <f t="shared" si="16"/>
        <v/>
      </c>
      <c r="N65" s="47">
        <f t="shared" si="12"/>
        <v>163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69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38</v>
      </c>
      <c r="G66" s="20" t="str">
        <f t="shared" si="17"/>
        <v/>
      </c>
      <c r="H66" s="48" t="str">
        <f t="shared" si="17"/>
        <v/>
      </c>
      <c r="I66" s="20">
        <f t="shared" si="17"/>
        <v>29</v>
      </c>
      <c r="J66" s="20" t="str">
        <f t="shared" si="17"/>
        <v/>
      </c>
      <c r="K66" s="48" t="str">
        <f t="shared" si="17"/>
        <v/>
      </c>
      <c r="L66" s="20">
        <f t="shared" si="17"/>
        <v>18</v>
      </c>
      <c r="M66" s="20" t="str">
        <f t="shared" si="17"/>
        <v/>
      </c>
      <c r="N66" s="47">
        <f>IF(SUM(B66:M66)&lt;=0,"",SUM(B66:M66))</f>
        <v>154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66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46</v>
      </c>
      <c r="G67" s="20" t="str">
        <f t="shared" si="18"/>
        <v/>
      </c>
      <c r="H67" s="48" t="str">
        <f t="shared" si="18"/>
        <v/>
      </c>
      <c r="I67" s="20">
        <f t="shared" si="18"/>
        <v>32</v>
      </c>
      <c r="J67" s="20" t="str">
        <f t="shared" si="18"/>
        <v/>
      </c>
      <c r="K67" s="48" t="str">
        <f t="shared" si="18"/>
        <v/>
      </c>
      <c r="L67" s="20">
        <f t="shared" si="18"/>
        <v>17</v>
      </c>
      <c r="M67" s="20" t="str">
        <f t="shared" si="18"/>
        <v/>
      </c>
      <c r="N67" s="47">
        <f>IF(SUM(B67:M67)&lt;=0,"",SUM(B67:M67))</f>
        <v>161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62</v>
      </c>
      <c r="I76" s="25">
        <f>IF(D33="",0,INDEX($B$63:$M$71,$R$64,3))+IF(E33="",0,INDEX($B$63:$M$71,$R$64,4))+IF(L33="",0,INDEX($B$63:$M$71,$R$64,11))</f>
        <v>29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86</v>
      </c>
      <c r="F77" s="25">
        <f>IF(E33="",0,INDEX($B$63:$M$71,$R$64,4))+IF(F33="",0,INDEX($B$63:$M$71,$R$64,5))+IF(G33="",0,INDEX($B$63:$M$71,$R$64,6))</f>
        <v>62</v>
      </c>
      <c r="I77" s="25">
        <f>IF(H33="",0,INDEX($B$63:$M$71,$R$64,7))+IF(I33="",0,INDEX($B$63:$M$71,$R$64,8))+IF(J33="",0,INDEX($B$63:$M$71,$R$64,9))</f>
        <v>35</v>
      </c>
      <c r="L77" s="25">
        <f>IF(K33="",0,INDEX($B$63:$M$71,$R$64,10))+IF(L33="",0,INDEX($B$63:$M$71,$R$64,11))+IF(M33="",0,INDEX($B$63:$M$71,$R$64,12))</f>
        <v>29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86</v>
      </c>
      <c r="L78" s="25">
        <f>IF(B33="",0,INDEX($B$63:$M$71,$R$64,1))+IF(G33="",0,INDEX($B$63:$M$71,$R$64,6))+IF(I33="",0,INDEX($B$63:$M$71,$R$64,8))</f>
        <v>35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2010-12-30T20:55:51Z</dcterms:modified>
</cp:coreProperties>
</file>