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I63" i="2" l="1"/>
  <c r="N63" i="2" s="1"/>
  <c r="C63" i="2"/>
  <c r="T54" i="2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 l="1"/>
  <c r="L78" i="2"/>
  <c r="K11" i="2" s="1"/>
  <c r="E11" i="2"/>
  <c r="B17" i="2"/>
  <c r="C23" i="2"/>
  <c r="D11" i="2"/>
  <c r="D23" i="2"/>
  <c r="F17" i="2"/>
  <c r="S64" i="2"/>
  <c r="W48" i="2" s="1"/>
  <c r="I76" i="2"/>
  <c r="J23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F15" i="1"/>
  <c r="I77" i="1"/>
  <c r="K23" i="1" s="1"/>
  <c r="F19" i="1"/>
  <c r="F77" i="1"/>
  <c r="M15" i="1" s="1"/>
  <c r="L77" i="1"/>
  <c r="J11" i="1" s="1"/>
  <c r="E23" i="1"/>
  <c r="B15" i="1"/>
  <c r="C11" i="1"/>
  <c r="B19" i="1"/>
  <c r="C77" i="1"/>
  <c r="H19" i="1" s="1"/>
  <c r="L78" i="1"/>
  <c r="K11" i="1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 l="1"/>
  <c r="F7" i="2" s="1"/>
  <c r="W48" i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<sst xmlns="http://schemas.openxmlformats.org/spreadsheetml/2006/main" count="204" uniqueCount="54">
  <si>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</si>
  <si>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</si>
  <si>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</si>
  <si>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</si>
  <si>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</si>
  <si>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</si>
  <si>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</si>
  <si>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</si>
  <si>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</si>
  <si>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</si>
  <si>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</si>
  <si>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</si>
  <si>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</si>
  <si>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</si>
  <si>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</si>
  <si>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</si>
  <si>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</si>
  <si>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</si>
  <si>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</si>
  <si>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</si>
  <si>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</si>
  <si>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</si>
  <si>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</si>
  <si>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</si>
  <si>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</si>
  <si>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</si>
  <si>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</si>
  <si>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</si>
  <si>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</si>
  <si>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</si>
  <si>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</si>
  <si>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</si>
  <si>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</si>
  <si>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</si>
  <si>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</si>
  <si>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</si>
  <si>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</si>
  <si>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</si>
  <si>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</si>
  <si>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</si>
  <si>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</si>
  <si>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</si>
  <si>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</si>
  <si>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</si>
  <si>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</si>
  <si>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</si>
  <si>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</si>
  <si>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</si>
  <si>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</si>
  <si>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</si>
  <si>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</si>
  <si>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</t>
  </si>
  <si>
    <t>Longley - Mira Loma</t>
  </si>
  <si>
    <t>Mira 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</si>
</sst>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43" sqref="F43"/>
    </sheetView>
  </sheetViews>
  <sheetFormatPr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40626</v>
      </c>
      <c r="L5" s="20" t="s">
        <v>17</v>
      </c>
      <c r="M5" s="20" t="s">
        <v>17</v>
      </c>
      <c r="N5" s="21"/>
      <c r="O5" s="22"/>
      <c r="P5" s="22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3" t="s">
        <v>7</v>
      </c>
      <c r="B6" s="24"/>
      <c r="C6" s="25"/>
      <c r="D6" s="26"/>
      <c r="E6" s="25"/>
      <c r="F6" s="27"/>
      <c r="G6" s="25"/>
      <c r="H6" s="25"/>
      <c r="I6" s="28" t="s">
        <v>8</v>
      </c>
      <c r="J6" s="28"/>
      <c r="K6" s="29"/>
      <c r="L6" s="30">
        <v>74</v>
      </c>
      <c r="M6" s="31"/>
      <c r="N6" s="32"/>
      <c r="O6" s="33"/>
      <c r="P6" s="33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4" t="s">
        <v>9</v>
      </c>
      <c r="B7" s="35"/>
      <c r="C7" s="36">
        <f>S64</f>
        <v>0.67708333333333337</v>
      </c>
      <c r="D7" s="37"/>
      <c r="E7" s="38" t="s">
        <v>4</v>
      </c>
      <c r="F7" s="36">
        <f>C7+60/1440</f>
        <v>0.71875</v>
      </c>
      <c r="G7" s="37"/>
      <c r="H7" s="35"/>
      <c r="I7" s="35"/>
      <c r="J7" s="35"/>
      <c r="K7" s="35"/>
      <c r="L7" s="35"/>
      <c r="M7" s="35"/>
      <c r="N7" s="39"/>
      <c r="Q7" s="40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4" t="s">
        <v>10</v>
      </c>
      <c r="B8" s="35"/>
      <c r="C8" s="36">
        <f>F8-15/1440</f>
        <v>0.70833333333333326</v>
      </c>
      <c r="D8" s="37"/>
      <c r="E8" s="38" t="s">
        <v>4</v>
      </c>
      <c r="F8" s="36">
        <f>Q61</f>
        <v>0.71874999999999989</v>
      </c>
      <c r="G8" s="37"/>
      <c r="H8" s="35"/>
      <c r="I8" s="35"/>
      <c r="J8" s="35"/>
      <c r="K8" s="35"/>
      <c r="L8" s="35"/>
      <c r="M8" s="35"/>
      <c r="N8" s="39"/>
      <c r="Q8" s="40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4"/>
      <c r="B9" s="35"/>
      <c r="C9" s="36"/>
      <c r="D9" s="41" t="str">
        <f>L29</f>
        <v>Longley</v>
      </c>
      <c r="E9" s="42"/>
      <c r="F9" s="43"/>
      <c r="G9" s="37"/>
      <c r="H9" s="35"/>
      <c r="I9" s="35"/>
      <c r="J9" s="44" t="s">
        <v>11</v>
      </c>
      <c r="K9" s="45">
        <f>IF(L29="N/A","N/A",L77/(U61*4))</f>
        <v>0.80074257425742579</v>
      </c>
      <c r="L9" s="35"/>
      <c r="M9" s="35"/>
      <c r="N9" s="39"/>
      <c r="Q9" s="40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6"/>
      <c r="B10" s="35"/>
      <c r="C10" s="15"/>
      <c r="D10" s="15"/>
      <c r="E10" s="15"/>
      <c r="F10" s="35"/>
      <c r="G10" s="35"/>
      <c r="H10" s="35"/>
      <c r="I10" s="35"/>
      <c r="J10" s="35"/>
      <c r="K10" s="35"/>
      <c r="L10" s="35"/>
      <c r="M10" s="35"/>
      <c r="N10" s="39"/>
      <c r="Q10" s="40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6"/>
      <c r="B11" s="35"/>
      <c r="C11" s="47">
        <f>IF(L29="N/A","N/A",IF(C29="N/A","N/A",INDEX($B$63:$M$71,$R$64,12)))</f>
        <v>17</v>
      </c>
      <c r="D11" s="48">
        <f>IF(L29="N/A","N/A",IF(I29="N/A","N/A",INDEX($B$63:$M$71,$R$64,11)))</f>
        <v>563</v>
      </c>
      <c r="E11" s="49">
        <f>IF(L29="N/A","N/A",IF(F29="N/A","N/A",INDEX($B$63:$M$71,$R$64,10)))</f>
        <v>67</v>
      </c>
      <c r="F11" s="35"/>
      <c r="G11" s="35"/>
      <c r="H11" s="35"/>
      <c r="I11" s="15"/>
      <c r="J11" s="50">
        <f>IF(L29="N/A","N/A",L77)</f>
        <v>647</v>
      </c>
      <c r="K11" s="50">
        <f>IF(L29="N/A","N/A",L78)</f>
        <v>864</v>
      </c>
      <c r="L11" s="35"/>
      <c r="M11" s="35"/>
      <c r="N11" s="39"/>
      <c r="Q11" s="40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1"/>
      <c r="B12" s="44" t="str">
        <f>C29</f>
        <v>Mira Loma</v>
      </c>
      <c r="C12" s="35"/>
      <c r="D12" s="35"/>
      <c r="E12" s="35"/>
      <c r="F12" s="35"/>
      <c r="G12" s="35"/>
      <c r="H12" s="52" t="s">
        <v>11</v>
      </c>
      <c r="I12" s="53">
        <f>IF(C29="N/A","N/A",C77/(R61*4))</f>
        <v>0.68478260869565222</v>
      </c>
      <c r="J12" s="35"/>
      <c r="K12" s="35"/>
      <c r="L12" s="35"/>
      <c r="M12" s="35"/>
      <c r="N12" s="39"/>
      <c r="Q12" s="40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6"/>
      <c r="B13" s="35"/>
      <c r="C13" s="35"/>
      <c r="D13" s="35"/>
      <c r="E13" s="35"/>
      <c r="F13" s="35"/>
      <c r="G13" s="15"/>
      <c r="H13" s="15"/>
      <c r="I13" s="15"/>
      <c r="J13" s="35"/>
      <c r="K13" s="35"/>
      <c r="L13" s="35"/>
      <c r="M13" s="35"/>
      <c r="N13" s="39"/>
      <c r="Q13" s="40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6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15"/>
      <c r="N14" s="39"/>
      <c r="Q14" s="40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6"/>
      <c r="B15" s="54">
        <f>IF(C29="N/A","N/A",IF(L29="N/A","N/A",INDEX($B$63:$M$71,$R$64,1)))</f>
        <v>77</v>
      </c>
      <c r="C15" s="35"/>
      <c r="D15" s="35"/>
      <c r="E15" s="35"/>
      <c r="F15" s="54">
        <f>IF(F29="N/A","N/A",IF(L29="N/A","N/A",INDEX($B$63:$M$71,$R$64,6)))</f>
        <v>62</v>
      </c>
      <c r="G15" s="35"/>
      <c r="H15" s="55">
        <f>IF(C29="N/A","N/A",C76)</f>
        <v>52</v>
      </c>
      <c r="I15" s="35"/>
      <c r="J15" s="35"/>
      <c r="K15" s="35"/>
      <c r="L15" s="15"/>
      <c r="M15" s="56">
        <f>IF(F29="N/A","N/A",F77)</f>
        <v>170</v>
      </c>
      <c r="N15" s="39"/>
      <c r="Q15" s="40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1"/>
      <c r="B16" s="15"/>
      <c r="C16" s="35"/>
      <c r="D16" s="41" t="s">
        <v>12</v>
      </c>
      <c r="E16" s="35"/>
      <c r="F16" s="15"/>
      <c r="G16" s="57"/>
      <c r="H16" s="55"/>
      <c r="I16" s="35"/>
      <c r="J16" s="35"/>
      <c r="K16" s="35"/>
      <c r="L16" s="15"/>
      <c r="M16" s="56"/>
      <c r="N16" s="58"/>
      <c r="O16" s="54"/>
      <c r="P16" s="54"/>
      <c r="Q16" s="40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1"/>
      <c r="B17" s="59">
        <f>IF(C29="N/A","N/A",IF(F29="N/A","N/A",INDEX($B$63:$M$71,$R$64,2)))</f>
        <v>14</v>
      </c>
      <c r="C17" s="35"/>
      <c r="D17" s="35"/>
      <c r="E17" s="35"/>
      <c r="F17" s="59">
        <f>IF(F29="N/A","N/A",IF(C29="N/A","N/A",INDEX($B$63:$M$71,$R$64,5)))</f>
        <v>16</v>
      </c>
      <c r="G17" s="15"/>
      <c r="H17" s="15"/>
      <c r="I17" s="35"/>
      <c r="J17" s="35"/>
      <c r="K17" s="35"/>
      <c r="L17" s="15"/>
      <c r="M17" s="15"/>
      <c r="N17" s="60"/>
      <c r="O17" s="61"/>
      <c r="P17" s="61"/>
      <c r="Q17" s="40"/>
      <c r="R17" s="40"/>
    </row>
    <row r="18" spans="1:28">
      <c r="A18" s="51"/>
      <c r="B18" s="35"/>
      <c r="C18" s="35"/>
      <c r="D18" s="62">
        <f>R63</f>
        <v>1827</v>
      </c>
      <c r="E18" s="35"/>
      <c r="F18" s="35"/>
      <c r="G18" s="35"/>
      <c r="H18" s="35"/>
      <c r="I18" s="35"/>
      <c r="J18" s="35"/>
      <c r="K18" s="35"/>
      <c r="L18" s="15"/>
      <c r="M18" s="15"/>
      <c r="N18" s="39"/>
      <c r="Q18" s="40"/>
      <c r="R18" s="40"/>
    </row>
    <row r="19" spans="1:28">
      <c r="A19" s="46"/>
      <c r="B19" s="54">
        <f>IF(C29="N/A","N/A",IF(I29="N/A","N/A",INDEX($B$63:$M$71,$R$64,3)))</f>
        <v>35</v>
      </c>
      <c r="C19" s="35"/>
      <c r="D19" s="35"/>
      <c r="E19" s="35"/>
      <c r="F19" s="54">
        <f>IF(F29="N/A","N/A",IF(I29="N/A","N/A",INDEX($B$63:$M$71,$R$64,4)))</f>
        <v>92</v>
      </c>
      <c r="G19" s="35"/>
      <c r="H19" s="55">
        <f>IF(C29="N/A","N/A",C77)</f>
        <v>126</v>
      </c>
      <c r="I19" s="35"/>
      <c r="J19" s="35"/>
      <c r="K19" s="35"/>
      <c r="L19" s="15"/>
      <c r="M19" s="56">
        <f>IF(F29="N/A","N/A",F78)</f>
        <v>221</v>
      </c>
      <c r="N19" s="39"/>
      <c r="Q19" s="40"/>
      <c r="R19" s="40"/>
    </row>
    <row r="20" spans="1:28">
      <c r="A20" s="46"/>
      <c r="B20" s="1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9"/>
      <c r="Q20" s="40"/>
      <c r="R20" s="40"/>
    </row>
    <row r="21" spans="1:28">
      <c r="A21" s="46"/>
      <c r="B21" s="35"/>
      <c r="C21" s="35"/>
      <c r="D21" s="35"/>
      <c r="E21" s="35"/>
      <c r="F21" s="35"/>
      <c r="G21" s="35"/>
      <c r="H21" s="35"/>
      <c r="I21" s="35"/>
      <c r="J21" s="35"/>
      <c r="K21" s="15"/>
      <c r="L21" s="15"/>
      <c r="M21" s="15"/>
      <c r="N21" s="39"/>
      <c r="Q21" s="40"/>
      <c r="R21" s="40"/>
    </row>
    <row r="22" spans="1:28">
      <c r="A22" s="46"/>
      <c r="B22" s="35"/>
      <c r="C22" s="35"/>
      <c r="D22" s="35"/>
      <c r="E22" s="35"/>
      <c r="F22" s="35" t="str">
        <f>F29</f>
        <v>Mira Loma</v>
      </c>
      <c r="G22" s="35"/>
      <c r="H22" s="35"/>
      <c r="I22" s="35"/>
      <c r="J22" s="35"/>
      <c r="K22" s="35"/>
      <c r="L22" s="52" t="s">
        <v>11</v>
      </c>
      <c r="M22" s="53">
        <f>IF(F29="N/A","N/A",F77/(S61*4))</f>
        <v>0.80188679245283023</v>
      </c>
      <c r="N22" s="60"/>
      <c r="Q22" s="40"/>
      <c r="R22" s="40"/>
    </row>
    <row r="23" spans="1:28" ht="30" customHeight="1">
      <c r="A23" s="46"/>
      <c r="B23" s="35"/>
      <c r="C23" s="47">
        <f>IF(I29="N/A","N/A",IF(C29="N/A","N/A",INDEX($B$63:$M$71,$R$64,7)))</f>
        <v>19</v>
      </c>
      <c r="D23" s="48">
        <f>IF(I29="N/A","N/A",IF(L29="N/A","N/A",INDEX($B$63:$M$71,$R$64,8)))</f>
        <v>725</v>
      </c>
      <c r="E23" s="49">
        <f>IF(I29="N/A","N/A",IF(F29="N/A","N/A",INDEX($B$63:$M$71,$R$64,9)))</f>
        <v>140</v>
      </c>
      <c r="F23" s="15"/>
      <c r="G23" s="63"/>
      <c r="H23" s="35"/>
      <c r="I23" s="35"/>
      <c r="J23" s="64">
        <f>IF(I29="N/A","N/A",I76)</f>
        <v>690</v>
      </c>
      <c r="K23" s="64">
        <f>IF(I29="N/A","N/A",I77)</f>
        <v>884</v>
      </c>
      <c r="L23" s="15"/>
      <c r="M23" s="35"/>
      <c r="N23" s="39"/>
      <c r="Q23" s="40"/>
      <c r="R23" s="40"/>
    </row>
    <row r="24" spans="1:28">
      <c r="A24" s="46"/>
      <c r="B24" s="35"/>
      <c r="C24" s="15"/>
      <c r="D24" s="15"/>
      <c r="E24" s="15"/>
      <c r="F24" s="35"/>
      <c r="G24" s="35"/>
      <c r="H24" s="35"/>
      <c r="I24" s="35"/>
      <c r="J24" s="35"/>
      <c r="K24" s="35"/>
      <c r="L24" s="15"/>
      <c r="M24" s="15"/>
      <c r="N24" s="39"/>
      <c r="Q24" s="40"/>
      <c r="R24" s="40"/>
    </row>
    <row r="25" spans="1:28">
      <c r="A25" s="46"/>
      <c r="B25" s="35"/>
      <c r="C25" s="63"/>
      <c r="D25" s="57" t="str">
        <f>I29</f>
        <v>Longley</v>
      </c>
      <c r="E25" s="63"/>
      <c r="F25" s="15"/>
      <c r="G25" s="15"/>
      <c r="H25" s="35"/>
      <c r="I25" s="35"/>
      <c r="J25" s="57" t="s">
        <v>11</v>
      </c>
      <c r="K25" s="45">
        <f>IF(I29="N/A","N/A",I77/(T61*4))</f>
        <v>0.82156133828996281</v>
      </c>
      <c r="L25" s="35"/>
      <c r="M25" s="35"/>
      <c r="N25" s="39"/>
      <c r="Q25" s="40"/>
      <c r="R25" s="40"/>
    </row>
    <row r="26" spans="1:28" ht="23.25">
      <c r="A26" s="46"/>
      <c r="B26" s="65"/>
      <c r="C26" s="65"/>
      <c r="D26" s="63"/>
      <c r="E26" s="35"/>
      <c r="F26" s="63"/>
      <c r="G26" s="66" t="s">
        <v>13</v>
      </c>
      <c r="H26" s="67"/>
      <c r="I26" s="15"/>
      <c r="J26" s="15"/>
      <c r="K26" s="15"/>
      <c r="L26" s="35"/>
      <c r="M26" s="35"/>
      <c r="N26" s="39"/>
      <c r="Q26" s="40"/>
      <c r="R26" s="40"/>
    </row>
    <row r="27" spans="1:28">
      <c r="A27" s="46" t="s">
        <v>14</v>
      </c>
      <c r="B27" s="35"/>
      <c r="C27" s="35"/>
      <c r="D27" s="35"/>
      <c r="E27" s="35" t="s">
        <v>15</v>
      </c>
      <c r="F27" s="35"/>
      <c r="G27" s="35"/>
      <c r="H27" s="35"/>
      <c r="I27" s="35"/>
      <c r="J27" s="35"/>
      <c r="K27" s="35"/>
      <c r="L27" s="35"/>
      <c r="M27" s="35"/>
      <c r="N27" s="39"/>
      <c r="Q27" s="40"/>
      <c r="R27" s="40"/>
    </row>
    <row r="28" spans="1:28" ht="16.5" thickBot="1">
      <c r="A28" s="68" t="s">
        <v>16</v>
      </c>
      <c r="B28" s="15"/>
      <c r="C28" s="53">
        <f>R63/(V61*4)</f>
        <v>0.83807339449541285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9"/>
      <c r="Q28" s="40"/>
      <c r="R28" s="40"/>
    </row>
    <row r="29" spans="1:28" s="74" customFormat="1" ht="16.5" thickTop="1">
      <c r="A29" s="6"/>
      <c r="B29" s="69"/>
      <c r="C29" s="70" t="s">
        <v>53</v>
      </c>
      <c r="D29" s="71"/>
      <c r="E29" s="69"/>
      <c r="F29" s="70" t="s">
        <v>53</v>
      </c>
      <c r="G29" s="71"/>
      <c r="H29" s="69"/>
      <c r="I29" s="70" t="s">
        <v>51</v>
      </c>
      <c r="J29" s="71"/>
      <c r="K29" s="69"/>
      <c r="L29" s="70" t="s">
        <v>51</v>
      </c>
      <c r="M29" s="71"/>
      <c r="N29" s="72"/>
      <c r="O29" s="73"/>
      <c r="P29" s="73"/>
    </row>
    <row r="30" spans="1:28" s="81" customFormat="1">
      <c r="A30" s="75"/>
      <c r="B30" s="76"/>
      <c r="C30" s="77" t="s">
        <v>18</v>
      </c>
      <c r="D30" s="77"/>
      <c r="E30" s="78"/>
      <c r="F30" s="77" t="s">
        <v>19</v>
      </c>
      <c r="G30" s="77"/>
      <c r="H30" s="78"/>
      <c r="I30" s="77" t="s">
        <v>20</v>
      </c>
      <c r="J30" s="77"/>
      <c r="K30" s="78"/>
      <c r="L30" s="77" t="s">
        <v>21</v>
      </c>
      <c r="M30" s="77"/>
      <c r="N30" s="79"/>
      <c r="O30" s="80"/>
      <c r="P30" s="80"/>
      <c r="AB30" s="82"/>
    </row>
    <row r="31" spans="1:28" s="81" customFormat="1" ht="16.5" thickBot="1">
      <c r="A31" s="83" t="s">
        <v>22</v>
      </c>
      <c r="B31" s="84" t="s">
        <v>23</v>
      </c>
      <c r="C31" s="85" t="s">
        <v>24</v>
      </c>
      <c r="D31" s="85" t="s">
        <v>25</v>
      </c>
      <c r="E31" s="84" t="s">
        <v>23</v>
      </c>
      <c r="F31" s="85" t="s">
        <v>24</v>
      </c>
      <c r="G31" s="85" t="s">
        <v>25</v>
      </c>
      <c r="H31" s="84" t="s">
        <v>23</v>
      </c>
      <c r="I31" s="85" t="s">
        <v>24</v>
      </c>
      <c r="J31" s="85" t="s">
        <v>25</v>
      </c>
      <c r="K31" s="84" t="s">
        <v>23</v>
      </c>
      <c r="L31" s="85" t="s">
        <v>24</v>
      </c>
      <c r="M31" s="85" t="s">
        <v>25</v>
      </c>
      <c r="N31" s="86"/>
      <c r="O31" s="80"/>
      <c r="P31" s="80"/>
    </row>
    <row r="32" spans="1:28" s="81" customFormat="1" ht="16.5" thickTop="1">
      <c r="A32" s="87" t="s">
        <v>26</v>
      </c>
      <c r="B32" s="88" t="s">
        <v>27</v>
      </c>
      <c r="C32" s="89" t="s">
        <v>28</v>
      </c>
      <c r="D32" s="89" t="s">
        <v>29</v>
      </c>
      <c r="E32" s="88" t="s">
        <v>30</v>
      </c>
      <c r="F32" s="89" t="s">
        <v>31</v>
      </c>
      <c r="G32" s="89" t="s">
        <v>32</v>
      </c>
      <c r="H32" s="88" t="s">
        <v>33</v>
      </c>
      <c r="I32" s="89" t="s">
        <v>34</v>
      </c>
      <c r="J32" s="89" t="s">
        <v>35</v>
      </c>
      <c r="K32" s="88" t="s">
        <v>36</v>
      </c>
      <c r="L32" s="89" t="s">
        <v>37</v>
      </c>
      <c r="M32" s="89" t="s">
        <v>38</v>
      </c>
      <c r="N32" s="90" t="s">
        <v>12</v>
      </c>
      <c r="O32" s="91"/>
      <c r="P32" s="91"/>
    </row>
    <row r="33" spans="1:28" s="81" customFormat="1">
      <c r="A33" s="92">
        <v>0.67708333333333337</v>
      </c>
      <c r="B33" s="117">
        <v>15</v>
      </c>
      <c r="C33" s="118">
        <v>1</v>
      </c>
      <c r="D33" s="118">
        <v>12</v>
      </c>
      <c r="E33" s="118">
        <v>19</v>
      </c>
      <c r="F33" s="118">
        <v>1</v>
      </c>
      <c r="G33" s="118">
        <v>12</v>
      </c>
      <c r="H33" s="118">
        <v>6</v>
      </c>
      <c r="I33" s="118">
        <v>137</v>
      </c>
      <c r="J33" s="118">
        <v>36</v>
      </c>
      <c r="K33" s="118">
        <v>16</v>
      </c>
      <c r="L33" s="118">
        <v>128</v>
      </c>
      <c r="M33" s="124">
        <v>9</v>
      </c>
      <c r="N33" s="119">
        <f t="shared" ref="N33:N40" si="0">IF(SUM(B33:M33)&lt;=0,"",SUM(B33:M33))</f>
        <v>392</v>
      </c>
      <c r="O33" s="82"/>
      <c r="P33" s="82"/>
      <c r="Q33" s="96"/>
    </row>
    <row r="34" spans="1:28" s="81" customFormat="1">
      <c r="A34" s="92">
        <v>0.6875</v>
      </c>
      <c r="B34" s="93">
        <v>40</v>
      </c>
      <c r="C34" s="94">
        <v>7</v>
      </c>
      <c r="D34" s="94">
        <v>27</v>
      </c>
      <c r="E34" s="94">
        <v>45</v>
      </c>
      <c r="F34" s="94">
        <v>7</v>
      </c>
      <c r="G34" s="94">
        <v>33</v>
      </c>
      <c r="H34" s="94">
        <v>9</v>
      </c>
      <c r="I34" s="94">
        <v>308</v>
      </c>
      <c r="J34" s="94">
        <v>79</v>
      </c>
      <c r="K34" s="94">
        <v>33</v>
      </c>
      <c r="L34" s="94">
        <v>248</v>
      </c>
      <c r="M34" s="125">
        <v>14</v>
      </c>
      <c r="N34" s="119">
        <f t="shared" si="0"/>
        <v>850</v>
      </c>
      <c r="O34" s="82"/>
      <c r="P34" s="82"/>
      <c r="Q34" s="96"/>
    </row>
    <row r="35" spans="1:28" s="81" customFormat="1">
      <c r="A35" s="92">
        <v>0.69791666666666696</v>
      </c>
      <c r="B35" s="93">
        <v>55</v>
      </c>
      <c r="C35" s="94">
        <v>8</v>
      </c>
      <c r="D35" s="94">
        <v>36</v>
      </c>
      <c r="E35" s="94">
        <v>65</v>
      </c>
      <c r="F35" s="94">
        <v>8</v>
      </c>
      <c r="G35" s="94">
        <v>40</v>
      </c>
      <c r="H35" s="94">
        <v>15</v>
      </c>
      <c r="I35" s="94">
        <v>464</v>
      </c>
      <c r="J35" s="94">
        <v>102</v>
      </c>
      <c r="K35" s="94">
        <v>47</v>
      </c>
      <c r="L35" s="94">
        <v>366</v>
      </c>
      <c r="M35" s="125">
        <v>16</v>
      </c>
      <c r="N35" s="119">
        <f t="shared" si="0"/>
        <v>1222</v>
      </c>
      <c r="O35" s="82"/>
      <c r="P35" s="82"/>
      <c r="Q35" s="96"/>
    </row>
    <row r="36" spans="1:28" s="74" customFormat="1">
      <c r="A36" s="92">
        <v>0.70833333333333304</v>
      </c>
      <c r="B36" s="93">
        <v>70</v>
      </c>
      <c r="C36" s="94">
        <v>10</v>
      </c>
      <c r="D36" s="94">
        <v>42</v>
      </c>
      <c r="E36" s="94">
        <v>93</v>
      </c>
      <c r="F36" s="94">
        <v>12</v>
      </c>
      <c r="G36" s="94">
        <v>55</v>
      </c>
      <c r="H36" s="94">
        <v>20</v>
      </c>
      <c r="I36" s="94">
        <v>629</v>
      </c>
      <c r="J36" s="94">
        <v>145</v>
      </c>
      <c r="K36" s="94">
        <v>62</v>
      </c>
      <c r="L36" s="94">
        <v>515</v>
      </c>
      <c r="M36" s="125">
        <v>21</v>
      </c>
      <c r="N36" s="119">
        <f t="shared" si="0"/>
        <v>1674</v>
      </c>
      <c r="O36" s="82"/>
      <c r="P36" s="82"/>
      <c r="Q36" s="96"/>
      <c r="R36" s="81"/>
      <c r="S36" s="81"/>
      <c r="T36" s="81"/>
      <c r="U36" s="81"/>
      <c r="V36" s="81"/>
      <c r="W36" s="81"/>
      <c r="AB36" s="81"/>
    </row>
    <row r="37" spans="1:28" s="81" customFormat="1">
      <c r="A37" s="92">
        <v>0.71875</v>
      </c>
      <c r="B37" s="93">
        <v>92</v>
      </c>
      <c r="C37" s="94">
        <v>15</v>
      </c>
      <c r="D37" s="94">
        <v>47</v>
      </c>
      <c r="E37" s="94">
        <v>111</v>
      </c>
      <c r="F37" s="94">
        <v>17</v>
      </c>
      <c r="G37" s="94">
        <v>74</v>
      </c>
      <c r="H37" s="94">
        <v>25</v>
      </c>
      <c r="I37" s="94">
        <v>862</v>
      </c>
      <c r="J37" s="94">
        <v>176</v>
      </c>
      <c r="K37" s="94">
        <v>83</v>
      </c>
      <c r="L37" s="94">
        <v>691</v>
      </c>
      <c r="M37" s="125">
        <v>26</v>
      </c>
      <c r="N37" s="119">
        <f t="shared" si="0"/>
        <v>2219</v>
      </c>
      <c r="O37" s="82"/>
      <c r="P37" s="82"/>
      <c r="Q37" s="96"/>
    </row>
    <row r="38" spans="1:28" s="81" customFormat="1">
      <c r="A38" s="92">
        <v>0.72916666666666696</v>
      </c>
      <c r="B38" s="93">
        <v>100</v>
      </c>
      <c r="C38" s="94">
        <v>16</v>
      </c>
      <c r="D38" s="94">
        <v>55</v>
      </c>
      <c r="E38" s="94">
        <v>131</v>
      </c>
      <c r="F38" s="94">
        <v>18</v>
      </c>
      <c r="G38" s="94">
        <v>89</v>
      </c>
      <c r="H38" s="94">
        <v>36</v>
      </c>
      <c r="I38" s="94">
        <v>1049</v>
      </c>
      <c r="J38" s="94">
        <v>208</v>
      </c>
      <c r="K38" s="94">
        <v>98</v>
      </c>
      <c r="L38" s="94">
        <v>799</v>
      </c>
      <c r="M38" s="125">
        <v>28</v>
      </c>
      <c r="N38" s="119">
        <f t="shared" si="0"/>
        <v>2627</v>
      </c>
      <c r="O38" s="82"/>
      <c r="P38" s="82"/>
      <c r="Q38" s="96"/>
    </row>
    <row r="39" spans="1:28" s="81" customFormat="1">
      <c r="A39" s="92">
        <v>0.73958333333333304</v>
      </c>
      <c r="B39" s="93">
        <v>107</v>
      </c>
      <c r="C39" s="94">
        <v>18</v>
      </c>
      <c r="D39" s="94">
        <v>79</v>
      </c>
      <c r="E39" s="94">
        <v>148</v>
      </c>
      <c r="F39" s="94">
        <v>18</v>
      </c>
      <c r="G39" s="94">
        <v>97</v>
      </c>
      <c r="H39" s="94">
        <v>36</v>
      </c>
      <c r="I39" s="94">
        <v>1200</v>
      </c>
      <c r="J39" s="94">
        <v>251</v>
      </c>
      <c r="K39" s="94">
        <v>108</v>
      </c>
      <c r="L39" s="94">
        <v>911</v>
      </c>
      <c r="M39" s="125">
        <v>30</v>
      </c>
      <c r="N39" s="119">
        <f t="shared" si="0"/>
        <v>3003</v>
      </c>
      <c r="O39" s="82"/>
      <c r="P39" s="82"/>
      <c r="Q39" s="96" t="s">
        <v>17</v>
      </c>
    </row>
    <row r="40" spans="1:28" s="81" customFormat="1">
      <c r="A40" s="92">
        <v>0.75</v>
      </c>
      <c r="B40" s="122">
        <v>110</v>
      </c>
      <c r="C40" s="123">
        <v>19</v>
      </c>
      <c r="D40" s="123">
        <v>82</v>
      </c>
      <c r="E40" s="123">
        <v>167</v>
      </c>
      <c r="F40" s="123">
        <v>19</v>
      </c>
      <c r="G40" s="123">
        <v>114</v>
      </c>
      <c r="H40" s="123">
        <v>37</v>
      </c>
      <c r="I40" s="123">
        <v>1371</v>
      </c>
      <c r="J40" s="123">
        <v>285</v>
      </c>
      <c r="K40" s="123">
        <v>119</v>
      </c>
      <c r="L40" s="123">
        <v>998</v>
      </c>
      <c r="M40" s="126">
        <v>32</v>
      </c>
      <c r="N40" s="119">
        <f t="shared" si="0"/>
        <v>3353</v>
      </c>
      <c r="O40" s="82"/>
      <c r="P40" s="82"/>
      <c r="Q40" s="96"/>
    </row>
    <row r="41" spans="1:28" s="81" customFormat="1">
      <c r="A41" s="120"/>
      <c r="B41" s="41"/>
      <c r="C41" s="41"/>
      <c r="D41" s="121"/>
      <c r="E41" s="41"/>
      <c r="F41" s="41"/>
      <c r="G41" s="121"/>
      <c r="H41" s="41"/>
      <c r="I41" s="41"/>
      <c r="J41" s="121"/>
      <c r="K41" s="41"/>
      <c r="L41" s="41"/>
      <c r="M41" s="121"/>
      <c r="N41" s="119"/>
      <c r="O41" s="82"/>
      <c r="P41" s="82"/>
      <c r="Q41" s="96"/>
    </row>
    <row r="42" spans="1:28" s="81" customFormat="1">
      <c r="A42" s="120"/>
      <c r="B42" s="41"/>
      <c r="C42" s="41"/>
      <c r="D42" s="121"/>
      <c r="E42" s="41"/>
      <c r="F42" s="41"/>
      <c r="G42" s="121"/>
      <c r="H42" s="41"/>
      <c r="I42" s="41"/>
      <c r="J42" s="121"/>
      <c r="K42" s="41"/>
      <c r="L42" s="41"/>
      <c r="M42" s="121"/>
      <c r="N42" s="119"/>
      <c r="O42" s="82"/>
      <c r="P42" s="82"/>
      <c r="Q42" s="96"/>
    </row>
    <row r="43" spans="1:28" s="81" customFormat="1">
      <c r="A43" s="92"/>
      <c r="B43" s="97"/>
      <c r="C43" s="41"/>
      <c r="D43" s="41"/>
      <c r="E43" s="97"/>
      <c r="F43" s="41"/>
      <c r="G43" s="41"/>
      <c r="H43" s="97"/>
      <c r="I43" s="41"/>
      <c r="J43" s="41"/>
      <c r="K43" s="97"/>
      <c r="L43" s="41"/>
      <c r="M43" s="41"/>
      <c r="N43" s="95"/>
      <c r="O43" s="82"/>
      <c r="P43" s="82"/>
      <c r="Q43" s="96"/>
    </row>
    <row r="44" spans="1:28" s="81" customFormat="1">
      <c r="A44" s="92"/>
      <c r="B44" s="97"/>
      <c r="C44" s="41"/>
      <c r="D44" s="41"/>
      <c r="E44" s="97"/>
      <c r="F44" s="41"/>
      <c r="G44" s="41"/>
      <c r="H44" s="97"/>
      <c r="I44" s="41"/>
      <c r="J44" s="41"/>
      <c r="K44" s="97"/>
      <c r="L44" s="41"/>
      <c r="M44" s="41"/>
      <c r="N44" s="95"/>
      <c r="O44" s="82"/>
      <c r="P44" s="82"/>
      <c r="Q44" s="96"/>
    </row>
    <row r="45" spans="1:28" s="81" customFormat="1">
      <c r="A45" s="98"/>
      <c r="B45" s="97"/>
      <c r="C45" s="41"/>
      <c r="D45" s="41"/>
      <c r="E45" s="97"/>
      <c r="F45" s="41"/>
      <c r="G45" s="41"/>
      <c r="H45" s="97"/>
      <c r="I45" s="41"/>
      <c r="J45" s="41"/>
      <c r="K45" s="97"/>
      <c r="L45" s="41"/>
      <c r="M45" s="41"/>
      <c r="N45" s="95"/>
      <c r="O45" s="80"/>
      <c r="P45" s="80"/>
    </row>
    <row r="46" spans="1:28" s="81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0"/>
      <c r="P46" s="80"/>
      <c r="R46" s="103" t="s">
        <v>40</v>
      </c>
      <c r="S46" s="103"/>
      <c r="T46" s="103"/>
      <c r="U46" s="103"/>
    </row>
    <row r="47" spans="1:28" s="81" customFormat="1" ht="16.5" thickTop="1">
      <c r="A47" s="87" t="s">
        <v>26</v>
      </c>
      <c r="B47" s="88" t="s">
        <v>27</v>
      </c>
      <c r="C47" s="89" t="s">
        <v>28</v>
      </c>
      <c r="D47" s="89" t="s">
        <v>29</v>
      </c>
      <c r="E47" s="88" t="s">
        <v>30</v>
      </c>
      <c r="F47" s="89" t="s">
        <v>31</v>
      </c>
      <c r="G47" s="89" t="s">
        <v>32</v>
      </c>
      <c r="H47" s="88" t="s">
        <v>33</v>
      </c>
      <c r="I47" s="89" t="s">
        <v>34</v>
      </c>
      <c r="J47" s="89" t="s">
        <v>35</v>
      </c>
      <c r="K47" s="88" t="s">
        <v>36</v>
      </c>
      <c r="L47" s="89" t="s">
        <v>37</v>
      </c>
      <c r="M47" s="89" t="s">
        <v>38</v>
      </c>
      <c r="N47" s="90" t="s">
        <v>12</v>
      </c>
      <c r="O47" s="91"/>
      <c r="P47" s="91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1" customFormat="1">
      <c r="A48" s="92">
        <f>A33</f>
        <v>0.67708333333333337</v>
      </c>
      <c r="B48" s="97">
        <f>IF(B33="","",B33)</f>
        <v>15</v>
      </c>
      <c r="C48" s="41">
        <f>IF(C33="","",C33)</f>
        <v>1</v>
      </c>
      <c r="D48" s="41">
        <f>IF(D33="","",D33)</f>
        <v>12</v>
      </c>
      <c r="E48" s="97">
        <f t="shared" ref="E48:M48" si="1">IF(E33="","",E33)</f>
        <v>19</v>
      </c>
      <c r="F48" s="41">
        <f t="shared" si="1"/>
        <v>1</v>
      </c>
      <c r="G48" s="41">
        <f t="shared" si="1"/>
        <v>12</v>
      </c>
      <c r="H48" s="97">
        <f t="shared" si="1"/>
        <v>6</v>
      </c>
      <c r="I48" s="41">
        <f t="shared" si="1"/>
        <v>137</v>
      </c>
      <c r="J48" s="41">
        <f t="shared" si="1"/>
        <v>36</v>
      </c>
      <c r="K48" s="97">
        <f t="shared" si="1"/>
        <v>16</v>
      </c>
      <c r="L48" s="41">
        <f t="shared" si="1"/>
        <v>128</v>
      </c>
      <c r="M48" s="41">
        <f t="shared" si="1"/>
        <v>9</v>
      </c>
      <c r="N48" s="95">
        <f t="shared" ref="N48:N58" si="2">IF(SUM(B48:M48)&lt;=0,"",SUM(B48:M48))</f>
        <v>392</v>
      </c>
      <c r="O48" s="82"/>
      <c r="P48" s="82"/>
      <c r="Q48" s="96">
        <f t="shared" ref="Q48:Q59" si="3">$A48</f>
        <v>0.67708333333333337</v>
      </c>
      <c r="R48" s="104">
        <f t="shared" ref="R48:R59" si="4">SUM(B48:D48)</f>
        <v>28</v>
      </c>
      <c r="S48" s="104">
        <f t="shared" ref="S48:S59" si="5">SUM(E48:G48)</f>
        <v>32</v>
      </c>
      <c r="T48" s="104">
        <f t="shared" ref="T48:T59" si="6">SUM(H48:J48)</f>
        <v>179</v>
      </c>
      <c r="U48" s="104">
        <f t="shared" ref="U48:U59" si="7">SUM(K48:M48)</f>
        <v>153</v>
      </c>
      <c r="V48" s="104">
        <f t="shared" ref="V48:V59" si="8">SUM(R48:U48)</f>
        <v>392</v>
      </c>
      <c r="W48" s="105">
        <f>MATCH(S64,Q47:Q59,0)</f>
        <v>2</v>
      </c>
    </row>
    <row r="49" spans="1:23" s="81" customFormat="1">
      <c r="A49" s="92">
        <f t="shared" ref="A49:A59" si="9">IF(A34="","",A48+15/1440)</f>
        <v>0.6875</v>
      </c>
      <c r="B49" s="97">
        <f t="shared" ref="B49:M59" si="10">IF(B34="","",B34-B33)</f>
        <v>25</v>
      </c>
      <c r="C49" s="41">
        <f t="shared" si="10"/>
        <v>6</v>
      </c>
      <c r="D49" s="41">
        <f t="shared" si="10"/>
        <v>15</v>
      </c>
      <c r="E49" s="97">
        <f t="shared" si="10"/>
        <v>26</v>
      </c>
      <c r="F49" s="41">
        <f t="shared" si="10"/>
        <v>6</v>
      </c>
      <c r="G49" s="41">
        <f t="shared" si="10"/>
        <v>21</v>
      </c>
      <c r="H49" s="97">
        <f t="shared" si="10"/>
        <v>3</v>
      </c>
      <c r="I49" s="41">
        <f t="shared" si="10"/>
        <v>171</v>
      </c>
      <c r="J49" s="41">
        <f t="shared" si="10"/>
        <v>43</v>
      </c>
      <c r="K49" s="97">
        <f t="shared" si="10"/>
        <v>17</v>
      </c>
      <c r="L49" s="41">
        <f t="shared" si="10"/>
        <v>120</v>
      </c>
      <c r="M49" s="41">
        <f t="shared" si="10"/>
        <v>5</v>
      </c>
      <c r="N49" s="95">
        <f t="shared" si="2"/>
        <v>458</v>
      </c>
      <c r="O49" s="82"/>
      <c r="P49" s="82"/>
      <c r="Q49" s="96">
        <f t="shared" si="3"/>
        <v>0.6875</v>
      </c>
      <c r="R49" s="104">
        <f t="shared" si="4"/>
        <v>46</v>
      </c>
      <c r="S49" s="104">
        <f t="shared" si="5"/>
        <v>53</v>
      </c>
      <c r="T49" s="104">
        <f t="shared" si="6"/>
        <v>217</v>
      </c>
      <c r="U49" s="104">
        <f t="shared" si="7"/>
        <v>142</v>
      </c>
      <c r="V49" s="104">
        <f t="shared" si="8"/>
        <v>458</v>
      </c>
      <c r="W49" s="105">
        <f>W48+1</f>
        <v>3</v>
      </c>
    </row>
    <row r="50" spans="1:23" s="81" customFormat="1">
      <c r="A50" s="92">
        <f t="shared" si="9"/>
        <v>0.69791666666666663</v>
      </c>
      <c r="B50" s="97">
        <f t="shared" si="10"/>
        <v>15</v>
      </c>
      <c r="C50" s="41">
        <f t="shared" si="10"/>
        <v>1</v>
      </c>
      <c r="D50" s="41">
        <f t="shared" si="10"/>
        <v>9</v>
      </c>
      <c r="E50" s="97">
        <f t="shared" si="10"/>
        <v>20</v>
      </c>
      <c r="F50" s="41">
        <f t="shared" si="10"/>
        <v>1</v>
      </c>
      <c r="G50" s="41">
        <f t="shared" si="10"/>
        <v>7</v>
      </c>
      <c r="H50" s="97">
        <f t="shared" si="10"/>
        <v>6</v>
      </c>
      <c r="I50" s="41">
        <f t="shared" si="10"/>
        <v>156</v>
      </c>
      <c r="J50" s="41">
        <f t="shared" si="10"/>
        <v>23</v>
      </c>
      <c r="K50" s="97">
        <f t="shared" si="10"/>
        <v>14</v>
      </c>
      <c r="L50" s="41">
        <f t="shared" si="10"/>
        <v>118</v>
      </c>
      <c r="M50" s="41">
        <f t="shared" si="10"/>
        <v>2</v>
      </c>
      <c r="N50" s="95">
        <f t="shared" si="2"/>
        <v>372</v>
      </c>
      <c r="O50" s="82"/>
      <c r="P50" s="82"/>
      <c r="Q50" s="96">
        <f t="shared" si="3"/>
        <v>0.69791666666666663</v>
      </c>
      <c r="R50" s="104">
        <f t="shared" si="4"/>
        <v>25</v>
      </c>
      <c r="S50" s="104">
        <f t="shared" si="5"/>
        <v>28</v>
      </c>
      <c r="T50" s="104">
        <f t="shared" si="6"/>
        <v>185</v>
      </c>
      <c r="U50" s="104">
        <f t="shared" si="7"/>
        <v>134</v>
      </c>
      <c r="V50" s="104">
        <f t="shared" si="8"/>
        <v>372</v>
      </c>
      <c r="W50" s="105">
        <f>W49+1</f>
        <v>4</v>
      </c>
    </row>
    <row r="51" spans="1:23" s="81" customFormat="1">
      <c r="A51" s="92">
        <f t="shared" si="9"/>
        <v>0.70833333333333326</v>
      </c>
      <c r="B51" s="97">
        <f t="shared" si="10"/>
        <v>15</v>
      </c>
      <c r="C51" s="41">
        <f t="shared" si="10"/>
        <v>2</v>
      </c>
      <c r="D51" s="41">
        <f t="shared" si="10"/>
        <v>6</v>
      </c>
      <c r="E51" s="97">
        <f t="shared" si="10"/>
        <v>28</v>
      </c>
      <c r="F51" s="41">
        <f t="shared" si="10"/>
        <v>4</v>
      </c>
      <c r="G51" s="41">
        <f t="shared" si="10"/>
        <v>15</v>
      </c>
      <c r="H51" s="97">
        <f t="shared" si="10"/>
        <v>5</v>
      </c>
      <c r="I51" s="41">
        <f t="shared" si="10"/>
        <v>165</v>
      </c>
      <c r="J51" s="41">
        <f t="shared" si="10"/>
        <v>43</v>
      </c>
      <c r="K51" s="97">
        <f t="shared" si="10"/>
        <v>15</v>
      </c>
      <c r="L51" s="41">
        <f t="shared" si="10"/>
        <v>149</v>
      </c>
      <c r="M51" s="41">
        <f t="shared" si="10"/>
        <v>5</v>
      </c>
      <c r="N51" s="95">
        <f t="shared" si="2"/>
        <v>452</v>
      </c>
      <c r="O51" s="82"/>
      <c r="P51" s="82"/>
      <c r="Q51" s="96">
        <f t="shared" si="3"/>
        <v>0.70833333333333326</v>
      </c>
      <c r="R51" s="104">
        <f t="shared" si="4"/>
        <v>23</v>
      </c>
      <c r="S51" s="104">
        <f t="shared" si="5"/>
        <v>47</v>
      </c>
      <c r="T51" s="104">
        <f t="shared" si="6"/>
        <v>213</v>
      </c>
      <c r="U51" s="104">
        <f t="shared" si="7"/>
        <v>169</v>
      </c>
      <c r="V51" s="104">
        <f t="shared" si="8"/>
        <v>452</v>
      </c>
      <c r="W51" s="105">
        <f>W50+1</f>
        <v>5</v>
      </c>
    </row>
    <row r="52" spans="1:23" s="81" customFormat="1">
      <c r="A52" s="92">
        <f t="shared" si="9"/>
        <v>0.71874999999999989</v>
      </c>
      <c r="B52" s="97">
        <f t="shared" si="10"/>
        <v>22</v>
      </c>
      <c r="C52" s="41">
        <f t="shared" si="10"/>
        <v>5</v>
      </c>
      <c r="D52" s="41">
        <f t="shared" si="10"/>
        <v>5</v>
      </c>
      <c r="E52" s="97">
        <f t="shared" si="10"/>
        <v>18</v>
      </c>
      <c r="F52" s="41">
        <f t="shared" si="10"/>
        <v>5</v>
      </c>
      <c r="G52" s="41">
        <f t="shared" si="10"/>
        <v>19</v>
      </c>
      <c r="H52" s="97">
        <f t="shared" si="10"/>
        <v>5</v>
      </c>
      <c r="I52" s="41">
        <f t="shared" si="10"/>
        <v>233</v>
      </c>
      <c r="J52" s="41">
        <f t="shared" si="10"/>
        <v>31</v>
      </c>
      <c r="K52" s="97">
        <f t="shared" si="10"/>
        <v>21</v>
      </c>
      <c r="L52" s="41">
        <f t="shared" si="10"/>
        <v>176</v>
      </c>
      <c r="M52" s="41">
        <f t="shared" si="10"/>
        <v>5</v>
      </c>
      <c r="N52" s="95">
        <f t="shared" si="2"/>
        <v>545</v>
      </c>
      <c r="O52" s="82"/>
      <c r="P52" s="82"/>
      <c r="Q52" s="96">
        <f t="shared" si="3"/>
        <v>0.71874999999999989</v>
      </c>
      <c r="R52" s="104">
        <f t="shared" si="4"/>
        <v>32</v>
      </c>
      <c r="S52" s="104">
        <f t="shared" si="5"/>
        <v>42</v>
      </c>
      <c r="T52" s="104">
        <f t="shared" si="6"/>
        <v>269</v>
      </c>
      <c r="U52" s="104">
        <f t="shared" si="7"/>
        <v>202</v>
      </c>
      <c r="V52" s="104">
        <f t="shared" si="8"/>
        <v>545</v>
      </c>
    </row>
    <row r="53" spans="1:23" s="81" customFormat="1">
      <c r="A53" s="92">
        <f t="shared" si="9"/>
        <v>0.72916666666666652</v>
      </c>
      <c r="B53" s="97">
        <f t="shared" si="10"/>
        <v>8</v>
      </c>
      <c r="C53" s="41">
        <f t="shared" si="10"/>
        <v>1</v>
      </c>
      <c r="D53" s="41">
        <f t="shared" si="10"/>
        <v>8</v>
      </c>
      <c r="E53" s="97">
        <f t="shared" si="10"/>
        <v>20</v>
      </c>
      <c r="F53" s="41">
        <f t="shared" si="10"/>
        <v>1</v>
      </c>
      <c r="G53" s="41">
        <f t="shared" si="10"/>
        <v>15</v>
      </c>
      <c r="H53" s="97">
        <f t="shared" si="10"/>
        <v>11</v>
      </c>
      <c r="I53" s="41">
        <f t="shared" si="10"/>
        <v>187</v>
      </c>
      <c r="J53" s="41">
        <f t="shared" si="10"/>
        <v>32</v>
      </c>
      <c r="K53" s="97">
        <f t="shared" si="10"/>
        <v>15</v>
      </c>
      <c r="L53" s="41">
        <f t="shared" si="10"/>
        <v>108</v>
      </c>
      <c r="M53" s="41">
        <f t="shared" si="10"/>
        <v>2</v>
      </c>
      <c r="N53" s="95">
        <f t="shared" si="2"/>
        <v>408</v>
      </c>
      <c r="O53" s="82"/>
      <c r="P53" s="82"/>
      <c r="Q53" s="96">
        <f t="shared" si="3"/>
        <v>0.72916666666666652</v>
      </c>
      <c r="R53" s="104">
        <f t="shared" si="4"/>
        <v>17</v>
      </c>
      <c r="S53" s="104">
        <f t="shared" si="5"/>
        <v>36</v>
      </c>
      <c r="T53" s="104">
        <f t="shared" si="6"/>
        <v>230</v>
      </c>
      <c r="U53" s="104">
        <f t="shared" si="7"/>
        <v>125</v>
      </c>
      <c r="V53" s="104">
        <f t="shared" si="8"/>
        <v>408</v>
      </c>
    </row>
    <row r="54" spans="1:23" s="81" customFormat="1">
      <c r="A54" s="92">
        <f t="shared" si="9"/>
        <v>0.73958333333333315</v>
      </c>
      <c r="B54" s="97">
        <f t="shared" si="10"/>
        <v>7</v>
      </c>
      <c r="C54" s="41">
        <f t="shared" si="10"/>
        <v>2</v>
      </c>
      <c r="D54" s="41">
        <f t="shared" si="10"/>
        <v>24</v>
      </c>
      <c r="E54" s="97">
        <f t="shared" si="10"/>
        <v>17</v>
      </c>
      <c r="F54" s="41">
        <f t="shared" si="10"/>
        <v>0</v>
      </c>
      <c r="G54" s="41">
        <f t="shared" si="10"/>
        <v>8</v>
      </c>
      <c r="H54" s="97">
        <f t="shared" si="10"/>
        <v>0</v>
      </c>
      <c r="I54" s="41">
        <f t="shared" si="10"/>
        <v>151</v>
      </c>
      <c r="J54" s="41">
        <f t="shared" si="10"/>
        <v>43</v>
      </c>
      <c r="K54" s="97">
        <f t="shared" si="10"/>
        <v>10</v>
      </c>
      <c r="L54" s="41">
        <f t="shared" si="10"/>
        <v>112</v>
      </c>
      <c r="M54" s="41">
        <f t="shared" si="10"/>
        <v>2</v>
      </c>
      <c r="N54" s="95">
        <f t="shared" si="2"/>
        <v>376</v>
      </c>
      <c r="O54" s="82"/>
      <c r="P54" s="82"/>
      <c r="Q54" s="96">
        <f t="shared" si="3"/>
        <v>0.73958333333333315</v>
      </c>
      <c r="R54" s="104">
        <f t="shared" si="4"/>
        <v>33</v>
      </c>
      <c r="S54" s="104">
        <f t="shared" si="5"/>
        <v>25</v>
      </c>
      <c r="T54" s="104">
        <f t="shared" si="6"/>
        <v>194</v>
      </c>
      <c r="U54" s="104">
        <f t="shared" si="7"/>
        <v>124</v>
      </c>
      <c r="V54" s="104">
        <f t="shared" si="8"/>
        <v>376</v>
      </c>
    </row>
    <row r="55" spans="1:23" s="81" customFormat="1">
      <c r="A55" s="92">
        <f t="shared" si="9"/>
        <v>0.74999999999999978</v>
      </c>
      <c r="B55" s="97">
        <f t="shared" si="10"/>
        <v>3</v>
      </c>
      <c r="C55" s="41">
        <f t="shared" si="10"/>
        <v>1</v>
      </c>
      <c r="D55" s="41">
        <f t="shared" si="10"/>
        <v>3</v>
      </c>
      <c r="E55" s="97">
        <f t="shared" si="10"/>
        <v>19</v>
      </c>
      <c r="F55" s="41">
        <f t="shared" si="10"/>
        <v>1</v>
      </c>
      <c r="G55" s="41">
        <f t="shared" si="10"/>
        <v>17</v>
      </c>
      <c r="H55" s="97">
        <f t="shared" si="10"/>
        <v>1</v>
      </c>
      <c r="I55" s="41">
        <f t="shared" si="10"/>
        <v>171</v>
      </c>
      <c r="J55" s="41">
        <f t="shared" si="10"/>
        <v>34</v>
      </c>
      <c r="K55" s="97">
        <f t="shared" si="10"/>
        <v>11</v>
      </c>
      <c r="L55" s="41">
        <f t="shared" si="10"/>
        <v>87</v>
      </c>
      <c r="M55" s="41">
        <f t="shared" si="10"/>
        <v>2</v>
      </c>
      <c r="N55" s="95">
        <f t="shared" si="2"/>
        <v>350</v>
      </c>
      <c r="O55" s="82"/>
      <c r="P55" s="82"/>
      <c r="Q55" s="96">
        <f t="shared" si="3"/>
        <v>0.74999999999999978</v>
      </c>
      <c r="R55" s="104">
        <f t="shared" si="4"/>
        <v>7</v>
      </c>
      <c r="S55" s="104">
        <f t="shared" si="5"/>
        <v>37</v>
      </c>
      <c r="T55" s="104">
        <f t="shared" si="6"/>
        <v>206</v>
      </c>
      <c r="U55" s="104">
        <f t="shared" si="7"/>
        <v>100</v>
      </c>
      <c r="V55" s="104">
        <f t="shared" si="8"/>
        <v>350</v>
      </c>
    </row>
    <row r="56" spans="1:23" s="81" customFormat="1">
      <c r="A56" s="92" t="str">
        <f t="shared" si="9"/>
        <v/>
      </c>
      <c r="B56" s="97" t="str">
        <f t="shared" si="10"/>
        <v/>
      </c>
      <c r="C56" s="41" t="str">
        <f t="shared" si="10"/>
        <v/>
      </c>
      <c r="D56" s="41" t="str">
        <f t="shared" si="10"/>
        <v/>
      </c>
      <c r="E56" s="97" t="str">
        <f t="shared" si="10"/>
        <v/>
      </c>
      <c r="F56" s="41" t="str">
        <f t="shared" si="10"/>
        <v/>
      </c>
      <c r="G56" s="41" t="str">
        <f t="shared" si="10"/>
        <v/>
      </c>
      <c r="H56" s="97" t="str">
        <f t="shared" si="10"/>
        <v/>
      </c>
      <c r="I56" s="41" t="str">
        <f t="shared" si="10"/>
        <v/>
      </c>
      <c r="J56" s="41" t="str">
        <f t="shared" si="10"/>
        <v/>
      </c>
      <c r="K56" s="97" t="str">
        <f t="shared" si="10"/>
        <v/>
      </c>
      <c r="L56" s="41" t="str">
        <f t="shared" si="10"/>
        <v/>
      </c>
      <c r="M56" s="41" t="str">
        <f t="shared" si="10"/>
        <v/>
      </c>
      <c r="N56" s="95" t="str">
        <f t="shared" si="2"/>
        <v/>
      </c>
      <c r="O56" s="82"/>
      <c r="P56" s="82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1" customFormat="1">
      <c r="A57" s="92" t="str">
        <f t="shared" si="9"/>
        <v/>
      </c>
      <c r="B57" s="97" t="str">
        <f t="shared" si="10"/>
        <v/>
      </c>
      <c r="C57" s="41" t="str">
        <f t="shared" si="10"/>
        <v/>
      </c>
      <c r="D57" s="41" t="str">
        <f t="shared" si="10"/>
        <v/>
      </c>
      <c r="E57" s="97" t="str">
        <f t="shared" si="10"/>
        <v/>
      </c>
      <c r="F57" s="41" t="str">
        <f t="shared" si="10"/>
        <v/>
      </c>
      <c r="G57" s="41" t="str">
        <f t="shared" si="10"/>
        <v/>
      </c>
      <c r="H57" s="97" t="str">
        <f t="shared" si="10"/>
        <v/>
      </c>
      <c r="I57" s="41" t="str">
        <f t="shared" si="10"/>
        <v/>
      </c>
      <c r="J57" s="41" t="str">
        <f t="shared" si="10"/>
        <v/>
      </c>
      <c r="K57" s="97" t="str">
        <f t="shared" si="10"/>
        <v/>
      </c>
      <c r="L57" s="41" t="str">
        <f t="shared" si="10"/>
        <v/>
      </c>
      <c r="M57" s="41" t="str">
        <f t="shared" si="10"/>
        <v/>
      </c>
      <c r="N57" s="95" t="str">
        <f t="shared" si="2"/>
        <v/>
      </c>
      <c r="O57" s="82"/>
      <c r="P57" s="82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1" customFormat="1">
      <c r="A58" s="92" t="str">
        <f t="shared" si="9"/>
        <v/>
      </c>
      <c r="B58" s="97" t="str">
        <f t="shared" si="10"/>
        <v/>
      </c>
      <c r="C58" s="41" t="str">
        <f t="shared" si="10"/>
        <v/>
      </c>
      <c r="D58" s="41" t="str">
        <f t="shared" si="10"/>
        <v/>
      </c>
      <c r="E58" s="97" t="str">
        <f t="shared" si="10"/>
        <v/>
      </c>
      <c r="F58" s="41" t="str">
        <f t="shared" si="10"/>
        <v/>
      </c>
      <c r="G58" s="41" t="str">
        <f t="shared" si="10"/>
        <v/>
      </c>
      <c r="H58" s="97" t="str">
        <f t="shared" si="10"/>
        <v/>
      </c>
      <c r="I58" s="41" t="str">
        <f t="shared" si="10"/>
        <v/>
      </c>
      <c r="J58" s="41" t="str">
        <f t="shared" si="10"/>
        <v/>
      </c>
      <c r="K58" s="97" t="str">
        <f t="shared" si="10"/>
        <v/>
      </c>
      <c r="L58" s="41" t="str">
        <f t="shared" si="10"/>
        <v/>
      </c>
      <c r="M58" s="41" t="str">
        <f t="shared" si="10"/>
        <v/>
      </c>
      <c r="N58" s="95" t="str">
        <f t="shared" si="2"/>
        <v/>
      </c>
      <c r="O58" s="82"/>
      <c r="P58" s="82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1" customFormat="1">
      <c r="A59" s="92" t="str">
        <f t="shared" si="9"/>
        <v/>
      </c>
      <c r="B59" s="97" t="str">
        <f t="shared" si="10"/>
        <v/>
      </c>
      <c r="C59" s="41" t="str">
        <f t="shared" si="10"/>
        <v/>
      </c>
      <c r="D59" s="41" t="str">
        <f t="shared" si="10"/>
        <v/>
      </c>
      <c r="E59" s="97" t="str">
        <f t="shared" si="10"/>
        <v/>
      </c>
      <c r="F59" s="41" t="str">
        <f t="shared" si="10"/>
        <v/>
      </c>
      <c r="G59" s="41" t="str">
        <f t="shared" si="10"/>
        <v/>
      </c>
      <c r="H59" s="97" t="str">
        <f t="shared" si="10"/>
        <v/>
      </c>
      <c r="I59" s="41" t="str">
        <f t="shared" si="10"/>
        <v/>
      </c>
      <c r="J59" s="41" t="str">
        <f t="shared" si="10"/>
        <v/>
      </c>
      <c r="K59" s="97" t="str">
        <f t="shared" si="10"/>
        <v/>
      </c>
      <c r="L59" s="41" t="str">
        <f t="shared" si="10"/>
        <v/>
      </c>
      <c r="M59" s="41" t="str">
        <f t="shared" si="10"/>
        <v/>
      </c>
      <c r="N59" s="95" t="str">
        <f>IF(SUM(B59:M59)&lt;=0,"",SUM(B59:M59))</f>
        <v/>
      </c>
      <c r="O59" s="82"/>
      <c r="P59" s="82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1" customFormat="1">
      <c r="A60" s="98"/>
      <c r="B60" s="97"/>
      <c r="C60" s="41"/>
      <c r="D60" s="41"/>
      <c r="E60" s="97"/>
      <c r="F60" s="41"/>
      <c r="G60" s="41"/>
      <c r="H60" s="97"/>
      <c r="I60" s="41"/>
      <c r="J60" s="41"/>
      <c r="K60" s="97"/>
      <c r="L60" s="41"/>
      <c r="M60" s="41"/>
      <c r="N60" s="95"/>
      <c r="O60" s="80"/>
      <c r="P60" s="80"/>
    </row>
    <row r="61" spans="1:23" s="81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0"/>
      <c r="P61" s="80"/>
      <c r="Q61" s="109">
        <f>INDEX(Q48:Q58,W61,1)</f>
        <v>0.71874999999999989</v>
      </c>
      <c r="R61" s="104">
        <f>MAX(INDEX(R48:V59,W48,1),INDEX(R48:V59,W49,1),INDEX(R48:V59,W50,1),INDEX(R48:V59,W51,1))</f>
        <v>46</v>
      </c>
      <c r="S61" s="104">
        <f>MAX(INDEX(R48:V59,W48,2),INDEX(R48:V59,W49,2),INDEX(R48:V59,W50,2),INDEX(R48:V59,W51,2))</f>
        <v>53</v>
      </c>
      <c r="T61" s="104">
        <f>MAX(INDEX(R48:V59,W48,3),INDEX(R48:V59,W49,3),INDEX(R48:V59,W50,3),INDEX(R48:V59,W51,3))</f>
        <v>269</v>
      </c>
      <c r="U61" s="104">
        <f>MAX(INDEX(R48:V59,W48,4),INDEX(R48:V59,W49,4),INDEX(R48:V59,W50,4),INDEX(R48:V59,W51,4))</f>
        <v>202</v>
      </c>
      <c r="V61" s="104">
        <f>MAX(INDEX(V48:V59,W48,1),INDEX(V48:V59,W49,1),INDEX(V48:V59,W50,1),INDEX(V48:V59,W51,1))</f>
        <v>545</v>
      </c>
      <c r="W61" s="81">
        <f>MATCH(V61,V48:V59,0)</f>
        <v>5</v>
      </c>
    </row>
    <row r="62" spans="1:23" s="81" customFormat="1" ht="16.5" thickTop="1">
      <c r="A62" s="87" t="s">
        <v>47</v>
      </c>
      <c r="B62" s="88" t="s">
        <v>27</v>
      </c>
      <c r="C62" s="89" t="s">
        <v>28</v>
      </c>
      <c r="D62" s="89" t="s">
        <v>29</v>
      </c>
      <c r="E62" s="88" t="s">
        <v>30</v>
      </c>
      <c r="F62" s="89" t="s">
        <v>31</v>
      </c>
      <c r="G62" s="89" t="s">
        <v>32</v>
      </c>
      <c r="H62" s="88" t="s">
        <v>33</v>
      </c>
      <c r="I62" s="89" t="s">
        <v>34</v>
      </c>
      <c r="J62" s="89" t="s">
        <v>35</v>
      </c>
      <c r="K62" s="88" t="s">
        <v>36</v>
      </c>
      <c r="L62" s="89" t="s">
        <v>37</v>
      </c>
      <c r="M62" s="89" t="s">
        <v>38</v>
      </c>
      <c r="N62" s="90" t="s">
        <v>12</v>
      </c>
      <c r="O62" s="91"/>
      <c r="P62" s="91"/>
    </row>
    <row r="63" spans="1:23" s="81" customFormat="1">
      <c r="A63" s="92">
        <f>A33-15/1440</f>
        <v>0.66666666666666674</v>
      </c>
      <c r="B63" s="97">
        <f t="shared" ref="B63:M63" si="11">IF(B33="","",IF($A$63&lt;&gt;"",SUM(B48:B51),""))</f>
        <v>70</v>
      </c>
      <c r="C63" s="41">
        <f t="shared" si="11"/>
        <v>10</v>
      </c>
      <c r="D63" s="41">
        <f t="shared" si="11"/>
        <v>42</v>
      </c>
      <c r="E63" s="97">
        <f t="shared" si="11"/>
        <v>93</v>
      </c>
      <c r="F63" s="41">
        <f t="shared" si="11"/>
        <v>12</v>
      </c>
      <c r="G63" s="41">
        <f t="shared" si="11"/>
        <v>55</v>
      </c>
      <c r="H63" s="97">
        <f t="shared" si="11"/>
        <v>20</v>
      </c>
      <c r="I63" s="41">
        <f t="shared" si="11"/>
        <v>629</v>
      </c>
      <c r="J63" s="41">
        <f t="shared" si="11"/>
        <v>145</v>
      </c>
      <c r="K63" s="97">
        <f t="shared" si="11"/>
        <v>62</v>
      </c>
      <c r="L63" s="41">
        <f t="shared" si="11"/>
        <v>515</v>
      </c>
      <c r="M63" s="41">
        <f t="shared" si="11"/>
        <v>21</v>
      </c>
      <c r="N63" s="95">
        <f t="shared" ref="N63:N71" si="12">IF(SUM(B63:M63)&lt;=0,"",SUM(B63:M63))</f>
        <v>1674</v>
      </c>
      <c r="O63" s="82"/>
      <c r="P63" s="82"/>
      <c r="Q63" s="96">
        <f t="shared" ref="Q63:Q71" si="13">$A63</f>
        <v>0.66666666666666674</v>
      </c>
      <c r="R63" s="81">
        <f>MAX(N63:N71)</f>
        <v>1827</v>
      </c>
    </row>
    <row r="64" spans="1:23" s="74" customFormat="1">
      <c r="A64" s="92">
        <f t="shared" ref="A64:A71" si="14">IF(A63="","",IF(A52="","",A63+15/1440))</f>
        <v>0.67708333333333337</v>
      </c>
      <c r="B64" s="97">
        <f>IF($A$64="","",IF(B52&lt;&gt;"",SUM(B49:B52),""))</f>
        <v>77</v>
      </c>
      <c r="C64" s="41">
        <f>IF($A$64="","",IF(C52&lt;&gt;"",SUM(C49:C52),""))</f>
        <v>14</v>
      </c>
      <c r="D64" s="41">
        <f t="shared" ref="D64:M64" si="15">IF($A$64="","",IF(D52&lt;&gt;"",SUM(D49:D52),""))</f>
        <v>35</v>
      </c>
      <c r="E64" s="97">
        <f t="shared" si="15"/>
        <v>92</v>
      </c>
      <c r="F64" s="41">
        <f t="shared" si="15"/>
        <v>16</v>
      </c>
      <c r="G64" s="41">
        <f t="shared" si="15"/>
        <v>62</v>
      </c>
      <c r="H64" s="97">
        <f t="shared" si="15"/>
        <v>19</v>
      </c>
      <c r="I64" s="41">
        <f t="shared" si="15"/>
        <v>725</v>
      </c>
      <c r="J64" s="41">
        <f t="shared" si="15"/>
        <v>140</v>
      </c>
      <c r="K64" s="97">
        <f t="shared" si="15"/>
        <v>67</v>
      </c>
      <c r="L64" s="41">
        <f t="shared" si="15"/>
        <v>563</v>
      </c>
      <c r="M64" s="41">
        <f t="shared" si="15"/>
        <v>17</v>
      </c>
      <c r="N64" s="95">
        <f t="shared" si="12"/>
        <v>1827</v>
      </c>
      <c r="O64" s="82"/>
      <c r="P64" s="82"/>
      <c r="Q64" s="96">
        <f t="shared" si="13"/>
        <v>0.67708333333333337</v>
      </c>
      <c r="R64" s="81">
        <f>MATCH(R63,N63:N71,0)</f>
        <v>2</v>
      </c>
      <c r="S64" s="96">
        <f>INDEX(Q63:Q71,R64,1)</f>
        <v>0.67708333333333337</v>
      </c>
      <c r="T64" s="81"/>
    </row>
    <row r="65" spans="1:20" s="81" customFormat="1">
      <c r="A65" s="92">
        <f t="shared" si="14"/>
        <v>0.6875</v>
      </c>
      <c r="B65" s="97">
        <f>IF($A$65="","",IF(B53&lt;&gt;"",SUM(B50:B53),""))</f>
        <v>60</v>
      </c>
      <c r="C65" s="41">
        <f>IF($A$65="","",IF(C53&lt;&gt;"",SUM(C50:C53),""))</f>
        <v>9</v>
      </c>
      <c r="D65" s="41">
        <f t="shared" ref="D65:M65" si="16">IF($A$65="","",IF(D53&lt;&gt;"",SUM(D50:D53),""))</f>
        <v>28</v>
      </c>
      <c r="E65" s="97">
        <f t="shared" si="16"/>
        <v>86</v>
      </c>
      <c r="F65" s="41">
        <f t="shared" si="16"/>
        <v>11</v>
      </c>
      <c r="G65" s="41">
        <f t="shared" si="16"/>
        <v>56</v>
      </c>
      <c r="H65" s="97">
        <f t="shared" si="16"/>
        <v>27</v>
      </c>
      <c r="I65" s="41">
        <f t="shared" si="16"/>
        <v>741</v>
      </c>
      <c r="J65" s="41">
        <f t="shared" si="16"/>
        <v>129</v>
      </c>
      <c r="K65" s="97">
        <f t="shared" si="16"/>
        <v>65</v>
      </c>
      <c r="L65" s="41">
        <f t="shared" si="16"/>
        <v>551</v>
      </c>
      <c r="M65" s="41">
        <f t="shared" si="16"/>
        <v>14</v>
      </c>
      <c r="N65" s="95">
        <f t="shared" si="12"/>
        <v>1777</v>
      </c>
      <c r="O65" s="82"/>
      <c r="P65" s="82"/>
      <c r="Q65" s="96">
        <f t="shared" si="13"/>
        <v>0.6875</v>
      </c>
    </row>
    <row r="66" spans="1:20" s="81" customFormat="1">
      <c r="A66" s="92">
        <f t="shared" si="14"/>
        <v>0.69791666666666663</v>
      </c>
      <c r="B66" s="97">
        <f>IF($A$64="","",IF(B54&lt;&gt;"",SUM(B51:B54),""))</f>
        <v>52</v>
      </c>
      <c r="C66" s="41">
        <f>IF($A$64="","",IF(C54&lt;&gt;"",SUM(C51:C54),""))</f>
        <v>10</v>
      </c>
      <c r="D66" s="41">
        <f t="shared" ref="D66:M66" si="17">IF($A$64="","",IF(D54&lt;&gt;"",SUM(D51:D54),""))</f>
        <v>43</v>
      </c>
      <c r="E66" s="97">
        <f t="shared" si="17"/>
        <v>83</v>
      </c>
      <c r="F66" s="41">
        <f t="shared" si="17"/>
        <v>10</v>
      </c>
      <c r="G66" s="41">
        <f t="shared" si="17"/>
        <v>57</v>
      </c>
      <c r="H66" s="97">
        <f t="shared" si="17"/>
        <v>21</v>
      </c>
      <c r="I66" s="41">
        <f t="shared" si="17"/>
        <v>736</v>
      </c>
      <c r="J66" s="41">
        <f t="shared" si="17"/>
        <v>149</v>
      </c>
      <c r="K66" s="97">
        <f t="shared" si="17"/>
        <v>61</v>
      </c>
      <c r="L66" s="41">
        <f t="shared" si="17"/>
        <v>545</v>
      </c>
      <c r="M66" s="41">
        <f t="shared" si="17"/>
        <v>14</v>
      </c>
      <c r="N66" s="95">
        <f>IF(SUM(B66:M66)&lt;=0,"",SUM(B66:M66))</f>
        <v>1781</v>
      </c>
      <c r="O66" s="82"/>
      <c r="P66" s="82"/>
      <c r="Q66" s="96">
        <f t="shared" si="13"/>
        <v>0.69791666666666663</v>
      </c>
    </row>
    <row r="67" spans="1:20" s="81" customFormat="1">
      <c r="A67" s="92">
        <f t="shared" si="14"/>
        <v>0.70833333333333326</v>
      </c>
      <c r="B67" s="97">
        <f>IF($A$65="","",IF(B55&lt;&gt;"",SUM(B52:B55),""))</f>
        <v>40</v>
      </c>
      <c r="C67" s="41">
        <f>IF($A$65="","",IF(C55&lt;&gt;"",SUM(C52:C55),""))</f>
        <v>9</v>
      </c>
      <c r="D67" s="41">
        <f t="shared" ref="D67:M67" si="18">IF($A$65="","",IF(D55&lt;&gt;"",SUM(D52:D55),""))</f>
        <v>40</v>
      </c>
      <c r="E67" s="97">
        <f t="shared" si="18"/>
        <v>74</v>
      </c>
      <c r="F67" s="41">
        <f t="shared" si="18"/>
        <v>7</v>
      </c>
      <c r="G67" s="41">
        <f t="shared" si="18"/>
        <v>59</v>
      </c>
      <c r="H67" s="97">
        <f t="shared" si="18"/>
        <v>17</v>
      </c>
      <c r="I67" s="41">
        <f t="shared" si="18"/>
        <v>742</v>
      </c>
      <c r="J67" s="41">
        <f t="shared" si="18"/>
        <v>140</v>
      </c>
      <c r="K67" s="97">
        <f t="shared" si="18"/>
        <v>57</v>
      </c>
      <c r="L67" s="41">
        <f t="shared" si="18"/>
        <v>483</v>
      </c>
      <c r="M67" s="41">
        <f t="shared" si="18"/>
        <v>11</v>
      </c>
      <c r="N67" s="95">
        <f>IF(SUM(B67:M67)&lt;=0,"",SUM(B67:M67))</f>
        <v>1679</v>
      </c>
      <c r="O67" s="82"/>
      <c r="P67" s="82"/>
      <c r="Q67" s="96">
        <f t="shared" si="13"/>
        <v>0.70833333333333326</v>
      </c>
    </row>
    <row r="68" spans="1:20" s="81" customFormat="1">
      <c r="A68" s="92" t="str">
        <f t="shared" si="14"/>
        <v/>
      </c>
      <c r="B68" s="97" t="str">
        <f t="shared" ref="B68:M68" si="19">IF(B56&lt;&gt;"",SUM(B53:B56),"")</f>
        <v/>
      </c>
      <c r="C68" s="41" t="str">
        <f t="shared" si="19"/>
        <v/>
      </c>
      <c r="D68" s="41" t="str">
        <f t="shared" si="19"/>
        <v/>
      </c>
      <c r="E68" s="97" t="str">
        <f t="shared" si="19"/>
        <v/>
      </c>
      <c r="F68" s="41" t="str">
        <f t="shared" si="19"/>
        <v/>
      </c>
      <c r="G68" s="41" t="str">
        <f t="shared" si="19"/>
        <v/>
      </c>
      <c r="H68" s="97" t="str">
        <f t="shared" si="19"/>
        <v/>
      </c>
      <c r="I68" s="41" t="str">
        <f t="shared" si="19"/>
        <v/>
      </c>
      <c r="J68" s="41" t="str">
        <f t="shared" si="19"/>
        <v/>
      </c>
      <c r="K68" s="97" t="str">
        <f t="shared" si="19"/>
        <v/>
      </c>
      <c r="L68" s="41" t="str">
        <f t="shared" si="19"/>
        <v/>
      </c>
      <c r="M68" s="41" t="str">
        <f t="shared" si="19"/>
        <v/>
      </c>
      <c r="N68" s="95" t="str">
        <f>IF(SUM(B68:M68)&lt;=0,"",SUM(B68:M68))</f>
        <v/>
      </c>
      <c r="O68" s="82"/>
      <c r="P68" s="82"/>
      <c r="Q68" s="96" t="str">
        <f t="shared" si="13"/>
        <v/>
      </c>
    </row>
    <row r="69" spans="1:20" s="81" customFormat="1">
      <c r="A69" s="92" t="str">
        <f t="shared" si="14"/>
        <v/>
      </c>
      <c r="B69" s="97" t="str">
        <f>IF($A$71="","",IF(B57&lt;&gt;"",SUM(B54:B57),""))</f>
        <v/>
      </c>
      <c r="C69" s="41" t="str">
        <f>IF($A$71="","",IF(C57&lt;&gt;"",SUM(C54:C57),""))</f>
        <v/>
      </c>
      <c r="D69" s="41" t="str">
        <f t="shared" ref="D69:M69" si="20">IF($A$71="","",IF(D57&lt;&gt;"",SUM(D54:D57),""))</f>
        <v/>
      </c>
      <c r="E69" s="97" t="str">
        <f t="shared" si="20"/>
        <v/>
      </c>
      <c r="F69" s="41" t="str">
        <f t="shared" si="20"/>
        <v/>
      </c>
      <c r="G69" s="41" t="str">
        <f t="shared" si="20"/>
        <v/>
      </c>
      <c r="H69" s="97" t="str">
        <f t="shared" si="20"/>
        <v/>
      </c>
      <c r="I69" s="41" t="str">
        <f t="shared" si="20"/>
        <v/>
      </c>
      <c r="J69" s="41" t="str">
        <f t="shared" si="20"/>
        <v/>
      </c>
      <c r="K69" s="97" t="str">
        <f t="shared" si="20"/>
        <v/>
      </c>
      <c r="L69" s="41" t="str">
        <f t="shared" si="20"/>
        <v/>
      </c>
      <c r="M69" s="41" t="str">
        <f t="shared" si="20"/>
        <v/>
      </c>
      <c r="N69" s="95" t="str">
        <f>IF(SUM(B69:M69)&lt;=0,"",SUM(B69:M69))</f>
        <v/>
      </c>
      <c r="O69" s="82"/>
      <c r="P69" s="82"/>
      <c r="Q69" s="96" t="str">
        <f t="shared" si="13"/>
        <v/>
      </c>
    </row>
    <row r="70" spans="1:20" s="81" customFormat="1">
      <c r="A70" s="92" t="str">
        <f t="shared" si="14"/>
        <v/>
      </c>
      <c r="B70" s="97" t="str">
        <f t="shared" ref="B70:M70" si="21">IF(B58&lt;&gt;"",SUM(B55:B58),"")</f>
        <v/>
      </c>
      <c r="C70" s="41" t="str">
        <f t="shared" si="21"/>
        <v/>
      </c>
      <c r="D70" s="41" t="str">
        <f t="shared" si="21"/>
        <v/>
      </c>
      <c r="E70" s="97" t="str">
        <f t="shared" si="21"/>
        <v/>
      </c>
      <c r="F70" s="41" t="str">
        <f t="shared" si="21"/>
        <v/>
      </c>
      <c r="G70" s="41" t="str">
        <f t="shared" si="21"/>
        <v/>
      </c>
      <c r="H70" s="97" t="str">
        <f t="shared" si="21"/>
        <v/>
      </c>
      <c r="I70" s="41" t="str">
        <f t="shared" si="21"/>
        <v/>
      </c>
      <c r="J70" s="41" t="str">
        <f t="shared" si="21"/>
        <v/>
      </c>
      <c r="K70" s="97" t="str">
        <f t="shared" si="21"/>
        <v/>
      </c>
      <c r="L70" s="41" t="str">
        <f t="shared" si="21"/>
        <v/>
      </c>
      <c r="M70" s="41" t="str">
        <f t="shared" si="21"/>
        <v/>
      </c>
      <c r="N70" s="95" t="str">
        <f t="shared" si="12"/>
        <v/>
      </c>
      <c r="O70" s="82"/>
      <c r="P70" s="82"/>
      <c r="Q70" s="96" t="str">
        <f t="shared" si="13"/>
        <v/>
      </c>
    </row>
    <row r="71" spans="1:20" s="81" customFormat="1">
      <c r="A71" s="92" t="str">
        <f t="shared" si="14"/>
        <v/>
      </c>
      <c r="B71" s="97" t="str">
        <f>IF($A$71="","",IF(B59&lt;&gt;"",SUM(B56:B59),""))</f>
        <v/>
      </c>
      <c r="C71" s="41" t="str">
        <f>IF($A$71="","",IF(C59&lt;&gt;"",SUM(C56:C59),""))</f>
        <v/>
      </c>
      <c r="D71" s="41" t="str">
        <f t="shared" ref="D71:M71" si="22">IF($A$71="","",IF(D59&lt;&gt;"",SUM(D56:D59),""))</f>
        <v/>
      </c>
      <c r="E71" s="97" t="str">
        <f t="shared" si="22"/>
        <v/>
      </c>
      <c r="F71" s="41" t="str">
        <f t="shared" si="22"/>
        <v/>
      </c>
      <c r="G71" s="41" t="str">
        <f t="shared" si="22"/>
        <v/>
      </c>
      <c r="H71" s="97" t="str">
        <f t="shared" si="22"/>
        <v/>
      </c>
      <c r="I71" s="41" t="str">
        <f t="shared" si="22"/>
        <v/>
      </c>
      <c r="J71" s="41" t="str">
        <f t="shared" si="22"/>
        <v/>
      </c>
      <c r="K71" s="97" t="str">
        <f t="shared" si="22"/>
        <v/>
      </c>
      <c r="L71" s="41" t="str">
        <f t="shared" si="22"/>
        <v/>
      </c>
      <c r="M71" s="41" t="str">
        <f t="shared" si="22"/>
        <v/>
      </c>
      <c r="N71" s="95" t="str">
        <f t="shared" si="12"/>
        <v/>
      </c>
      <c r="O71" s="82"/>
      <c r="P71" s="82"/>
      <c r="Q71" s="96" t="str">
        <f t="shared" si="13"/>
        <v/>
      </c>
    </row>
    <row r="72" spans="1:20" s="81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0"/>
      <c r="P72" s="80"/>
    </row>
    <row r="73" spans="1:20" ht="15" customHeight="1" thickTop="1">
      <c r="A73" s="111"/>
      <c r="B73" s="112"/>
      <c r="C73" s="33"/>
      <c r="E73" s="40"/>
      <c r="F73" s="111"/>
      <c r="G73" s="33"/>
      <c r="H73" s="33"/>
      <c r="J73" s="33"/>
      <c r="L73" s="33"/>
      <c r="M73" s="33"/>
      <c r="N73" s="33"/>
      <c r="O73" s="33"/>
      <c r="P73" s="33"/>
    </row>
    <row r="74" spans="1:20" ht="15" customHeight="1">
      <c r="A74" s="111"/>
      <c r="B74" s="112"/>
      <c r="C74" s="33"/>
      <c r="E74" s="40"/>
      <c r="F74" s="111"/>
      <c r="G74" s="33"/>
      <c r="H74" s="33"/>
      <c r="J74" s="33"/>
      <c r="L74" s="33"/>
      <c r="M74" s="33"/>
      <c r="N74" s="33"/>
      <c r="O74" s="33"/>
      <c r="P74" s="33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4">
        <f>IF(F33="",0,INDEX($B$63:$M$71,$R$64,5))+IF(H33="",0,INDEX($B$63:$M$71,$R$64,7))+IF(M33="",0,INDEX($B$63:$M$71,$R$64,12))</f>
        <v>52</v>
      </c>
      <c r="I76" s="54">
        <f>IF(D33="",0,INDEX($B$63:$M$71,$R$64,3))+IF(E33="",0,INDEX($B$63:$M$71,$R$64,4))+IF(L33="",0,INDEX($B$63:$M$71,$R$64,11))</f>
        <v>690</v>
      </c>
      <c r="M76" s="54" t="s">
        <v>12</v>
      </c>
    </row>
    <row r="77" spans="1:20" ht="15" hidden="1" customHeight="1">
      <c r="A77" s="5" t="s">
        <v>50</v>
      </c>
      <c r="C77" s="54">
        <f>IF(B33="",0,INDEX($B$63:$M$71,$R$64,1))+IF(C33="",0,INDEX($B$63:$M$71,$R$64,2))+IF(D33="",0,INDEX($B$63:$M$71,$R$64,3))</f>
        <v>126</v>
      </c>
      <c r="F77" s="54">
        <f>IF(E33="",0,INDEX($B$63:$M$71,$R$64,4))+IF(F33="",0,INDEX($B$63:$M$71,$R$64,5))+IF(G33="",0,INDEX($B$63:$M$71,$R$64,6))</f>
        <v>170</v>
      </c>
      <c r="I77" s="54">
        <f>IF(H33="",0,INDEX($B$63:$M$71,$R$64,7))+IF(I33="",0,INDEX($B$63:$M$71,$R$64,8))+IF(J33="",0,INDEX($B$63:$M$71,$R$64,9))</f>
        <v>884</v>
      </c>
      <c r="L77" s="54">
        <f>IF(K33="",0,INDEX($B$63:$M$71,$R$64,10))+IF(L33="",0,INDEX($B$63:$M$71,$R$64,11))+IF(M33="",0,INDEX($B$63:$M$71,$R$64,12))</f>
        <v>647</v>
      </c>
      <c r="M77" s="15"/>
      <c r="R77" s="40"/>
      <c r="S77" s="113"/>
    </row>
    <row r="78" spans="1:20" ht="15" hidden="1" customHeight="1">
      <c r="A78" s="5" t="s">
        <v>49</v>
      </c>
      <c r="F78" s="54">
        <f>IF(C33="",0,INDEX($B$63:$M$71,$R$64,2))+IF(J33="",0,INDEX($B$63:$M$71,$R$64,9))+IF(K33="",0,INDEX($B$63:$M$71,$R$64,10))</f>
        <v>221</v>
      </c>
      <c r="L78" s="54">
        <f>IF(B33="",0,INDEX($B$63:$M$71,$R$64,1))+IF(G33="",0,INDEX($B$63:$M$71,$R$64,6))+IF(I33="",0,INDEX($B$63:$M$71,$R$64,8))</f>
        <v>864</v>
      </c>
    </row>
    <row r="79" spans="1:20" ht="15" customHeight="1">
      <c r="C79" s="54"/>
      <c r="F79" s="54"/>
      <c r="I79" s="54"/>
      <c r="L79" s="54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4"/>
      <c r="D83" s="5"/>
      <c r="E83" s="5"/>
      <c r="F83" s="54"/>
      <c r="G83" s="5"/>
      <c r="H83" s="5"/>
      <c r="I83" s="115"/>
      <c r="J83" s="5"/>
      <c r="K83" s="5"/>
      <c r="L83" s="54"/>
      <c r="M83" s="5"/>
      <c r="N83" s="5"/>
      <c r="O83" s="5"/>
      <c r="P83" s="5"/>
      <c r="Q83" s="5"/>
      <c r="R83" s="5"/>
      <c r="S83" s="5"/>
      <c r="T83" s="5"/>
    </row>
    <row r="84" spans="1:20">
      <c r="C84" s="54"/>
      <c r="F84" s="54"/>
      <c r="I84" s="54"/>
      <c r="L84" s="54"/>
    </row>
    <row r="85" spans="1:20">
      <c r="C85" s="54"/>
      <c r="F85" s="54"/>
      <c r="I85" s="54"/>
      <c r="L85" s="54"/>
    </row>
    <row r="87" spans="1:20">
      <c r="S87" s="40"/>
    </row>
    <row r="89" spans="1:20">
      <c r="L89" s="54"/>
    </row>
    <row r="90" spans="1:20">
      <c r="T90" s="40"/>
    </row>
    <row r="93" spans="1:20" s="40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 spans="20:40" ht="31.15" customHeight="1">
      <c r="V100" s="50"/>
      <c r="W100" s="54"/>
      <c r="X100" s="54"/>
      <c r="Y100" s="15"/>
      <c r="Z100" s="15"/>
      <c r="AA100" s="15"/>
      <c r="AB100" s="54"/>
      <c r="AC100" s="54"/>
      <c r="AD100" s="54"/>
      <c r="AE100" s="54"/>
      <c r="AI100" s="15"/>
      <c r="AJ100" s="15"/>
      <c r="AK100" s="15"/>
    </row>
    <row r="101" spans="20:40" ht="25.15" customHeight="1"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  <row r="102" spans="20:40"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 spans="20:40"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 spans="20:40"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 spans="20:40"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 spans="20:40"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 spans="20:40"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 spans="20:40">
      <c r="T108" s="15"/>
      <c r="V108" s="54"/>
      <c r="W108" s="54"/>
      <c r="X108" s="54"/>
      <c r="Y108" s="54"/>
      <c r="Z108" s="54"/>
      <c r="AA108" s="54"/>
      <c r="AB108" s="54"/>
      <c r="AC108" s="54"/>
      <c r="AD108" s="54"/>
      <c r="AE108" s="15"/>
      <c r="AF108" s="15"/>
      <c r="AN108" s="15"/>
    </row>
    <row r="109" spans="20:40">
      <c r="T109" s="15"/>
      <c r="V109" s="54"/>
      <c r="W109" s="54"/>
      <c r="X109" s="54"/>
      <c r="Y109" s="54"/>
      <c r="Z109" s="54"/>
      <c r="AA109" s="54"/>
      <c r="AB109" s="54"/>
      <c r="AC109" s="54"/>
      <c r="AD109" s="54"/>
      <c r="AE109" s="15"/>
      <c r="AF109" s="15"/>
      <c r="AN109" s="15"/>
    </row>
    <row r="110" spans="20:40">
      <c r="T110" s="15"/>
      <c r="V110" s="54"/>
      <c r="W110" s="54"/>
      <c r="X110" s="54"/>
      <c r="Y110" s="54"/>
      <c r="Z110" s="54"/>
      <c r="AA110" s="54"/>
      <c r="AB110" s="54"/>
      <c r="AC110" s="54"/>
      <c r="AD110" s="54"/>
      <c r="AE110" s="15"/>
      <c r="AF110" s="15"/>
      <c r="AN110" s="15"/>
    </row>
    <row r="111" spans="20:40"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 spans="20:40"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</row>
    <row r="113" spans="22:44"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</row>
    <row r="114" spans="22:44"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spans="22:44"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 spans="22:44"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 spans="22:44"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 spans="22:44" ht="31.15" customHeight="1">
      <c r="V118" s="54"/>
      <c r="W118" s="54"/>
      <c r="X118" s="54"/>
      <c r="Y118" s="15"/>
      <c r="Z118" s="15"/>
      <c r="AA118" s="15"/>
      <c r="AB118" s="54"/>
      <c r="AC118" s="54"/>
      <c r="AD118" s="54"/>
      <c r="AE118" s="54"/>
      <c r="AI118" s="15"/>
      <c r="AJ118" s="15"/>
      <c r="AK118" s="15"/>
    </row>
    <row r="119" spans="22:44" ht="25.15" customHeight="1"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 spans="22:44" ht="25.15" customHeight="1"/>
    <row r="121" spans="22:44">
      <c r="AR121" s="116"/>
    </row>
    <row r="122" spans="22:44">
      <c r="AR122" s="81"/>
    </row>
    <row r="123" spans="22:44">
      <c r="AR123" s="81"/>
    </row>
    <row r="124" spans="22:44">
      <c r="AR124" s="8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J42" sqref="J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40626</v>
      </c>
      <c r="L5" s="20" t="s">
        <v>17</v>
      </c>
      <c r="M5" s="20" t="s">
        <v>17</v>
      </c>
      <c r="N5" s="21"/>
      <c r="O5" s="22"/>
      <c r="P5" s="22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3" t="s">
        <v>7</v>
      </c>
      <c r="B6" s="24"/>
      <c r="C6" s="25"/>
      <c r="D6" s="26"/>
      <c r="E6" s="25"/>
      <c r="F6" s="27"/>
      <c r="G6" s="25"/>
      <c r="H6" s="25"/>
      <c r="I6" s="28" t="s">
        <v>8</v>
      </c>
      <c r="J6" s="28"/>
      <c r="K6" s="29"/>
      <c r="L6" s="30">
        <v>74</v>
      </c>
      <c r="M6" s="31"/>
      <c r="N6" s="32"/>
      <c r="O6" s="33"/>
      <c r="P6" s="33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4" t="s">
        <v>9</v>
      </c>
      <c r="B7" s="35"/>
      <c r="C7" s="36">
        <f>S64</f>
        <v>0.6875</v>
      </c>
      <c r="D7" s="37"/>
      <c r="E7" s="38" t="s">
        <v>4</v>
      </c>
      <c r="F7" s="36">
        <f>C7+60/1440</f>
        <v>0.72916666666666663</v>
      </c>
      <c r="G7" s="37"/>
      <c r="H7" s="35"/>
      <c r="I7" s="35"/>
      <c r="J7" s="35"/>
      <c r="K7" s="35"/>
      <c r="L7" s="35"/>
      <c r="M7" s="35"/>
      <c r="N7" s="39"/>
      <c r="Q7" s="40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4" t="s">
        <v>10</v>
      </c>
      <c r="B8" s="35"/>
      <c r="C8" s="36">
        <f>F8-15/1440</f>
        <v>0.6875</v>
      </c>
      <c r="D8" s="37"/>
      <c r="E8" s="38" t="s">
        <v>4</v>
      </c>
      <c r="F8" s="36">
        <f>Q61</f>
        <v>0.69791666666666663</v>
      </c>
      <c r="G8" s="37"/>
      <c r="H8" s="35"/>
      <c r="I8" s="35"/>
      <c r="J8" s="35"/>
      <c r="K8" s="35"/>
      <c r="L8" s="35"/>
      <c r="M8" s="35"/>
      <c r="N8" s="39"/>
      <c r="Q8" s="40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4"/>
      <c r="B9" s="35"/>
      <c r="C9" s="36"/>
      <c r="D9" s="41" t="str">
        <f>L29</f>
        <v>Longley</v>
      </c>
      <c r="E9" s="42"/>
      <c r="F9" s="43"/>
      <c r="G9" s="37"/>
      <c r="H9" s="35"/>
      <c r="I9" s="35"/>
      <c r="J9" s="44" t="s">
        <v>11</v>
      </c>
      <c r="K9" s="45" t="e">
        <f>IF(L29="N/A","N/A",L77/(U61*4))</f>
        <v>#DIV/0!</v>
      </c>
      <c r="L9" s="35"/>
      <c r="M9" s="35"/>
      <c r="N9" s="39"/>
      <c r="Q9" s="40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6"/>
      <c r="B10" s="35"/>
      <c r="C10" s="15"/>
      <c r="D10" s="15"/>
      <c r="E10" s="15"/>
      <c r="F10" s="35"/>
      <c r="G10" s="35"/>
      <c r="H10" s="35"/>
      <c r="I10" s="35"/>
      <c r="J10" s="35"/>
      <c r="K10" s="35"/>
      <c r="L10" s="35"/>
      <c r="M10" s="35"/>
      <c r="N10" s="39"/>
      <c r="Q10" s="40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6"/>
      <c r="B11" s="35"/>
      <c r="C11" s="47" t="str">
        <f>IF(L29="N/A","N/A",IF(C29="N/A","N/A",INDEX($B$63:$M$71,$R$64,12)))</f>
        <v/>
      </c>
      <c r="D11" s="48">
        <f>IF(L29="N/A","N/A",IF(I29="N/A","N/A",INDEX($B$63:$M$71,$R$64,11)))</f>
        <v>0</v>
      </c>
      <c r="E11" s="49" t="str">
        <f>IF(L29="N/A","N/A",IF(F29="N/A","N/A",INDEX($B$63:$M$71,$R$64,10)))</f>
        <v/>
      </c>
      <c r="F11" s="35"/>
      <c r="G11" s="35"/>
      <c r="H11" s="35"/>
      <c r="I11" s="15"/>
      <c r="J11" s="50">
        <f>IF(L29="N/A","N/A",L77)</f>
        <v>0</v>
      </c>
      <c r="K11" s="50">
        <f>IF(L29="N/A","N/A",L78)</f>
        <v>1</v>
      </c>
      <c r="L11" s="35"/>
      <c r="M11" s="35"/>
      <c r="N11" s="39"/>
      <c r="Q11" s="40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1"/>
      <c r="B12" s="44" t="str">
        <f>C29</f>
        <v>Mira Loma</v>
      </c>
      <c r="C12" s="35"/>
      <c r="D12" s="35"/>
      <c r="E12" s="35"/>
      <c r="F12" s="35"/>
      <c r="G12" s="35"/>
      <c r="H12" s="52" t="s">
        <v>11</v>
      </c>
      <c r="I12" s="53">
        <f>IF(C29="N/A","N/A",C77/(R61*4))</f>
        <v>0.5</v>
      </c>
      <c r="J12" s="35"/>
      <c r="K12" s="35"/>
      <c r="L12" s="35"/>
      <c r="M12" s="35"/>
      <c r="N12" s="39"/>
      <c r="Q12" s="40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6"/>
      <c r="B13" s="35"/>
      <c r="C13" s="35"/>
      <c r="D13" s="35"/>
      <c r="E13" s="35"/>
      <c r="F13" s="35"/>
      <c r="G13" s="15"/>
      <c r="H13" s="15"/>
      <c r="I13" s="15"/>
      <c r="J13" s="35"/>
      <c r="K13" s="35"/>
      <c r="L13" s="35"/>
      <c r="M13" s="35"/>
      <c r="N13" s="39"/>
      <c r="Q13" s="40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6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15"/>
      <c r="N14" s="39"/>
      <c r="Q14" s="40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6"/>
      <c r="B15" s="54" t="str">
        <f>IF(C29="N/A","N/A",IF(L29="N/A","N/A",INDEX($B$63:$M$71,$R$64,1)))</f>
        <v/>
      </c>
      <c r="C15" s="35"/>
      <c r="D15" s="35"/>
      <c r="E15" s="35"/>
      <c r="F15" s="54" t="str">
        <f>IF(F29="N/A","N/A",IF(L29="N/A","N/A",INDEX($B$63:$M$71,$R$64,6)))</f>
        <v/>
      </c>
      <c r="G15" s="35"/>
      <c r="H15" s="55">
        <f>IF(C29="N/A","N/A",C76)</f>
        <v>0</v>
      </c>
      <c r="I15" s="35"/>
      <c r="J15" s="35"/>
      <c r="K15" s="35"/>
      <c r="L15" s="15"/>
      <c r="M15" s="56">
        <f>IF(F29="N/A","N/A",F77)</f>
        <v>0</v>
      </c>
      <c r="N15" s="39"/>
      <c r="Q15" s="40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1"/>
      <c r="B16" s="15"/>
      <c r="C16" s="35"/>
      <c r="D16" s="41" t="s">
        <v>12</v>
      </c>
      <c r="E16" s="35"/>
      <c r="F16" s="15"/>
      <c r="G16" s="57"/>
      <c r="H16" s="55"/>
      <c r="I16" s="35"/>
      <c r="J16" s="35"/>
      <c r="K16" s="35"/>
      <c r="L16" s="15"/>
      <c r="M16" s="56"/>
      <c r="N16" s="58"/>
      <c r="O16" s="54"/>
      <c r="P16" s="54"/>
      <c r="Q16" s="40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1"/>
      <c r="B17" s="59">
        <f>IF(C29="N/A","N/A",IF(F29="N/A","N/A",INDEX($B$63:$M$71,$R$64,2)))</f>
        <v>2</v>
      </c>
      <c r="C17" s="35"/>
      <c r="D17" s="35"/>
      <c r="E17" s="35"/>
      <c r="F17" s="59">
        <f>IF(F29="N/A","N/A",IF(C29="N/A","N/A",INDEX($B$63:$M$71,$R$64,5)))</f>
        <v>0</v>
      </c>
      <c r="G17" s="15"/>
      <c r="H17" s="15"/>
      <c r="I17" s="35"/>
      <c r="J17" s="35"/>
      <c r="K17" s="35"/>
      <c r="L17" s="15"/>
      <c r="M17" s="15"/>
      <c r="N17" s="60"/>
      <c r="O17" s="61"/>
      <c r="P17" s="61"/>
      <c r="Q17" s="40"/>
      <c r="R17" s="40"/>
    </row>
    <row r="18" spans="1:28">
      <c r="A18" s="51"/>
      <c r="B18" s="35"/>
      <c r="C18" s="35"/>
      <c r="D18" s="62">
        <f>R63</f>
        <v>3</v>
      </c>
      <c r="E18" s="35"/>
      <c r="F18" s="35"/>
      <c r="G18" s="35"/>
      <c r="H18" s="35"/>
      <c r="I18" s="35"/>
      <c r="J18" s="35"/>
      <c r="K18" s="35"/>
      <c r="L18" s="15"/>
      <c r="M18" s="15"/>
      <c r="N18" s="39"/>
      <c r="Q18" s="40"/>
      <c r="R18" s="40"/>
    </row>
    <row r="19" spans="1:28">
      <c r="A19" s="46"/>
      <c r="B19" s="54" t="str">
        <f>IF(C29="N/A","N/A",IF(I29="N/A","N/A",INDEX($B$63:$M$71,$R$64,3)))</f>
        <v/>
      </c>
      <c r="C19" s="35"/>
      <c r="D19" s="35"/>
      <c r="E19" s="35"/>
      <c r="F19" s="54" t="str">
        <f>IF(F29="N/A","N/A",IF(I29="N/A","N/A",INDEX($B$63:$M$71,$R$64,4)))</f>
        <v/>
      </c>
      <c r="G19" s="35"/>
      <c r="H19" s="55">
        <f>IF(C29="N/A","N/A",C77)</f>
        <v>2</v>
      </c>
      <c r="I19" s="35"/>
      <c r="J19" s="35"/>
      <c r="K19" s="35"/>
      <c r="L19" s="15"/>
      <c r="M19" s="56">
        <f>IF(F29="N/A","N/A",F78)</f>
        <v>2</v>
      </c>
      <c r="N19" s="39"/>
      <c r="Q19" s="40"/>
      <c r="R19" s="40"/>
    </row>
    <row r="20" spans="1:28">
      <c r="A20" s="46"/>
      <c r="B20" s="1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9"/>
      <c r="Q20" s="40"/>
      <c r="R20" s="40"/>
    </row>
    <row r="21" spans="1:28">
      <c r="A21" s="46"/>
      <c r="B21" s="35"/>
      <c r="C21" s="35"/>
      <c r="D21" s="35"/>
      <c r="E21" s="35"/>
      <c r="F21" s="35"/>
      <c r="G21" s="35"/>
      <c r="H21" s="35"/>
      <c r="I21" s="35"/>
      <c r="J21" s="35"/>
      <c r="K21" s="15"/>
      <c r="L21" s="15"/>
      <c r="M21" s="15"/>
      <c r="N21" s="39"/>
      <c r="Q21" s="40"/>
      <c r="R21" s="40"/>
    </row>
    <row r="22" spans="1:28">
      <c r="A22" s="46"/>
      <c r="B22" s="35"/>
      <c r="C22" s="35"/>
      <c r="D22" s="35"/>
      <c r="E22" s="35"/>
      <c r="F22" s="35" t="str">
        <f>F29</f>
        <v>Mira Loma</v>
      </c>
      <c r="G22" s="35"/>
      <c r="H22" s="35"/>
      <c r="I22" s="35"/>
      <c r="J22" s="35"/>
      <c r="K22" s="35"/>
      <c r="L22" s="52" t="s">
        <v>11</v>
      </c>
      <c r="M22" s="53" t="e">
        <f>IF(F29="N/A","N/A",F77/(S61*4))</f>
        <v>#DIV/0!</v>
      </c>
      <c r="N22" s="60"/>
      <c r="Q22" s="40"/>
      <c r="R22" s="40"/>
    </row>
    <row r="23" spans="1:28" ht="30" customHeight="1">
      <c r="A23" s="46"/>
      <c r="B23" s="35"/>
      <c r="C23" s="47" t="str">
        <f>IF(I29="N/A","N/A",IF(C29="N/A","N/A",INDEX($B$63:$M$71,$R$64,7)))</f>
        <v/>
      </c>
      <c r="D23" s="48">
        <f>IF(I29="N/A","N/A",IF(L29="N/A","N/A",INDEX($B$63:$M$71,$R$64,8)))</f>
        <v>1</v>
      </c>
      <c r="E23" s="49" t="str">
        <f>IF(I29="N/A","N/A",IF(F29="N/A","N/A",INDEX($B$63:$M$71,$R$64,9)))</f>
        <v/>
      </c>
      <c r="F23" s="15"/>
      <c r="G23" s="63"/>
      <c r="H23" s="35"/>
      <c r="I23" s="35"/>
      <c r="J23" s="64">
        <f>IF(I29="N/A","N/A",I76)</f>
        <v>0</v>
      </c>
      <c r="K23" s="64">
        <f>IF(I29="N/A","N/A",I77)</f>
        <v>1</v>
      </c>
      <c r="L23" s="15"/>
      <c r="M23" s="35"/>
      <c r="N23" s="39"/>
      <c r="Q23" s="40"/>
      <c r="R23" s="40"/>
    </row>
    <row r="24" spans="1:28">
      <c r="A24" s="46"/>
      <c r="B24" s="35"/>
      <c r="C24" s="15"/>
      <c r="D24" s="15"/>
      <c r="E24" s="15"/>
      <c r="F24" s="35"/>
      <c r="G24" s="35"/>
      <c r="H24" s="35"/>
      <c r="I24" s="35"/>
      <c r="J24" s="35"/>
      <c r="K24" s="35"/>
      <c r="L24" s="15"/>
      <c r="M24" s="15"/>
      <c r="N24" s="39"/>
      <c r="Q24" s="40"/>
      <c r="R24" s="40"/>
    </row>
    <row r="25" spans="1:28">
      <c r="A25" s="46"/>
      <c r="B25" s="35"/>
      <c r="C25" s="63"/>
      <c r="D25" s="57" t="str">
        <f>I29</f>
        <v>Longley</v>
      </c>
      <c r="E25" s="63"/>
      <c r="F25" s="15"/>
      <c r="G25" s="15"/>
      <c r="H25" s="35"/>
      <c r="I25" s="35"/>
      <c r="J25" s="57" t="s">
        <v>11</v>
      </c>
      <c r="K25" s="45">
        <f>IF(I29="N/A","N/A",I77/(T61*4))</f>
        <v>0.25</v>
      </c>
      <c r="L25" s="35"/>
      <c r="M25" s="35"/>
      <c r="N25" s="39"/>
      <c r="Q25" s="40"/>
      <c r="R25" s="40"/>
    </row>
    <row r="26" spans="1:28" ht="23.25">
      <c r="A26" s="46"/>
      <c r="B26" s="65"/>
      <c r="C26" s="65"/>
      <c r="D26" s="63"/>
      <c r="E26" s="35"/>
      <c r="F26" s="63"/>
      <c r="G26" s="66" t="s">
        <v>13</v>
      </c>
      <c r="H26" s="67"/>
      <c r="I26" s="15"/>
      <c r="J26" s="15"/>
      <c r="K26" s="15"/>
      <c r="L26" s="35"/>
      <c r="M26" s="35"/>
      <c r="N26" s="39"/>
      <c r="Q26" s="40"/>
      <c r="R26" s="40"/>
    </row>
    <row r="27" spans="1:28">
      <c r="A27" s="46" t="s">
        <v>14</v>
      </c>
      <c r="B27" s="35"/>
      <c r="C27" s="35"/>
      <c r="D27" s="35"/>
      <c r="E27" s="35" t="s">
        <v>15</v>
      </c>
      <c r="F27" s="35"/>
      <c r="G27" s="35"/>
      <c r="H27" s="35"/>
      <c r="I27" s="35"/>
      <c r="J27" s="35"/>
      <c r="K27" s="35"/>
      <c r="L27" s="35"/>
      <c r="M27" s="35"/>
      <c r="N27" s="39"/>
      <c r="Q27" s="40"/>
      <c r="R27" s="40"/>
    </row>
    <row r="28" spans="1:28" ht="16.5" thickBot="1">
      <c r="A28" s="68" t="s">
        <v>16</v>
      </c>
      <c r="B28" s="15"/>
      <c r="C28" s="53">
        <f>R63/(V61*4)</f>
        <v>0.375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9"/>
      <c r="Q28" s="40"/>
      <c r="R28" s="40"/>
    </row>
    <row r="29" spans="1:28" s="74" customFormat="1" ht="16.5" thickTop="1">
      <c r="A29" s="6"/>
      <c r="B29" s="69"/>
      <c r="C29" s="70" t="s">
        <v>53</v>
      </c>
      <c r="D29" s="71"/>
      <c r="E29" s="69"/>
      <c r="F29" s="70" t="s">
        <v>53</v>
      </c>
      <c r="G29" s="71"/>
      <c r="H29" s="69"/>
      <c r="I29" s="70" t="s">
        <v>51</v>
      </c>
      <c r="J29" s="71"/>
      <c r="K29" s="69"/>
      <c r="L29" s="70" t="s">
        <v>51</v>
      </c>
      <c r="M29" s="71"/>
      <c r="N29" s="72"/>
      <c r="O29" s="73"/>
      <c r="P29" s="73"/>
    </row>
    <row r="30" spans="1:28" s="81" customFormat="1">
      <c r="A30" s="75"/>
      <c r="B30" s="76"/>
      <c r="C30" s="77" t="s">
        <v>18</v>
      </c>
      <c r="D30" s="77"/>
      <c r="E30" s="78"/>
      <c r="F30" s="77" t="s">
        <v>19</v>
      </c>
      <c r="G30" s="77"/>
      <c r="H30" s="78"/>
      <c r="I30" s="77" t="s">
        <v>20</v>
      </c>
      <c r="J30" s="77"/>
      <c r="K30" s="78"/>
      <c r="L30" s="77" t="s">
        <v>21</v>
      </c>
      <c r="M30" s="77"/>
      <c r="N30" s="79"/>
      <c r="O30" s="80"/>
      <c r="P30" s="80"/>
      <c r="AB30" s="82"/>
    </row>
    <row r="31" spans="1:28" s="81" customFormat="1" ht="16.5" thickBot="1">
      <c r="A31" s="83" t="s">
        <v>22</v>
      </c>
      <c r="B31" s="84" t="s">
        <v>23</v>
      </c>
      <c r="C31" s="85" t="s">
        <v>24</v>
      </c>
      <c r="D31" s="85" t="s">
        <v>25</v>
      </c>
      <c r="E31" s="84" t="s">
        <v>23</v>
      </c>
      <c r="F31" s="85" t="s">
        <v>24</v>
      </c>
      <c r="G31" s="85" t="s">
        <v>25</v>
      </c>
      <c r="H31" s="84" t="s">
        <v>23</v>
      </c>
      <c r="I31" s="85" t="s">
        <v>24</v>
      </c>
      <c r="J31" s="85" t="s">
        <v>25</v>
      </c>
      <c r="K31" s="84" t="s">
        <v>23</v>
      </c>
      <c r="L31" s="85" t="s">
        <v>24</v>
      </c>
      <c r="M31" s="85" t="s">
        <v>25</v>
      </c>
      <c r="N31" s="86"/>
      <c r="O31" s="80"/>
      <c r="P31" s="80"/>
    </row>
    <row r="32" spans="1:28" s="81" customFormat="1" ht="16.5" thickTop="1">
      <c r="A32" s="87" t="s">
        <v>26</v>
      </c>
      <c r="B32" s="88" t="s">
        <v>27</v>
      </c>
      <c r="C32" s="89" t="s">
        <v>28</v>
      </c>
      <c r="D32" s="89" t="s">
        <v>29</v>
      </c>
      <c r="E32" s="88" t="s">
        <v>30</v>
      </c>
      <c r="F32" s="89" t="s">
        <v>31</v>
      </c>
      <c r="G32" s="89" t="s">
        <v>32</v>
      </c>
      <c r="H32" s="88" t="s">
        <v>33</v>
      </c>
      <c r="I32" s="89" t="s">
        <v>34</v>
      </c>
      <c r="J32" s="89" t="s">
        <v>35</v>
      </c>
      <c r="K32" s="88" t="s">
        <v>36</v>
      </c>
      <c r="L32" s="89" t="s">
        <v>37</v>
      </c>
      <c r="M32" s="89" t="s">
        <v>38</v>
      </c>
      <c r="N32" s="90" t="s">
        <v>12</v>
      </c>
      <c r="O32" s="91"/>
      <c r="P32" s="91"/>
    </row>
    <row r="33" spans="1:28" s="81" customFormat="1">
      <c r="A33" s="92">
        <v>0.67708333333333337</v>
      </c>
      <c r="B33" s="117"/>
      <c r="C33" s="118">
        <v>0</v>
      </c>
      <c r="D33" s="118"/>
      <c r="E33" s="118"/>
      <c r="F33" s="118">
        <v>0</v>
      </c>
      <c r="G33" s="118"/>
      <c r="H33" s="118"/>
      <c r="I33" s="118">
        <v>0</v>
      </c>
      <c r="J33" s="118"/>
      <c r="K33" s="118"/>
      <c r="L33" s="118">
        <v>0</v>
      </c>
      <c r="M33" s="118"/>
      <c r="N33" s="119" t="str">
        <f t="shared" ref="N33:N40" si="0">IF(SUM(B33:M33)&lt;=0,"",SUM(B33:M33))</f>
        <v/>
      </c>
      <c r="O33" s="82"/>
      <c r="P33" s="82"/>
      <c r="Q33" s="96"/>
    </row>
    <row r="34" spans="1:28" s="81" customFormat="1">
      <c r="A34" s="92">
        <v>0.6875</v>
      </c>
      <c r="B34" s="93"/>
      <c r="C34" s="94">
        <v>0</v>
      </c>
      <c r="D34" s="94"/>
      <c r="E34" s="94"/>
      <c r="F34" s="94">
        <v>0</v>
      </c>
      <c r="G34" s="94"/>
      <c r="H34" s="94"/>
      <c r="I34" s="94">
        <v>0</v>
      </c>
      <c r="J34" s="94"/>
      <c r="K34" s="94"/>
      <c r="L34" s="94">
        <v>0</v>
      </c>
      <c r="M34" s="94"/>
      <c r="N34" s="119" t="str">
        <f t="shared" si="0"/>
        <v/>
      </c>
      <c r="O34" s="82"/>
      <c r="P34" s="82"/>
      <c r="Q34" s="96"/>
    </row>
    <row r="35" spans="1:28" s="81" customFormat="1">
      <c r="A35" s="92">
        <v>0.69791666666666696</v>
      </c>
      <c r="B35" s="93"/>
      <c r="C35" s="94">
        <v>1</v>
      </c>
      <c r="D35" s="94"/>
      <c r="E35" s="94"/>
      <c r="F35" s="94">
        <v>0</v>
      </c>
      <c r="G35" s="94"/>
      <c r="H35" s="94"/>
      <c r="I35" s="94">
        <v>1</v>
      </c>
      <c r="J35" s="94"/>
      <c r="K35" s="94"/>
      <c r="L35" s="94">
        <v>0</v>
      </c>
      <c r="M35" s="94"/>
      <c r="N35" s="119">
        <f t="shared" si="0"/>
        <v>2</v>
      </c>
      <c r="O35" s="82"/>
      <c r="P35" s="82"/>
      <c r="Q35" s="96"/>
    </row>
    <row r="36" spans="1:28" s="74" customFormat="1">
      <c r="A36" s="92">
        <v>0.70833333333333304</v>
      </c>
      <c r="B36" s="93"/>
      <c r="C36" s="94">
        <v>1</v>
      </c>
      <c r="D36" s="94"/>
      <c r="E36" s="94"/>
      <c r="F36" s="94">
        <v>0</v>
      </c>
      <c r="G36" s="94"/>
      <c r="H36" s="94"/>
      <c r="I36" s="94">
        <v>1</v>
      </c>
      <c r="J36" s="94"/>
      <c r="K36" s="94"/>
      <c r="L36" s="94">
        <v>0</v>
      </c>
      <c r="M36" s="94"/>
      <c r="N36" s="119">
        <f t="shared" si="0"/>
        <v>2</v>
      </c>
      <c r="O36" s="82"/>
      <c r="P36" s="82"/>
      <c r="Q36" s="96"/>
      <c r="R36" s="81"/>
      <c r="S36" s="81"/>
      <c r="T36" s="81"/>
      <c r="U36" s="81"/>
      <c r="V36" s="81"/>
      <c r="W36" s="81"/>
      <c r="AB36" s="81"/>
    </row>
    <row r="37" spans="1:28" s="81" customFormat="1">
      <c r="A37" s="92">
        <v>0.71875</v>
      </c>
      <c r="B37" s="93"/>
      <c r="C37" s="94">
        <v>1</v>
      </c>
      <c r="D37" s="94"/>
      <c r="E37" s="94"/>
      <c r="F37" s="94">
        <v>0</v>
      </c>
      <c r="G37" s="94"/>
      <c r="H37" s="94"/>
      <c r="I37" s="94">
        <v>1</v>
      </c>
      <c r="J37" s="94"/>
      <c r="K37" s="94"/>
      <c r="L37" s="94">
        <v>0</v>
      </c>
      <c r="M37" s="94"/>
      <c r="N37" s="119">
        <f t="shared" si="0"/>
        <v>2</v>
      </c>
      <c r="O37" s="82"/>
      <c r="P37" s="82"/>
      <c r="Q37" s="96"/>
    </row>
    <row r="38" spans="1:28" s="81" customFormat="1">
      <c r="A38" s="92">
        <v>0.72916666666666696</v>
      </c>
      <c r="B38" s="93"/>
      <c r="C38" s="94">
        <v>2</v>
      </c>
      <c r="D38" s="94"/>
      <c r="E38" s="94"/>
      <c r="F38" s="94">
        <v>0</v>
      </c>
      <c r="G38" s="94"/>
      <c r="H38" s="94"/>
      <c r="I38" s="94">
        <v>1</v>
      </c>
      <c r="J38" s="94"/>
      <c r="K38" s="94"/>
      <c r="L38" s="94">
        <v>0</v>
      </c>
      <c r="M38" s="94"/>
      <c r="N38" s="119">
        <f t="shared" si="0"/>
        <v>3</v>
      </c>
      <c r="O38" s="82"/>
      <c r="P38" s="82"/>
      <c r="Q38" s="96"/>
    </row>
    <row r="39" spans="1:28" s="81" customFormat="1">
      <c r="A39" s="92">
        <v>0.73958333333333304</v>
      </c>
      <c r="B39" s="93"/>
      <c r="C39" s="94">
        <v>2</v>
      </c>
      <c r="D39" s="94"/>
      <c r="E39" s="94"/>
      <c r="F39" s="94">
        <v>0</v>
      </c>
      <c r="G39" s="94"/>
      <c r="H39" s="94"/>
      <c r="I39" s="94">
        <v>1</v>
      </c>
      <c r="J39" s="94"/>
      <c r="K39" s="94"/>
      <c r="L39" s="94">
        <v>0</v>
      </c>
      <c r="M39" s="94"/>
      <c r="N39" s="119">
        <f t="shared" si="0"/>
        <v>3</v>
      </c>
      <c r="O39" s="82"/>
      <c r="P39" s="82"/>
      <c r="Q39" s="96" t="s">
        <v>17</v>
      </c>
    </row>
    <row r="40" spans="1:28" s="81" customFormat="1">
      <c r="A40" s="92">
        <v>0.75</v>
      </c>
      <c r="B40" s="122"/>
      <c r="C40" s="123">
        <v>3</v>
      </c>
      <c r="D40" s="123"/>
      <c r="E40" s="123"/>
      <c r="F40" s="123">
        <v>0</v>
      </c>
      <c r="G40" s="123"/>
      <c r="H40" s="123"/>
      <c r="I40" s="123">
        <v>1</v>
      </c>
      <c r="J40" s="123"/>
      <c r="K40" s="123"/>
      <c r="L40" s="123">
        <v>0</v>
      </c>
      <c r="M40" s="123"/>
      <c r="N40" s="119">
        <f t="shared" si="0"/>
        <v>4</v>
      </c>
      <c r="O40" s="82"/>
      <c r="P40" s="82"/>
      <c r="Q40" s="96"/>
    </row>
    <row r="41" spans="1:28" s="81" customFormat="1">
      <c r="A41" s="120"/>
      <c r="B41" s="41"/>
      <c r="C41" s="41"/>
      <c r="D41" s="121"/>
      <c r="E41" s="41"/>
      <c r="F41" s="41"/>
      <c r="G41" s="121"/>
      <c r="H41" s="41"/>
      <c r="I41" s="41"/>
      <c r="J41" s="121"/>
      <c r="K41" s="41"/>
      <c r="L41" s="41"/>
      <c r="M41" s="121"/>
      <c r="N41" s="119"/>
      <c r="O41" s="82"/>
      <c r="P41" s="82"/>
      <c r="Q41" s="96"/>
    </row>
    <row r="42" spans="1:28" s="81" customFormat="1">
      <c r="A42" s="120"/>
      <c r="B42" s="41"/>
      <c r="C42" s="41"/>
      <c r="D42" s="121"/>
      <c r="E42" s="41"/>
      <c r="F42" s="41"/>
      <c r="G42" s="121"/>
      <c r="H42" s="41"/>
      <c r="I42" s="41"/>
      <c r="J42" s="121"/>
      <c r="K42" s="41"/>
      <c r="L42" s="41"/>
      <c r="M42" s="121"/>
      <c r="N42" s="119"/>
      <c r="O42" s="82"/>
      <c r="P42" s="82"/>
      <c r="Q42" s="96"/>
    </row>
    <row r="43" spans="1:28" s="81" customFormat="1">
      <c r="A43" s="92"/>
      <c r="B43" s="97"/>
      <c r="C43" s="41"/>
      <c r="D43" s="41"/>
      <c r="E43" s="97"/>
      <c r="F43" s="41"/>
      <c r="G43" s="41"/>
      <c r="H43" s="97"/>
      <c r="I43" s="41"/>
      <c r="J43" s="41"/>
      <c r="K43" s="97"/>
      <c r="L43" s="41"/>
      <c r="M43" s="41"/>
      <c r="N43" s="95"/>
      <c r="O43" s="82"/>
      <c r="P43" s="82"/>
      <c r="Q43" s="96"/>
    </row>
    <row r="44" spans="1:28" s="81" customFormat="1">
      <c r="A44" s="92"/>
      <c r="B44" s="97"/>
      <c r="C44" s="41"/>
      <c r="D44" s="41"/>
      <c r="E44" s="97"/>
      <c r="F44" s="41"/>
      <c r="G44" s="41"/>
      <c r="H44" s="97"/>
      <c r="I44" s="41"/>
      <c r="J44" s="41"/>
      <c r="K44" s="97"/>
      <c r="L44" s="41"/>
      <c r="M44" s="41"/>
      <c r="N44" s="95"/>
      <c r="O44" s="82"/>
      <c r="P44" s="82"/>
      <c r="Q44" s="96"/>
    </row>
    <row r="45" spans="1:28" s="81" customFormat="1">
      <c r="A45" s="98"/>
      <c r="B45" s="97"/>
      <c r="C45" s="41"/>
      <c r="D45" s="41"/>
      <c r="E45" s="97"/>
      <c r="F45" s="41"/>
      <c r="G45" s="41"/>
      <c r="H45" s="97"/>
      <c r="I45" s="41"/>
      <c r="J45" s="41"/>
      <c r="K45" s="97"/>
      <c r="L45" s="41"/>
      <c r="M45" s="41"/>
      <c r="N45" s="95"/>
      <c r="O45" s="80"/>
      <c r="P45" s="80"/>
    </row>
    <row r="46" spans="1:28" s="81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0"/>
      <c r="P46" s="80"/>
      <c r="R46" s="103" t="s">
        <v>40</v>
      </c>
      <c r="S46" s="103"/>
      <c r="T46" s="103"/>
      <c r="U46" s="103"/>
    </row>
    <row r="47" spans="1:28" s="81" customFormat="1" ht="16.5" thickTop="1">
      <c r="A47" s="87" t="s">
        <v>26</v>
      </c>
      <c r="B47" s="88" t="s">
        <v>27</v>
      </c>
      <c r="C47" s="89" t="s">
        <v>28</v>
      </c>
      <c r="D47" s="89" t="s">
        <v>29</v>
      </c>
      <c r="E47" s="88" t="s">
        <v>30</v>
      </c>
      <c r="F47" s="89" t="s">
        <v>31</v>
      </c>
      <c r="G47" s="89" t="s">
        <v>32</v>
      </c>
      <c r="H47" s="88" t="s">
        <v>33</v>
      </c>
      <c r="I47" s="89" t="s">
        <v>34</v>
      </c>
      <c r="J47" s="89" t="s">
        <v>35</v>
      </c>
      <c r="K47" s="88" t="s">
        <v>36</v>
      </c>
      <c r="L47" s="89" t="s">
        <v>37</v>
      </c>
      <c r="M47" s="89" t="s">
        <v>38</v>
      </c>
      <c r="N47" s="90" t="s">
        <v>12</v>
      </c>
      <c r="O47" s="91"/>
      <c r="P47" s="91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1" customFormat="1">
      <c r="A48" s="92">
        <f>A33</f>
        <v>0.67708333333333337</v>
      </c>
      <c r="B48" s="97" t="str">
        <f>IF(B33="","",B33)</f>
        <v/>
      </c>
      <c r="C48" s="41">
        <f>IF(C33="","",C33)</f>
        <v>0</v>
      </c>
      <c r="D48" s="41" t="str">
        <f>IF(D33="","",D33)</f>
        <v/>
      </c>
      <c r="E48" s="97" t="str">
        <f t="shared" ref="E48:M48" si="1">IF(E33="","",E33)</f>
        <v/>
      </c>
      <c r="F48" s="41">
        <f t="shared" si="1"/>
        <v>0</v>
      </c>
      <c r="G48" s="41" t="str">
        <f t="shared" si="1"/>
        <v/>
      </c>
      <c r="H48" s="97" t="str">
        <f t="shared" si="1"/>
        <v/>
      </c>
      <c r="I48" s="41">
        <f t="shared" si="1"/>
        <v>0</v>
      </c>
      <c r="J48" s="41" t="str">
        <f t="shared" si="1"/>
        <v/>
      </c>
      <c r="K48" s="97" t="str">
        <f t="shared" si="1"/>
        <v/>
      </c>
      <c r="L48" s="41">
        <f t="shared" si="1"/>
        <v>0</v>
      </c>
      <c r="M48" s="41" t="str">
        <f t="shared" si="1"/>
        <v/>
      </c>
      <c r="N48" s="95" t="str">
        <f t="shared" ref="N48:N58" si="2">IF(SUM(B48:M48)&lt;=0,"",SUM(B48:M48))</f>
        <v/>
      </c>
      <c r="O48" s="82"/>
      <c r="P48" s="82"/>
      <c r="Q48" s="96">
        <f t="shared" ref="Q48:Q59" si="3">$A48</f>
        <v>0.67708333333333337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0</v>
      </c>
      <c r="W48" s="105">
        <f>MATCH(S64,Q47:Q59,0)</f>
        <v>3</v>
      </c>
    </row>
    <row r="49" spans="1:23" s="81" customFormat="1">
      <c r="A49" s="92">
        <f t="shared" ref="A49:A59" si="9">IF(A34="","",A48+15/1440)</f>
        <v>0.6875</v>
      </c>
      <c r="B49" s="97" t="str">
        <f t="shared" ref="B49:M59" si="10">IF(B34="","",B34-B33)</f>
        <v/>
      </c>
      <c r="C49" s="41">
        <f t="shared" si="10"/>
        <v>0</v>
      </c>
      <c r="D49" s="41" t="str">
        <f t="shared" si="10"/>
        <v/>
      </c>
      <c r="E49" s="97" t="str">
        <f t="shared" si="10"/>
        <v/>
      </c>
      <c r="F49" s="41">
        <f t="shared" si="10"/>
        <v>0</v>
      </c>
      <c r="G49" s="41" t="str">
        <f t="shared" si="10"/>
        <v/>
      </c>
      <c r="H49" s="97" t="str">
        <f t="shared" si="10"/>
        <v/>
      </c>
      <c r="I49" s="41">
        <f t="shared" si="10"/>
        <v>0</v>
      </c>
      <c r="J49" s="41" t="str">
        <f t="shared" si="10"/>
        <v/>
      </c>
      <c r="K49" s="97" t="str">
        <f t="shared" si="10"/>
        <v/>
      </c>
      <c r="L49" s="41">
        <f t="shared" si="10"/>
        <v>0</v>
      </c>
      <c r="M49" s="41" t="str">
        <f t="shared" si="10"/>
        <v/>
      </c>
      <c r="N49" s="95" t="str">
        <f t="shared" si="2"/>
        <v/>
      </c>
      <c r="O49" s="82"/>
      <c r="P49" s="82"/>
      <c r="Q49" s="96">
        <f t="shared" si="3"/>
        <v>0.6875</v>
      </c>
      <c r="R49" s="104">
        <f t="shared" si="4"/>
        <v>0</v>
      </c>
      <c r="S49" s="104">
        <f t="shared" si="5"/>
        <v>0</v>
      </c>
      <c r="T49" s="104">
        <f t="shared" si="6"/>
        <v>0</v>
      </c>
      <c r="U49" s="104">
        <f t="shared" si="7"/>
        <v>0</v>
      </c>
      <c r="V49" s="104">
        <f t="shared" si="8"/>
        <v>0</v>
      </c>
      <c r="W49" s="105">
        <f>W48+1</f>
        <v>4</v>
      </c>
    </row>
    <row r="50" spans="1:23" s="81" customFormat="1">
      <c r="A50" s="92">
        <f t="shared" si="9"/>
        <v>0.69791666666666663</v>
      </c>
      <c r="B50" s="97" t="str">
        <f t="shared" si="10"/>
        <v/>
      </c>
      <c r="C50" s="41">
        <f t="shared" si="10"/>
        <v>1</v>
      </c>
      <c r="D50" s="41" t="str">
        <f t="shared" si="10"/>
        <v/>
      </c>
      <c r="E50" s="97" t="str">
        <f t="shared" si="10"/>
        <v/>
      </c>
      <c r="F50" s="41">
        <f t="shared" si="10"/>
        <v>0</v>
      </c>
      <c r="G50" s="41" t="str">
        <f t="shared" si="10"/>
        <v/>
      </c>
      <c r="H50" s="97" t="str">
        <f t="shared" si="10"/>
        <v/>
      </c>
      <c r="I50" s="41">
        <f t="shared" si="10"/>
        <v>1</v>
      </c>
      <c r="J50" s="41" t="str">
        <f t="shared" si="10"/>
        <v/>
      </c>
      <c r="K50" s="97" t="str">
        <f t="shared" si="10"/>
        <v/>
      </c>
      <c r="L50" s="41">
        <f t="shared" si="10"/>
        <v>0</v>
      </c>
      <c r="M50" s="41" t="str">
        <f t="shared" si="10"/>
        <v/>
      </c>
      <c r="N50" s="95">
        <f t="shared" si="2"/>
        <v>2</v>
      </c>
      <c r="O50" s="82"/>
      <c r="P50" s="82"/>
      <c r="Q50" s="96">
        <f t="shared" si="3"/>
        <v>0.69791666666666663</v>
      </c>
      <c r="R50" s="104">
        <f t="shared" si="4"/>
        <v>1</v>
      </c>
      <c r="S50" s="104">
        <f t="shared" si="5"/>
        <v>0</v>
      </c>
      <c r="T50" s="104">
        <f t="shared" si="6"/>
        <v>1</v>
      </c>
      <c r="U50" s="104">
        <f t="shared" si="7"/>
        <v>0</v>
      </c>
      <c r="V50" s="104">
        <f t="shared" si="8"/>
        <v>2</v>
      </c>
      <c r="W50" s="105">
        <f>W49+1</f>
        <v>5</v>
      </c>
    </row>
    <row r="51" spans="1:23" s="81" customFormat="1">
      <c r="A51" s="92">
        <f t="shared" si="9"/>
        <v>0.70833333333333326</v>
      </c>
      <c r="B51" s="97" t="str">
        <f t="shared" si="10"/>
        <v/>
      </c>
      <c r="C51" s="41">
        <f t="shared" si="10"/>
        <v>0</v>
      </c>
      <c r="D51" s="41" t="str">
        <f t="shared" si="10"/>
        <v/>
      </c>
      <c r="E51" s="97" t="str">
        <f t="shared" si="10"/>
        <v/>
      </c>
      <c r="F51" s="41">
        <f t="shared" si="10"/>
        <v>0</v>
      </c>
      <c r="G51" s="41" t="str">
        <f t="shared" si="10"/>
        <v/>
      </c>
      <c r="H51" s="97" t="str">
        <f t="shared" si="10"/>
        <v/>
      </c>
      <c r="I51" s="41">
        <f t="shared" si="10"/>
        <v>0</v>
      </c>
      <c r="J51" s="41" t="str">
        <f t="shared" si="10"/>
        <v/>
      </c>
      <c r="K51" s="97" t="str">
        <f t="shared" si="10"/>
        <v/>
      </c>
      <c r="L51" s="41">
        <f t="shared" si="10"/>
        <v>0</v>
      </c>
      <c r="M51" s="41" t="str">
        <f t="shared" si="10"/>
        <v/>
      </c>
      <c r="N51" s="95" t="str">
        <f t="shared" si="2"/>
        <v/>
      </c>
      <c r="O51" s="82"/>
      <c r="P51" s="82"/>
      <c r="Q51" s="96">
        <f t="shared" si="3"/>
        <v>0.70833333333333326</v>
      </c>
      <c r="R51" s="104">
        <f t="shared" si="4"/>
        <v>0</v>
      </c>
      <c r="S51" s="104">
        <f t="shared" si="5"/>
        <v>0</v>
      </c>
      <c r="T51" s="104">
        <f t="shared" si="6"/>
        <v>0</v>
      </c>
      <c r="U51" s="104">
        <f t="shared" si="7"/>
        <v>0</v>
      </c>
      <c r="V51" s="104">
        <f t="shared" si="8"/>
        <v>0</v>
      </c>
      <c r="W51" s="105">
        <f>W50+1</f>
        <v>6</v>
      </c>
    </row>
    <row r="52" spans="1:23" s="81" customFormat="1">
      <c r="A52" s="92">
        <f t="shared" si="9"/>
        <v>0.71874999999999989</v>
      </c>
      <c r="B52" s="97" t="str">
        <f t="shared" si="10"/>
        <v/>
      </c>
      <c r="C52" s="41">
        <f t="shared" si="10"/>
        <v>0</v>
      </c>
      <c r="D52" s="41" t="str">
        <f t="shared" si="10"/>
        <v/>
      </c>
      <c r="E52" s="97" t="str">
        <f t="shared" si="10"/>
        <v/>
      </c>
      <c r="F52" s="41">
        <f t="shared" si="10"/>
        <v>0</v>
      </c>
      <c r="G52" s="41" t="str">
        <f t="shared" si="10"/>
        <v/>
      </c>
      <c r="H52" s="97" t="str">
        <f t="shared" si="10"/>
        <v/>
      </c>
      <c r="I52" s="41">
        <f t="shared" si="10"/>
        <v>0</v>
      </c>
      <c r="J52" s="41" t="str">
        <f t="shared" si="10"/>
        <v/>
      </c>
      <c r="K52" s="97" t="str">
        <f t="shared" si="10"/>
        <v/>
      </c>
      <c r="L52" s="41">
        <f t="shared" si="10"/>
        <v>0</v>
      </c>
      <c r="M52" s="41" t="str">
        <f t="shared" si="10"/>
        <v/>
      </c>
      <c r="N52" s="95" t="str">
        <f t="shared" si="2"/>
        <v/>
      </c>
      <c r="O52" s="82"/>
      <c r="P52" s="82"/>
      <c r="Q52" s="96">
        <f t="shared" si="3"/>
        <v>0.71874999999999989</v>
      </c>
      <c r="R52" s="104">
        <f t="shared" si="4"/>
        <v>0</v>
      </c>
      <c r="S52" s="104">
        <f t="shared" si="5"/>
        <v>0</v>
      </c>
      <c r="T52" s="104">
        <f t="shared" si="6"/>
        <v>0</v>
      </c>
      <c r="U52" s="104">
        <f t="shared" si="7"/>
        <v>0</v>
      </c>
      <c r="V52" s="104">
        <f t="shared" si="8"/>
        <v>0</v>
      </c>
    </row>
    <row r="53" spans="1:23" s="81" customFormat="1">
      <c r="A53" s="92">
        <f t="shared" si="9"/>
        <v>0.72916666666666652</v>
      </c>
      <c r="B53" s="97" t="str">
        <f t="shared" si="10"/>
        <v/>
      </c>
      <c r="C53" s="41">
        <f t="shared" si="10"/>
        <v>1</v>
      </c>
      <c r="D53" s="41" t="str">
        <f t="shared" si="10"/>
        <v/>
      </c>
      <c r="E53" s="97" t="str">
        <f t="shared" si="10"/>
        <v/>
      </c>
      <c r="F53" s="41">
        <f t="shared" si="10"/>
        <v>0</v>
      </c>
      <c r="G53" s="41" t="str">
        <f t="shared" si="10"/>
        <v/>
      </c>
      <c r="H53" s="97" t="str">
        <f t="shared" si="10"/>
        <v/>
      </c>
      <c r="I53" s="41">
        <f t="shared" si="10"/>
        <v>0</v>
      </c>
      <c r="J53" s="41" t="str">
        <f t="shared" si="10"/>
        <v/>
      </c>
      <c r="K53" s="97" t="str">
        <f t="shared" si="10"/>
        <v/>
      </c>
      <c r="L53" s="41">
        <f t="shared" si="10"/>
        <v>0</v>
      </c>
      <c r="M53" s="41" t="str">
        <f t="shared" si="10"/>
        <v/>
      </c>
      <c r="N53" s="95">
        <f t="shared" si="2"/>
        <v>1</v>
      </c>
      <c r="O53" s="82"/>
      <c r="P53" s="82"/>
      <c r="Q53" s="96">
        <f t="shared" si="3"/>
        <v>0.72916666666666652</v>
      </c>
      <c r="R53" s="104">
        <f t="shared" si="4"/>
        <v>1</v>
      </c>
      <c r="S53" s="104">
        <f t="shared" si="5"/>
        <v>0</v>
      </c>
      <c r="T53" s="104">
        <f t="shared" si="6"/>
        <v>0</v>
      </c>
      <c r="U53" s="104">
        <f t="shared" si="7"/>
        <v>0</v>
      </c>
      <c r="V53" s="104">
        <f t="shared" si="8"/>
        <v>1</v>
      </c>
    </row>
    <row r="54" spans="1:23" s="81" customFormat="1">
      <c r="A54" s="92">
        <f t="shared" si="9"/>
        <v>0.73958333333333315</v>
      </c>
      <c r="B54" s="97" t="str">
        <f t="shared" si="10"/>
        <v/>
      </c>
      <c r="C54" s="41">
        <f t="shared" si="10"/>
        <v>0</v>
      </c>
      <c r="D54" s="41" t="str">
        <f t="shared" si="10"/>
        <v/>
      </c>
      <c r="E54" s="97" t="str">
        <f t="shared" si="10"/>
        <v/>
      </c>
      <c r="F54" s="41">
        <f t="shared" si="10"/>
        <v>0</v>
      </c>
      <c r="G54" s="41" t="str">
        <f t="shared" si="10"/>
        <v/>
      </c>
      <c r="H54" s="97" t="str">
        <f t="shared" si="10"/>
        <v/>
      </c>
      <c r="I54" s="41">
        <f t="shared" si="10"/>
        <v>0</v>
      </c>
      <c r="J54" s="41" t="str">
        <f t="shared" si="10"/>
        <v/>
      </c>
      <c r="K54" s="97" t="str">
        <f t="shared" si="10"/>
        <v/>
      </c>
      <c r="L54" s="41">
        <f t="shared" si="10"/>
        <v>0</v>
      </c>
      <c r="M54" s="41" t="str">
        <f t="shared" si="10"/>
        <v/>
      </c>
      <c r="N54" s="95" t="str">
        <f t="shared" si="2"/>
        <v/>
      </c>
      <c r="O54" s="82"/>
      <c r="P54" s="82"/>
      <c r="Q54" s="96">
        <f t="shared" si="3"/>
        <v>0.73958333333333315</v>
      </c>
      <c r="R54" s="104">
        <f t="shared" si="4"/>
        <v>0</v>
      </c>
      <c r="S54" s="104">
        <f t="shared" si="5"/>
        <v>0</v>
      </c>
      <c r="T54" s="104">
        <f t="shared" si="6"/>
        <v>0</v>
      </c>
      <c r="U54" s="104">
        <f t="shared" si="7"/>
        <v>0</v>
      </c>
      <c r="V54" s="104">
        <f t="shared" si="8"/>
        <v>0</v>
      </c>
    </row>
    <row r="55" spans="1:23" s="81" customFormat="1">
      <c r="A55" s="92">
        <f t="shared" si="9"/>
        <v>0.74999999999999978</v>
      </c>
      <c r="B55" s="97" t="str">
        <f t="shared" si="10"/>
        <v/>
      </c>
      <c r="C55" s="41">
        <f t="shared" si="10"/>
        <v>1</v>
      </c>
      <c r="D55" s="41" t="str">
        <f t="shared" si="10"/>
        <v/>
      </c>
      <c r="E55" s="97" t="str">
        <f t="shared" si="10"/>
        <v/>
      </c>
      <c r="F55" s="41">
        <f t="shared" si="10"/>
        <v>0</v>
      </c>
      <c r="G55" s="41" t="str">
        <f t="shared" si="10"/>
        <v/>
      </c>
      <c r="H55" s="97" t="str">
        <f t="shared" si="10"/>
        <v/>
      </c>
      <c r="I55" s="41">
        <f t="shared" si="10"/>
        <v>0</v>
      </c>
      <c r="J55" s="41" t="str">
        <f t="shared" si="10"/>
        <v/>
      </c>
      <c r="K55" s="97" t="str">
        <f t="shared" si="10"/>
        <v/>
      </c>
      <c r="L55" s="41">
        <f t="shared" si="10"/>
        <v>0</v>
      </c>
      <c r="M55" s="41" t="str">
        <f t="shared" si="10"/>
        <v/>
      </c>
      <c r="N55" s="95">
        <f t="shared" si="2"/>
        <v>1</v>
      </c>
      <c r="O55" s="82"/>
      <c r="P55" s="82"/>
      <c r="Q55" s="96">
        <f t="shared" si="3"/>
        <v>0.74999999999999978</v>
      </c>
      <c r="R55" s="104">
        <f t="shared" si="4"/>
        <v>1</v>
      </c>
      <c r="S55" s="104">
        <f t="shared" si="5"/>
        <v>0</v>
      </c>
      <c r="T55" s="104">
        <f t="shared" si="6"/>
        <v>0</v>
      </c>
      <c r="U55" s="104">
        <f t="shared" si="7"/>
        <v>0</v>
      </c>
      <c r="V55" s="104">
        <f t="shared" si="8"/>
        <v>1</v>
      </c>
    </row>
    <row r="56" spans="1:23" s="81" customFormat="1">
      <c r="A56" s="92" t="str">
        <f t="shared" si="9"/>
        <v/>
      </c>
      <c r="B56" s="97" t="str">
        <f t="shared" si="10"/>
        <v/>
      </c>
      <c r="C56" s="41" t="str">
        <f t="shared" si="10"/>
        <v/>
      </c>
      <c r="D56" s="41" t="str">
        <f t="shared" si="10"/>
        <v/>
      </c>
      <c r="E56" s="97" t="str">
        <f t="shared" si="10"/>
        <v/>
      </c>
      <c r="F56" s="41" t="str">
        <f t="shared" si="10"/>
        <v/>
      </c>
      <c r="G56" s="41" t="str">
        <f t="shared" si="10"/>
        <v/>
      </c>
      <c r="H56" s="97" t="str">
        <f t="shared" si="10"/>
        <v/>
      </c>
      <c r="I56" s="41" t="str">
        <f t="shared" si="10"/>
        <v/>
      </c>
      <c r="J56" s="41" t="str">
        <f t="shared" si="10"/>
        <v/>
      </c>
      <c r="K56" s="97" t="str">
        <f t="shared" si="10"/>
        <v/>
      </c>
      <c r="L56" s="41" t="str">
        <f t="shared" si="10"/>
        <v/>
      </c>
      <c r="M56" s="41" t="str">
        <f t="shared" si="10"/>
        <v/>
      </c>
      <c r="N56" s="95" t="str">
        <f t="shared" si="2"/>
        <v/>
      </c>
      <c r="O56" s="82"/>
      <c r="P56" s="82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1" customFormat="1">
      <c r="A57" s="92" t="str">
        <f t="shared" si="9"/>
        <v/>
      </c>
      <c r="B57" s="97" t="str">
        <f t="shared" si="10"/>
        <v/>
      </c>
      <c r="C57" s="41" t="str">
        <f t="shared" si="10"/>
        <v/>
      </c>
      <c r="D57" s="41" t="str">
        <f t="shared" si="10"/>
        <v/>
      </c>
      <c r="E57" s="97" t="str">
        <f t="shared" si="10"/>
        <v/>
      </c>
      <c r="F57" s="41" t="str">
        <f t="shared" si="10"/>
        <v/>
      </c>
      <c r="G57" s="41" t="str">
        <f t="shared" si="10"/>
        <v/>
      </c>
      <c r="H57" s="97" t="str">
        <f t="shared" si="10"/>
        <v/>
      </c>
      <c r="I57" s="41" t="str">
        <f t="shared" si="10"/>
        <v/>
      </c>
      <c r="J57" s="41" t="str">
        <f t="shared" si="10"/>
        <v/>
      </c>
      <c r="K57" s="97" t="str">
        <f t="shared" si="10"/>
        <v/>
      </c>
      <c r="L57" s="41" t="str">
        <f t="shared" si="10"/>
        <v/>
      </c>
      <c r="M57" s="41" t="str">
        <f t="shared" si="10"/>
        <v/>
      </c>
      <c r="N57" s="95" t="str">
        <f t="shared" si="2"/>
        <v/>
      </c>
      <c r="O57" s="82"/>
      <c r="P57" s="82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1" customFormat="1">
      <c r="A58" s="92" t="str">
        <f t="shared" si="9"/>
        <v/>
      </c>
      <c r="B58" s="97" t="str">
        <f t="shared" si="10"/>
        <v/>
      </c>
      <c r="C58" s="41" t="str">
        <f t="shared" si="10"/>
        <v/>
      </c>
      <c r="D58" s="41" t="str">
        <f t="shared" si="10"/>
        <v/>
      </c>
      <c r="E58" s="97" t="str">
        <f t="shared" si="10"/>
        <v/>
      </c>
      <c r="F58" s="41" t="str">
        <f t="shared" si="10"/>
        <v/>
      </c>
      <c r="G58" s="41" t="str">
        <f t="shared" si="10"/>
        <v/>
      </c>
      <c r="H58" s="97" t="str">
        <f t="shared" si="10"/>
        <v/>
      </c>
      <c r="I58" s="41" t="str">
        <f t="shared" si="10"/>
        <v/>
      </c>
      <c r="J58" s="41" t="str">
        <f t="shared" si="10"/>
        <v/>
      </c>
      <c r="K58" s="97" t="str">
        <f t="shared" si="10"/>
        <v/>
      </c>
      <c r="L58" s="41" t="str">
        <f t="shared" si="10"/>
        <v/>
      </c>
      <c r="M58" s="41" t="str">
        <f t="shared" si="10"/>
        <v/>
      </c>
      <c r="N58" s="95" t="str">
        <f t="shared" si="2"/>
        <v/>
      </c>
      <c r="O58" s="82"/>
      <c r="P58" s="82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1" customFormat="1">
      <c r="A59" s="92" t="str">
        <f t="shared" si="9"/>
        <v/>
      </c>
      <c r="B59" s="97" t="str">
        <f t="shared" si="10"/>
        <v/>
      </c>
      <c r="C59" s="41" t="str">
        <f t="shared" si="10"/>
        <v/>
      </c>
      <c r="D59" s="41" t="str">
        <f t="shared" si="10"/>
        <v/>
      </c>
      <c r="E59" s="97" t="str">
        <f t="shared" si="10"/>
        <v/>
      </c>
      <c r="F59" s="41" t="str">
        <f t="shared" si="10"/>
        <v/>
      </c>
      <c r="G59" s="41" t="str">
        <f t="shared" si="10"/>
        <v/>
      </c>
      <c r="H59" s="97" t="str">
        <f t="shared" si="10"/>
        <v/>
      </c>
      <c r="I59" s="41" t="str">
        <f t="shared" si="10"/>
        <v/>
      </c>
      <c r="J59" s="41" t="str">
        <f t="shared" si="10"/>
        <v/>
      </c>
      <c r="K59" s="97" t="str">
        <f t="shared" si="10"/>
        <v/>
      </c>
      <c r="L59" s="41" t="str">
        <f t="shared" si="10"/>
        <v/>
      </c>
      <c r="M59" s="41" t="str">
        <f t="shared" si="10"/>
        <v/>
      </c>
      <c r="N59" s="95" t="str">
        <f>IF(SUM(B59:M59)&lt;=0,"",SUM(B59:M59))</f>
        <v/>
      </c>
      <c r="O59" s="82"/>
      <c r="P59" s="82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1" customFormat="1">
      <c r="A60" s="98"/>
      <c r="B60" s="97"/>
      <c r="C60" s="41"/>
      <c r="D60" s="41"/>
      <c r="E60" s="97"/>
      <c r="F60" s="41"/>
      <c r="G60" s="41"/>
      <c r="H60" s="97"/>
      <c r="I60" s="41"/>
      <c r="J60" s="41"/>
      <c r="K60" s="97"/>
      <c r="L60" s="41"/>
      <c r="M60" s="41"/>
      <c r="N60" s="95"/>
      <c r="O60" s="80"/>
      <c r="P60" s="80"/>
    </row>
    <row r="61" spans="1:23" s="81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0"/>
      <c r="P61" s="80"/>
      <c r="Q61" s="109">
        <f>INDEX(Q48:Q58,W61,1)</f>
        <v>0.69791666666666663</v>
      </c>
      <c r="R61" s="104">
        <f>MAX(INDEX(R48:V59,W48,1),INDEX(R48:V59,W49,1),INDEX(R48:V59,W50,1),INDEX(R48:V59,W51,1))</f>
        <v>1</v>
      </c>
      <c r="S61" s="104">
        <f>MAX(INDEX(R48:V59,W48,2),INDEX(R48:V59,W49,2),INDEX(R48:V59,W50,2),INDEX(R48:V59,W51,2))</f>
        <v>0</v>
      </c>
      <c r="T61" s="104">
        <f>MAX(INDEX(R48:V59,W48,3),INDEX(R48:V59,W49,3),INDEX(R48:V59,W50,3),INDEX(R48:V59,W51,3))</f>
        <v>1</v>
      </c>
      <c r="U61" s="104">
        <f>MAX(INDEX(R48:V59,W48,4),INDEX(R48:V59,W49,4),INDEX(R48:V59,W50,4),INDEX(R48:V59,W51,4))</f>
        <v>0</v>
      </c>
      <c r="V61" s="104">
        <f>MAX(INDEX(V48:V59,W48,1),INDEX(V48:V59,W49,1),INDEX(V48:V59,W50,1),INDEX(V48:V59,W51,1))</f>
        <v>2</v>
      </c>
      <c r="W61" s="81">
        <f>MATCH(V61,V48:V59,0)</f>
        <v>3</v>
      </c>
    </row>
    <row r="62" spans="1:23" s="81" customFormat="1" ht="16.5" thickTop="1">
      <c r="A62" s="87" t="s">
        <v>47</v>
      </c>
      <c r="B62" s="88" t="s">
        <v>27</v>
      </c>
      <c r="C62" s="89" t="s">
        <v>28</v>
      </c>
      <c r="D62" s="89" t="s">
        <v>29</v>
      </c>
      <c r="E62" s="88" t="s">
        <v>30</v>
      </c>
      <c r="F62" s="89" t="s">
        <v>31</v>
      </c>
      <c r="G62" s="89" t="s">
        <v>32</v>
      </c>
      <c r="H62" s="88" t="s">
        <v>33</v>
      </c>
      <c r="I62" s="89" t="s">
        <v>34</v>
      </c>
      <c r="J62" s="89" t="s">
        <v>35</v>
      </c>
      <c r="K62" s="88" t="s">
        <v>36</v>
      </c>
      <c r="L62" s="89" t="s">
        <v>37</v>
      </c>
      <c r="M62" s="89" t="s">
        <v>38</v>
      </c>
      <c r="N62" s="90" t="s">
        <v>12</v>
      </c>
      <c r="O62" s="91"/>
      <c r="P62" s="91"/>
    </row>
    <row r="63" spans="1:23" s="81" customFormat="1">
      <c r="A63" s="92">
        <f>A33-15/1440</f>
        <v>0.66666666666666674</v>
      </c>
      <c r="B63" s="97" t="str">
        <f t="shared" ref="B63:M63" si="11">IF(B33="","",IF($A$63&lt;&gt;"",SUM(B48:B51),""))</f>
        <v/>
      </c>
      <c r="C63" s="41">
        <f t="shared" si="11"/>
        <v>1</v>
      </c>
      <c r="D63" s="41" t="str">
        <f t="shared" si="11"/>
        <v/>
      </c>
      <c r="E63" s="97" t="str">
        <f t="shared" si="11"/>
        <v/>
      </c>
      <c r="F63" s="41">
        <f t="shared" si="11"/>
        <v>0</v>
      </c>
      <c r="G63" s="41" t="str">
        <f t="shared" si="11"/>
        <v/>
      </c>
      <c r="H63" s="97" t="str">
        <f t="shared" si="11"/>
        <v/>
      </c>
      <c r="I63" s="41">
        <f t="shared" si="11"/>
        <v>1</v>
      </c>
      <c r="J63" s="41" t="str">
        <f t="shared" si="11"/>
        <v/>
      </c>
      <c r="K63" s="97" t="str">
        <f t="shared" si="11"/>
        <v/>
      </c>
      <c r="L63" s="41">
        <f t="shared" si="11"/>
        <v>0</v>
      </c>
      <c r="M63" s="41" t="str">
        <f t="shared" si="11"/>
        <v/>
      </c>
      <c r="N63" s="95">
        <f t="shared" ref="N63:N71" si="12">IF(SUM(B63:M63)&lt;=0,"",SUM(B63:M63))</f>
        <v>2</v>
      </c>
      <c r="O63" s="82"/>
      <c r="P63" s="82"/>
      <c r="Q63" s="96">
        <f t="shared" ref="Q63:Q71" si="13">$A63</f>
        <v>0.66666666666666674</v>
      </c>
      <c r="R63" s="81">
        <f>MAX(N63:N71)</f>
        <v>3</v>
      </c>
    </row>
    <row r="64" spans="1:23" s="74" customFormat="1">
      <c r="A64" s="92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1">
        <f>IF($A$64="","",IF(C52&lt;&gt;"",SUM(C49:C52),""))</f>
        <v>1</v>
      </c>
      <c r="D64" s="41" t="str">
        <f t="shared" ref="D64:M64" si="15">IF($A$64="","",IF(D52&lt;&gt;"",SUM(D49:D52),""))</f>
        <v/>
      </c>
      <c r="E64" s="97" t="str">
        <f t="shared" si="15"/>
        <v/>
      </c>
      <c r="F64" s="41">
        <f t="shared" si="15"/>
        <v>0</v>
      </c>
      <c r="G64" s="41" t="str">
        <f t="shared" si="15"/>
        <v/>
      </c>
      <c r="H64" s="97" t="str">
        <f t="shared" si="15"/>
        <v/>
      </c>
      <c r="I64" s="41">
        <f t="shared" si="15"/>
        <v>1</v>
      </c>
      <c r="J64" s="41" t="str">
        <f t="shared" si="15"/>
        <v/>
      </c>
      <c r="K64" s="97" t="str">
        <f t="shared" si="15"/>
        <v/>
      </c>
      <c r="L64" s="41">
        <f t="shared" si="15"/>
        <v>0</v>
      </c>
      <c r="M64" s="41" t="str">
        <f t="shared" si="15"/>
        <v/>
      </c>
      <c r="N64" s="95">
        <f t="shared" si="12"/>
        <v>2</v>
      </c>
      <c r="O64" s="82"/>
      <c r="P64" s="82"/>
      <c r="Q64" s="96">
        <f t="shared" si="13"/>
        <v>0.67708333333333337</v>
      </c>
      <c r="R64" s="81">
        <f>MATCH(R63,N63:N71,0)</f>
        <v>3</v>
      </c>
      <c r="S64" s="96">
        <f>INDEX(Q63:Q71,R64,1)</f>
        <v>0.6875</v>
      </c>
      <c r="T64" s="81"/>
    </row>
    <row r="65" spans="1:20" s="81" customFormat="1">
      <c r="A65" s="92">
        <f t="shared" si="14"/>
        <v>0.6875</v>
      </c>
      <c r="B65" s="97" t="str">
        <f>IF($A$65="","",IF(B53&lt;&gt;"",SUM(B50:B53),""))</f>
        <v/>
      </c>
      <c r="C65" s="41">
        <f>IF($A$65="","",IF(C53&lt;&gt;"",SUM(C50:C53),""))</f>
        <v>2</v>
      </c>
      <c r="D65" s="41" t="str">
        <f t="shared" ref="D65:M65" si="16">IF($A$65="","",IF(D53&lt;&gt;"",SUM(D50:D53),""))</f>
        <v/>
      </c>
      <c r="E65" s="97" t="str">
        <f t="shared" si="16"/>
        <v/>
      </c>
      <c r="F65" s="41">
        <f t="shared" si="16"/>
        <v>0</v>
      </c>
      <c r="G65" s="41" t="str">
        <f t="shared" si="16"/>
        <v/>
      </c>
      <c r="H65" s="97" t="str">
        <f t="shared" si="16"/>
        <v/>
      </c>
      <c r="I65" s="41">
        <f t="shared" si="16"/>
        <v>1</v>
      </c>
      <c r="J65" s="41" t="str">
        <f t="shared" si="16"/>
        <v/>
      </c>
      <c r="K65" s="97" t="str">
        <f t="shared" si="16"/>
        <v/>
      </c>
      <c r="L65" s="41">
        <f t="shared" si="16"/>
        <v>0</v>
      </c>
      <c r="M65" s="41" t="str">
        <f t="shared" si="16"/>
        <v/>
      </c>
      <c r="N65" s="95">
        <f t="shared" si="12"/>
        <v>3</v>
      </c>
      <c r="O65" s="82"/>
      <c r="P65" s="82"/>
      <c r="Q65" s="96">
        <f t="shared" si="13"/>
        <v>0.6875</v>
      </c>
    </row>
    <row r="66" spans="1:20" s="81" customFormat="1">
      <c r="A66" s="92">
        <f t="shared" si="14"/>
        <v>0.69791666666666663</v>
      </c>
      <c r="B66" s="97" t="str">
        <f>IF($A$64="","",IF(B54&lt;&gt;"",SUM(B51:B54),""))</f>
        <v/>
      </c>
      <c r="C66" s="41">
        <f>IF($A$64="","",IF(C54&lt;&gt;"",SUM(C51:C54),""))</f>
        <v>1</v>
      </c>
      <c r="D66" s="41" t="str">
        <f t="shared" ref="D66:M66" si="17">IF($A$64="","",IF(D54&lt;&gt;"",SUM(D51:D54),""))</f>
        <v/>
      </c>
      <c r="E66" s="97" t="str">
        <f t="shared" si="17"/>
        <v/>
      </c>
      <c r="F66" s="41">
        <f t="shared" si="17"/>
        <v>0</v>
      </c>
      <c r="G66" s="41" t="str">
        <f t="shared" si="17"/>
        <v/>
      </c>
      <c r="H66" s="97" t="str">
        <f t="shared" si="17"/>
        <v/>
      </c>
      <c r="I66" s="41">
        <f t="shared" si="17"/>
        <v>0</v>
      </c>
      <c r="J66" s="41" t="str">
        <f t="shared" si="17"/>
        <v/>
      </c>
      <c r="K66" s="97" t="str">
        <f t="shared" si="17"/>
        <v/>
      </c>
      <c r="L66" s="41">
        <f t="shared" si="17"/>
        <v>0</v>
      </c>
      <c r="M66" s="41" t="str">
        <f t="shared" si="17"/>
        <v/>
      </c>
      <c r="N66" s="95">
        <f>IF(SUM(B66:M66)&lt;=0,"",SUM(B66:M66))</f>
        <v>1</v>
      </c>
      <c r="O66" s="82"/>
      <c r="P66" s="82"/>
      <c r="Q66" s="96">
        <f t="shared" si="13"/>
        <v>0.69791666666666663</v>
      </c>
    </row>
    <row r="67" spans="1:20" s="81" customFormat="1">
      <c r="A67" s="92">
        <f t="shared" si="14"/>
        <v>0.70833333333333326</v>
      </c>
      <c r="B67" s="97" t="str">
        <f>IF($A$65="","",IF(B55&lt;&gt;"",SUM(B52:B55),""))</f>
        <v/>
      </c>
      <c r="C67" s="41">
        <f>IF($A$65="","",IF(C55&lt;&gt;"",SUM(C52:C55),""))</f>
        <v>2</v>
      </c>
      <c r="D67" s="41" t="str">
        <f t="shared" ref="D67:M67" si="18">IF($A$65="","",IF(D55&lt;&gt;"",SUM(D52:D55),""))</f>
        <v/>
      </c>
      <c r="E67" s="97" t="str">
        <f t="shared" si="18"/>
        <v/>
      </c>
      <c r="F67" s="41">
        <f t="shared" si="18"/>
        <v>0</v>
      </c>
      <c r="G67" s="41" t="str">
        <f t="shared" si="18"/>
        <v/>
      </c>
      <c r="H67" s="97" t="str">
        <f t="shared" si="18"/>
        <v/>
      </c>
      <c r="I67" s="41">
        <f t="shared" si="18"/>
        <v>0</v>
      </c>
      <c r="J67" s="41" t="str">
        <f t="shared" si="18"/>
        <v/>
      </c>
      <c r="K67" s="97" t="str">
        <f t="shared" si="18"/>
        <v/>
      </c>
      <c r="L67" s="41">
        <f t="shared" si="18"/>
        <v>0</v>
      </c>
      <c r="M67" s="41" t="str">
        <f t="shared" si="18"/>
        <v/>
      </c>
      <c r="N67" s="95">
        <f>IF(SUM(B67:M67)&lt;=0,"",SUM(B67:M67))</f>
        <v>2</v>
      </c>
      <c r="O67" s="82"/>
      <c r="P67" s="82"/>
      <c r="Q67" s="96">
        <f t="shared" si="13"/>
        <v>0.70833333333333326</v>
      </c>
    </row>
    <row r="68" spans="1:20" s="81" customFormat="1">
      <c r="A68" s="92" t="str">
        <f t="shared" si="14"/>
        <v/>
      </c>
      <c r="B68" s="97" t="str">
        <f t="shared" ref="B68:M68" si="19">IF(B56&lt;&gt;"",SUM(B53:B56),"")</f>
        <v/>
      </c>
      <c r="C68" s="41" t="str">
        <f t="shared" si="19"/>
        <v/>
      </c>
      <c r="D68" s="41" t="str">
        <f t="shared" si="19"/>
        <v/>
      </c>
      <c r="E68" s="97" t="str">
        <f t="shared" si="19"/>
        <v/>
      </c>
      <c r="F68" s="41" t="str">
        <f t="shared" si="19"/>
        <v/>
      </c>
      <c r="G68" s="41" t="str">
        <f t="shared" si="19"/>
        <v/>
      </c>
      <c r="H68" s="97" t="str">
        <f t="shared" si="19"/>
        <v/>
      </c>
      <c r="I68" s="41" t="str">
        <f t="shared" si="19"/>
        <v/>
      </c>
      <c r="J68" s="41" t="str">
        <f t="shared" si="19"/>
        <v/>
      </c>
      <c r="K68" s="97" t="str">
        <f t="shared" si="19"/>
        <v/>
      </c>
      <c r="L68" s="41" t="str">
        <f t="shared" si="19"/>
        <v/>
      </c>
      <c r="M68" s="41" t="str">
        <f t="shared" si="19"/>
        <v/>
      </c>
      <c r="N68" s="95" t="str">
        <f>IF(SUM(B68:M68)&lt;=0,"",SUM(B68:M68))</f>
        <v/>
      </c>
      <c r="O68" s="82"/>
      <c r="P68" s="82"/>
      <c r="Q68" s="96" t="str">
        <f t="shared" si="13"/>
        <v/>
      </c>
    </row>
    <row r="69" spans="1:20" s="81" customFormat="1">
      <c r="A69" s="92" t="str">
        <f t="shared" si="14"/>
        <v/>
      </c>
      <c r="B69" s="97" t="str">
        <f>IF($A$71="","",IF(B57&lt;&gt;"",SUM(B54:B57),""))</f>
        <v/>
      </c>
      <c r="C69" s="41" t="str">
        <f>IF($A$71="","",IF(C57&lt;&gt;"",SUM(C54:C57),""))</f>
        <v/>
      </c>
      <c r="D69" s="41" t="str">
        <f t="shared" ref="D69:M69" si="20">IF($A$71="","",IF(D57&lt;&gt;"",SUM(D54:D57),""))</f>
        <v/>
      </c>
      <c r="E69" s="97" t="str">
        <f t="shared" si="20"/>
        <v/>
      </c>
      <c r="F69" s="41" t="str">
        <f t="shared" si="20"/>
        <v/>
      </c>
      <c r="G69" s="41" t="str">
        <f t="shared" si="20"/>
        <v/>
      </c>
      <c r="H69" s="97" t="str">
        <f t="shared" si="20"/>
        <v/>
      </c>
      <c r="I69" s="41" t="str">
        <f t="shared" si="20"/>
        <v/>
      </c>
      <c r="J69" s="41" t="str">
        <f t="shared" si="20"/>
        <v/>
      </c>
      <c r="K69" s="97" t="str">
        <f t="shared" si="20"/>
        <v/>
      </c>
      <c r="L69" s="41" t="str">
        <f t="shared" si="20"/>
        <v/>
      </c>
      <c r="M69" s="41" t="str">
        <f t="shared" si="20"/>
        <v/>
      </c>
      <c r="N69" s="95" t="str">
        <f>IF(SUM(B69:M69)&lt;=0,"",SUM(B69:M69))</f>
        <v/>
      </c>
      <c r="O69" s="82"/>
      <c r="P69" s="82"/>
      <c r="Q69" s="96" t="str">
        <f t="shared" si="13"/>
        <v/>
      </c>
    </row>
    <row r="70" spans="1:20" s="81" customFormat="1">
      <c r="A70" s="92" t="str">
        <f t="shared" si="14"/>
        <v/>
      </c>
      <c r="B70" s="97" t="str">
        <f t="shared" ref="B70:M70" si="21">IF(B58&lt;&gt;"",SUM(B55:B58),"")</f>
        <v/>
      </c>
      <c r="C70" s="41" t="str">
        <f t="shared" si="21"/>
        <v/>
      </c>
      <c r="D70" s="41" t="str">
        <f t="shared" si="21"/>
        <v/>
      </c>
      <c r="E70" s="97" t="str">
        <f t="shared" si="21"/>
        <v/>
      </c>
      <c r="F70" s="41" t="str">
        <f t="shared" si="21"/>
        <v/>
      </c>
      <c r="G70" s="41" t="str">
        <f t="shared" si="21"/>
        <v/>
      </c>
      <c r="H70" s="97" t="str">
        <f t="shared" si="21"/>
        <v/>
      </c>
      <c r="I70" s="41" t="str">
        <f t="shared" si="21"/>
        <v/>
      </c>
      <c r="J70" s="41" t="str">
        <f t="shared" si="21"/>
        <v/>
      </c>
      <c r="K70" s="97" t="str">
        <f t="shared" si="21"/>
        <v/>
      </c>
      <c r="L70" s="41" t="str">
        <f t="shared" si="21"/>
        <v/>
      </c>
      <c r="M70" s="41" t="str">
        <f t="shared" si="21"/>
        <v/>
      </c>
      <c r="N70" s="95" t="str">
        <f t="shared" si="12"/>
        <v/>
      </c>
      <c r="O70" s="82"/>
      <c r="P70" s="82"/>
      <c r="Q70" s="96" t="str">
        <f t="shared" si="13"/>
        <v/>
      </c>
    </row>
    <row r="71" spans="1:20" s="81" customFormat="1">
      <c r="A71" s="92" t="str">
        <f t="shared" si="14"/>
        <v/>
      </c>
      <c r="B71" s="97" t="str">
        <f>IF($A$71="","",IF(B59&lt;&gt;"",SUM(B56:B59),""))</f>
        <v/>
      </c>
      <c r="C71" s="41" t="str">
        <f>IF($A$71="","",IF(C59&lt;&gt;"",SUM(C56:C59),""))</f>
        <v/>
      </c>
      <c r="D71" s="41" t="str">
        <f t="shared" ref="D71:M71" si="22">IF($A$71="","",IF(D59&lt;&gt;"",SUM(D56:D59),""))</f>
        <v/>
      </c>
      <c r="E71" s="97" t="str">
        <f t="shared" si="22"/>
        <v/>
      </c>
      <c r="F71" s="41" t="str">
        <f t="shared" si="22"/>
        <v/>
      </c>
      <c r="G71" s="41" t="str">
        <f t="shared" si="22"/>
        <v/>
      </c>
      <c r="H71" s="97" t="str">
        <f t="shared" si="22"/>
        <v/>
      </c>
      <c r="I71" s="41" t="str">
        <f t="shared" si="22"/>
        <v/>
      </c>
      <c r="J71" s="41" t="str">
        <f t="shared" si="22"/>
        <v/>
      </c>
      <c r="K71" s="97" t="str">
        <f t="shared" si="22"/>
        <v/>
      </c>
      <c r="L71" s="41" t="str">
        <f t="shared" si="22"/>
        <v/>
      </c>
      <c r="M71" s="41" t="str">
        <f t="shared" si="22"/>
        <v/>
      </c>
      <c r="N71" s="95" t="str">
        <f t="shared" si="12"/>
        <v/>
      </c>
      <c r="O71" s="82"/>
      <c r="P71" s="82"/>
      <c r="Q71" s="96" t="str">
        <f t="shared" si="13"/>
        <v/>
      </c>
    </row>
    <row r="72" spans="1:20" s="81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0"/>
      <c r="P72" s="80"/>
    </row>
    <row r="73" spans="1:20" ht="15" customHeight="1" thickTop="1">
      <c r="A73" s="111"/>
      <c r="B73" s="112"/>
      <c r="C73" s="33"/>
      <c r="E73" s="40"/>
      <c r="F73" s="111"/>
      <c r="G73" s="33"/>
      <c r="H73" s="33"/>
      <c r="J73" s="33"/>
      <c r="L73" s="33"/>
      <c r="M73" s="33"/>
      <c r="N73" s="33"/>
      <c r="O73" s="33"/>
      <c r="P73" s="33"/>
    </row>
    <row r="74" spans="1:20" ht="15" customHeight="1">
      <c r="A74" s="111"/>
      <c r="B74" s="112"/>
      <c r="C74" s="33"/>
      <c r="E74" s="40"/>
      <c r="F74" s="111"/>
      <c r="G74" s="33"/>
      <c r="H74" s="33"/>
      <c r="J74" s="33"/>
      <c r="L74" s="33"/>
      <c r="M74" s="33"/>
      <c r="N74" s="33"/>
      <c r="O74" s="33"/>
      <c r="P74" s="33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4">
        <f>IF(F33="",0,INDEX($B$63:$M$71,$R$64,5))+IF(H33="",0,INDEX($B$63:$M$71,$R$64,7))+IF(M33="",0,INDEX($B$63:$M$71,$R$64,12))</f>
        <v>0</v>
      </c>
      <c r="I76" s="54">
        <f>IF(D33="",0,INDEX($B$63:$M$71,$R$64,3))+IF(E33="",0,INDEX($B$63:$M$71,$R$64,4))+IF(L33="",0,INDEX($B$63:$M$71,$R$64,11))</f>
        <v>0</v>
      </c>
      <c r="M76" s="54" t="s">
        <v>12</v>
      </c>
    </row>
    <row r="77" spans="1:20" ht="15" hidden="1" customHeight="1">
      <c r="A77" s="5" t="s">
        <v>50</v>
      </c>
      <c r="C77" s="54">
        <f>IF(B33="",0,INDEX($B$63:$M$71,$R$64,1))+IF(C33="",0,INDEX($B$63:$M$71,$R$64,2))+IF(D33="",0,INDEX($B$63:$M$71,$R$64,3))</f>
        <v>2</v>
      </c>
      <c r="F77" s="54">
        <f>IF(E33="",0,INDEX($B$63:$M$71,$R$64,4))+IF(F33="",0,INDEX($B$63:$M$71,$R$64,5))+IF(G33="",0,INDEX($B$63:$M$71,$R$64,6))</f>
        <v>0</v>
      </c>
      <c r="I77" s="54">
        <f>IF(H33="",0,INDEX($B$63:$M$71,$R$64,7))+IF(I33="",0,INDEX($B$63:$M$71,$R$64,8))+IF(J33="",0,INDEX($B$63:$M$71,$R$64,9))</f>
        <v>1</v>
      </c>
      <c r="L77" s="54">
        <f>IF(K33="",0,INDEX($B$63:$M$71,$R$64,10))+IF(L33="",0,INDEX($B$63:$M$71,$R$64,11))+IF(M33="",0,INDEX($B$63:$M$71,$R$64,12))</f>
        <v>0</v>
      </c>
      <c r="M77" s="15"/>
      <c r="R77" s="40"/>
      <c r="S77" s="113"/>
    </row>
    <row r="78" spans="1:20" ht="15" hidden="1" customHeight="1">
      <c r="A78" s="5" t="s">
        <v>49</v>
      </c>
      <c r="F78" s="54">
        <f>IF(C33="",0,INDEX($B$63:$M$71,$R$64,2))+IF(J33="",0,INDEX($B$63:$M$71,$R$64,9))+IF(K33="",0,INDEX($B$63:$M$71,$R$64,10))</f>
        <v>2</v>
      </c>
      <c r="L78" s="54">
        <f>IF(B33="",0,INDEX($B$63:$M$71,$R$64,1))+IF(G33="",0,INDEX($B$63:$M$71,$R$64,6))+IF(I33="",0,INDEX($B$63:$M$71,$R$64,8))</f>
        <v>1</v>
      </c>
    </row>
    <row r="79" spans="1:20" ht="15" customHeight="1">
      <c r="C79" s="54"/>
      <c r="F79" s="54"/>
      <c r="I79" s="54"/>
      <c r="L79" s="54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4"/>
      <c r="D83" s="5"/>
      <c r="E83" s="5"/>
      <c r="F83" s="54"/>
      <c r="G83" s="5"/>
      <c r="H83" s="5"/>
      <c r="I83" s="115"/>
      <c r="J83" s="5"/>
      <c r="K83" s="5"/>
      <c r="L83" s="54"/>
      <c r="M83" s="5"/>
      <c r="N83" s="5"/>
      <c r="O83" s="5"/>
      <c r="P83" s="5"/>
      <c r="Q83" s="5"/>
      <c r="R83" s="5"/>
      <c r="S83" s="5"/>
      <c r="T83" s="5"/>
    </row>
    <row r="84" spans="1:20">
      <c r="C84" s="54"/>
      <c r="F84" s="54"/>
      <c r="I84" s="54"/>
      <c r="L84" s="54"/>
    </row>
    <row r="85" spans="1:20">
      <c r="C85" s="54"/>
      <c r="F85" s="54"/>
      <c r="I85" s="54"/>
      <c r="L85" s="54"/>
    </row>
    <row r="87" spans="1:20">
      <c r="S87" s="40"/>
    </row>
    <row r="89" spans="1:20">
      <c r="L89" s="54"/>
    </row>
    <row r="90" spans="1:20">
      <c r="T90" s="40"/>
    </row>
    <row r="93" spans="1:20" s="40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 spans="20:40" ht="31.15" customHeight="1">
      <c r="V100" s="50"/>
      <c r="W100" s="54"/>
      <c r="X100" s="54"/>
      <c r="Y100" s="15"/>
      <c r="Z100" s="15"/>
      <c r="AA100" s="15"/>
      <c r="AB100" s="54"/>
      <c r="AC100" s="54"/>
      <c r="AD100" s="54"/>
      <c r="AE100" s="54"/>
      <c r="AI100" s="15"/>
      <c r="AJ100" s="15"/>
      <c r="AK100" s="15"/>
    </row>
    <row r="101" spans="20:40" ht="25.15" customHeight="1"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  <row r="102" spans="20:40"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 spans="20:40"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 spans="20:40"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 spans="20:40"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 spans="20:40"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 spans="20:40"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 spans="20:40">
      <c r="T108" s="15"/>
      <c r="V108" s="54"/>
      <c r="W108" s="54"/>
      <c r="X108" s="54"/>
      <c r="Y108" s="54"/>
      <c r="Z108" s="54"/>
      <c r="AA108" s="54"/>
      <c r="AB108" s="54"/>
      <c r="AC108" s="54"/>
      <c r="AD108" s="54"/>
      <c r="AE108" s="15"/>
      <c r="AF108" s="15"/>
      <c r="AN108" s="15"/>
    </row>
    <row r="109" spans="20:40">
      <c r="T109" s="15"/>
      <c r="V109" s="54"/>
      <c r="W109" s="54"/>
      <c r="X109" s="54"/>
      <c r="Y109" s="54"/>
      <c r="Z109" s="54"/>
      <c r="AA109" s="54"/>
      <c r="AB109" s="54"/>
      <c r="AC109" s="54"/>
      <c r="AD109" s="54"/>
      <c r="AE109" s="15"/>
      <c r="AF109" s="15"/>
      <c r="AN109" s="15"/>
    </row>
    <row r="110" spans="20:40">
      <c r="T110" s="15"/>
      <c r="V110" s="54"/>
      <c r="W110" s="54"/>
      <c r="X110" s="54"/>
      <c r="Y110" s="54"/>
      <c r="Z110" s="54"/>
      <c r="AA110" s="54"/>
      <c r="AB110" s="54"/>
      <c r="AC110" s="54"/>
      <c r="AD110" s="54"/>
      <c r="AE110" s="15"/>
      <c r="AF110" s="15"/>
      <c r="AN110" s="15"/>
    </row>
    <row r="111" spans="20:40"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 spans="20:40"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</row>
    <row r="113" spans="22:44"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</row>
    <row r="114" spans="22:44"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spans="22:44"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 spans="22:44"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 spans="22:44"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 spans="22:44" ht="31.15" customHeight="1">
      <c r="V118" s="54"/>
      <c r="W118" s="54"/>
      <c r="X118" s="54"/>
      <c r="Y118" s="15"/>
      <c r="Z118" s="15"/>
      <c r="AA118" s="15"/>
      <c r="AB118" s="54"/>
      <c r="AC118" s="54"/>
      <c r="AD118" s="54"/>
      <c r="AE118" s="54"/>
      <c r="AI118" s="15"/>
      <c r="AJ118" s="15"/>
      <c r="AK118" s="15"/>
    </row>
    <row r="119" spans="22:44" ht="25.15" customHeight="1"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 spans="22:44" ht="25.15" customHeight="1"/>
    <row r="121" spans="22:44">
      <c r="AR121" s="116"/>
    </row>
    <row r="122" spans="22:44">
      <c r="AR122" s="81"/>
    </row>
    <row r="123" spans="22:44">
      <c r="AR123" s="81"/>
    </row>
    <row r="124" spans="22:44">
      <c r="AR124" s="8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2011-05-03T23:38:10Z</dcterms:modified>
</cp:coreProperties>
</file>