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5480" windowHeight="9720"/>
  </bookViews>
  <sheets>
    <sheet name="vehicles" sheetId="1" r:id="rId1"/>
    <sheet name="peds" sheetId="2" r:id="rId2"/>
  </sheets>
  <calcPr calcId="144525"/>
</workbook>
</file>

<file path=xl/calcChain.xml><?xml version="1.0" encoding="utf-8"?>
<calcChain xmlns="http://schemas.openxmlformats.org/spreadsheetml/2006/main">
  <c r="L77" i="2" l="1"/>
  <c r="I76" i="2"/>
  <c r="M63" i="2"/>
  <c r="L63" i="2"/>
  <c r="K63" i="2"/>
  <c r="J63" i="2"/>
  <c r="H63" i="2"/>
  <c r="G63" i="2"/>
  <c r="E63" i="2"/>
  <c r="D63" i="2"/>
  <c r="B63" i="2"/>
  <c r="A63" i="2"/>
  <c r="M59" i="2"/>
  <c r="L59" i="2"/>
  <c r="K59" i="2"/>
  <c r="U59" i="2" s="1"/>
  <c r="J59" i="2"/>
  <c r="I59" i="2"/>
  <c r="H59" i="2"/>
  <c r="T59" i="2" s="1"/>
  <c r="G59" i="2"/>
  <c r="F59" i="2"/>
  <c r="E59" i="2"/>
  <c r="S59" i="2" s="1"/>
  <c r="D59" i="2"/>
  <c r="C59" i="2"/>
  <c r="B59" i="2"/>
  <c r="R59" i="2" s="1"/>
  <c r="V59" i="2" s="1"/>
  <c r="A59" i="2"/>
  <c r="Q59" i="2" s="1"/>
  <c r="M58" i="2"/>
  <c r="M70" i="2" s="1"/>
  <c r="L58" i="2"/>
  <c r="L70" i="2" s="1"/>
  <c r="K58" i="2"/>
  <c r="U58" i="2" s="1"/>
  <c r="J58" i="2"/>
  <c r="J70" i="2" s="1"/>
  <c r="I58" i="2"/>
  <c r="I70" i="2" s="1"/>
  <c r="H58" i="2"/>
  <c r="H70" i="2" s="1"/>
  <c r="G58" i="2"/>
  <c r="G70" i="2" s="1"/>
  <c r="F58" i="2"/>
  <c r="F70" i="2" s="1"/>
  <c r="E58" i="2"/>
  <c r="S58" i="2" s="1"/>
  <c r="D58" i="2"/>
  <c r="D70" i="2" s="1"/>
  <c r="C58" i="2"/>
  <c r="C70" i="2" s="1"/>
  <c r="B58" i="2"/>
  <c r="B70" i="2" s="1"/>
  <c r="A58" i="2"/>
  <c r="Q58" i="2" s="1"/>
  <c r="M57" i="2"/>
  <c r="L57" i="2"/>
  <c r="K57" i="2"/>
  <c r="U57" i="2" s="1"/>
  <c r="J57" i="2"/>
  <c r="I57" i="2"/>
  <c r="H57" i="2"/>
  <c r="T57" i="2" s="1"/>
  <c r="G57" i="2"/>
  <c r="F57" i="2"/>
  <c r="E57" i="2"/>
  <c r="S57" i="2" s="1"/>
  <c r="D57" i="2"/>
  <c r="C57" i="2"/>
  <c r="B57" i="2"/>
  <c r="R57" i="2" s="1"/>
  <c r="V57" i="2" s="1"/>
  <c r="A57" i="2"/>
  <c r="Q57" i="2" s="1"/>
  <c r="M56" i="2"/>
  <c r="M68" i="2" s="1"/>
  <c r="L56" i="2"/>
  <c r="L68" i="2" s="1"/>
  <c r="K56" i="2"/>
  <c r="U56" i="2" s="1"/>
  <c r="J56" i="2"/>
  <c r="J68" i="2" s="1"/>
  <c r="I56" i="2"/>
  <c r="I68" i="2" s="1"/>
  <c r="H56" i="2"/>
  <c r="H68" i="2" s="1"/>
  <c r="G56" i="2"/>
  <c r="G68" i="2" s="1"/>
  <c r="F56" i="2"/>
  <c r="F68" i="2" s="1"/>
  <c r="E56" i="2"/>
  <c r="D56" i="2"/>
  <c r="D68" i="2" s="1"/>
  <c r="C56" i="2"/>
  <c r="C68" i="2" s="1"/>
  <c r="B56" i="2"/>
  <c r="B68" i="2" s="1"/>
  <c r="A56" i="2"/>
  <c r="Q56" i="2" s="1"/>
  <c r="M55" i="2"/>
  <c r="L55" i="2"/>
  <c r="K55" i="2"/>
  <c r="J55" i="2"/>
  <c r="I55" i="2"/>
  <c r="H55" i="2"/>
  <c r="T55" i="2" s="1"/>
  <c r="G55" i="2"/>
  <c r="F55" i="2"/>
  <c r="E55" i="2"/>
  <c r="D55" i="2"/>
  <c r="C55" i="2"/>
  <c r="B55" i="2"/>
  <c r="M54" i="2"/>
  <c r="L54" i="2"/>
  <c r="K54" i="2"/>
  <c r="U54" i="2" s="1"/>
  <c r="J54" i="2"/>
  <c r="I54" i="2"/>
  <c r="H54" i="2"/>
  <c r="T54" i="2" s="1"/>
  <c r="G54" i="2"/>
  <c r="F54" i="2"/>
  <c r="E54" i="2"/>
  <c r="D54" i="2"/>
  <c r="C54" i="2"/>
  <c r="B54" i="2"/>
  <c r="R54" i="2" s="1"/>
  <c r="M53" i="2"/>
  <c r="L53" i="2"/>
  <c r="K53" i="2"/>
  <c r="U53" i="2" s="1"/>
  <c r="J53" i="2"/>
  <c r="I53" i="2"/>
  <c r="H53" i="2"/>
  <c r="T53" i="2" s="1"/>
  <c r="G53" i="2"/>
  <c r="F53" i="2"/>
  <c r="E53" i="2"/>
  <c r="D53" i="2"/>
  <c r="C53" i="2"/>
  <c r="B53" i="2"/>
  <c r="R53" i="2" s="1"/>
  <c r="M52" i="2"/>
  <c r="L52" i="2"/>
  <c r="K52" i="2"/>
  <c r="U52" i="2" s="1"/>
  <c r="J52" i="2"/>
  <c r="I52" i="2"/>
  <c r="H52" i="2"/>
  <c r="G52" i="2"/>
  <c r="F52" i="2"/>
  <c r="E52" i="2"/>
  <c r="D52" i="2"/>
  <c r="C52" i="2"/>
  <c r="B52" i="2"/>
  <c r="M51" i="2"/>
  <c r="L51" i="2"/>
  <c r="K51" i="2"/>
  <c r="U51" i="2" s="1"/>
  <c r="J51" i="2"/>
  <c r="I51" i="2"/>
  <c r="H51" i="2"/>
  <c r="G51" i="2"/>
  <c r="F51" i="2"/>
  <c r="E51" i="2"/>
  <c r="D51" i="2"/>
  <c r="C51" i="2"/>
  <c r="B51" i="2"/>
  <c r="M50" i="2"/>
  <c r="L50" i="2"/>
  <c r="K50" i="2"/>
  <c r="U50" i="2" s="1"/>
  <c r="J50" i="2"/>
  <c r="I50" i="2"/>
  <c r="H50" i="2"/>
  <c r="G50" i="2"/>
  <c r="F50" i="2"/>
  <c r="E50" i="2"/>
  <c r="D50" i="2"/>
  <c r="C50" i="2"/>
  <c r="B50" i="2"/>
  <c r="M49" i="2"/>
  <c r="L49" i="2"/>
  <c r="K49" i="2"/>
  <c r="U49" i="2" s="1"/>
  <c r="J49" i="2"/>
  <c r="I49" i="2"/>
  <c r="H49" i="2"/>
  <c r="G49" i="2"/>
  <c r="F49" i="2"/>
  <c r="E49" i="2"/>
  <c r="D49" i="2"/>
  <c r="C49" i="2"/>
  <c r="B49" i="2"/>
  <c r="A49" i="2"/>
  <c r="Q49" i="2" s="1"/>
  <c r="M48" i="2"/>
  <c r="L48" i="2"/>
  <c r="K48" i="2"/>
  <c r="U48" i="2" s="1"/>
  <c r="J48" i="2"/>
  <c r="I48" i="2"/>
  <c r="H48" i="2"/>
  <c r="G48" i="2"/>
  <c r="F48" i="2"/>
  <c r="E48" i="2"/>
  <c r="D48" i="2"/>
  <c r="C48" i="2"/>
  <c r="B48" i="2"/>
  <c r="A48" i="2"/>
  <c r="Q48" i="2" s="1"/>
  <c r="Q47" i="2" s="1"/>
  <c r="N40" i="2"/>
  <c r="N39" i="2"/>
  <c r="N38" i="2"/>
  <c r="N37" i="2"/>
  <c r="N36" i="2"/>
  <c r="N35" i="2"/>
  <c r="N34" i="2"/>
  <c r="N33" i="2"/>
  <c r="D25" i="2"/>
  <c r="J23" i="2"/>
  <c r="F22" i="2"/>
  <c r="B12" i="2"/>
  <c r="J11" i="2"/>
  <c r="D9" i="2"/>
  <c r="L77" i="1"/>
  <c r="M63" i="1"/>
  <c r="L63" i="1"/>
  <c r="K63" i="1"/>
  <c r="D63" i="1"/>
  <c r="A63" i="1"/>
  <c r="M59" i="1"/>
  <c r="L59" i="1"/>
  <c r="K59" i="1"/>
  <c r="U59" i="1" s="1"/>
  <c r="J59" i="1"/>
  <c r="I59" i="1"/>
  <c r="H59" i="1"/>
  <c r="T59" i="1" s="1"/>
  <c r="G59" i="1"/>
  <c r="F59" i="1"/>
  <c r="E59" i="1"/>
  <c r="S59" i="1" s="1"/>
  <c r="D59" i="1"/>
  <c r="C59" i="1"/>
  <c r="B59" i="1"/>
  <c r="R59" i="1" s="1"/>
  <c r="V59" i="1" s="1"/>
  <c r="A59" i="1"/>
  <c r="Q59" i="1" s="1"/>
  <c r="M58" i="1"/>
  <c r="M70" i="1" s="1"/>
  <c r="L58" i="1"/>
  <c r="L70" i="1" s="1"/>
  <c r="K58" i="1"/>
  <c r="U58" i="1" s="1"/>
  <c r="J58" i="1"/>
  <c r="J70" i="1" s="1"/>
  <c r="I58" i="1"/>
  <c r="I70" i="1" s="1"/>
  <c r="H58" i="1"/>
  <c r="H70" i="1" s="1"/>
  <c r="G58" i="1"/>
  <c r="G70" i="1" s="1"/>
  <c r="F58" i="1"/>
  <c r="F70" i="1" s="1"/>
  <c r="E58" i="1"/>
  <c r="S58" i="1" s="1"/>
  <c r="D58" i="1"/>
  <c r="D70" i="1" s="1"/>
  <c r="C58" i="1"/>
  <c r="C70" i="1" s="1"/>
  <c r="B58" i="1"/>
  <c r="B70" i="1" s="1"/>
  <c r="A58" i="1"/>
  <c r="Q58" i="1" s="1"/>
  <c r="M57" i="1"/>
  <c r="L57" i="1"/>
  <c r="K57" i="1"/>
  <c r="U57" i="1" s="1"/>
  <c r="J57" i="1"/>
  <c r="I57" i="1"/>
  <c r="H57" i="1"/>
  <c r="T57" i="1" s="1"/>
  <c r="G57" i="1"/>
  <c r="F57" i="1"/>
  <c r="E57" i="1"/>
  <c r="S57" i="1" s="1"/>
  <c r="D57" i="1"/>
  <c r="C57" i="1"/>
  <c r="B57" i="1"/>
  <c r="R57" i="1" s="1"/>
  <c r="V57" i="1" s="1"/>
  <c r="A57" i="1"/>
  <c r="Q57" i="1" s="1"/>
  <c r="M56" i="1"/>
  <c r="M68" i="1" s="1"/>
  <c r="L56" i="1"/>
  <c r="L68" i="1" s="1"/>
  <c r="K56" i="1"/>
  <c r="U56" i="1" s="1"/>
  <c r="J56" i="1"/>
  <c r="J68" i="1" s="1"/>
  <c r="I56" i="1"/>
  <c r="I68" i="1" s="1"/>
  <c r="H56" i="1"/>
  <c r="H68" i="1" s="1"/>
  <c r="G56" i="1"/>
  <c r="G68" i="1" s="1"/>
  <c r="F56" i="1"/>
  <c r="F68" i="1" s="1"/>
  <c r="E56" i="1"/>
  <c r="D56" i="1"/>
  <c r="D68" i="1" s="1"/>
  <c r="C56" i="1"/>
  <c r="C68" i="1" s="1"/>
  <c r="B56" i="1"/>
  <c r="B68" i="1" s="1"/>
  <c r="A56" i="1"/>
  <c r="Q56" i="1" s="1"/>
  <c r="M55" i="1"/>
  <c r="L55" i="1"/>
  <c r="K55" i="1"/>
  <c r="J55" i="1"/>
  <c r="I55" i="1"/>
  <c r="H55" i="1"/>
  <c r="T55" i="1" s="1"/>
  <c r="G55" i="1"/>
  <c r="F55" i="1"/>
  <c r="E55" i="1"/>
  <c r="D55" i="1"/>
  <c r="C55" i="1"/>
  <c r="B55" i="1"/>
  <c r="M54" i="1"/>
  <c r="L54" i="1"/>
  <c r="K54" i="1"/>
  <c r="U54" i="1" s="1"/>
  <c r="J54" i="1"/>
  <c r="I54" i="1"/>
  <c r="H54" i="1"/>
  <c r="T54" i="1" s="1"/>
  <c r="G54" i="1"/>
  <c r="F54" i="1"/>
  <c r="E54" i="1"/>
  <c r="S54" i="1" s="1"/>
  <c r="D54" i="1"/>
  <c r="C54" i="1"/>
  <c r="B54" i="1"/>
  <c r="R54" i="1" s="1"/>
  <c r="M53" i="1"/>
  <c r="L53" i="1"/>
  <c r="K53" i="1"/>
  <c r="U53" i="1" s="1"/>
  <c r="J53" i="1"/>
  <c r="I53" i="1"/>
  <c r="H53" i="1"/>
  <c r="T53" i="1" s="1"/>
  <c r="G53" i="1"/>
  <c r="F53" i="1"/>
  <c r="E53" i="1"/>
  <c r="S53" i="1" s="1"/>
  <c r="D53" i="1"/>
  <c r="C53" i="1"/>
  <c r="B53" i="1"/>
  <c r="R53" i="1" s="1"/>
  <c r="M52" i="1"/>
  <c r="L52" i="1"/>
  <c r="K52" i="1"/>
  <c r="U52" i="1" s="1"/>
  <c r="J52" i="1"/>
  <c r="I52" i="1"/>
  <c r="H52" i="1"/>
  <c r="G52" i="1"/>
  <c r="F52" i="1"/>
  <c r="E52" i="1"/>
  <c r="D52" i="1"/>
  <c r="C52" i="1"/>
  <c r="B52" i="1"/>
  <c r="M51" i="1"/>
  <c r="L51" i="1"/>
  <c r="K51" i="1"/>
  <c r="U51" i="1" s="1"/>
  <c r="J51" i="1"/>
  <c r="I51" i="1"/>
  <c r="H51" i="1"/>
  <c r="G51" i="1"/>
  <c r="F51" i="1"/>
  <c r="E51" i="1"/>
  <c r="D51" i="1"/>
  <c r="C51" i="1"/>
  <c r="B51" i="1"/>
  <c r="M50" i="1"/>
  <c r="L50" i="1"/>
  <c r="K50" i="1"/>
  <c r="U50" i="1" s="1"/>
  <c r="J50" i="1"/>
  <c r="I50" i="1"/>
  <c r="H50" i="1"/>
  <c r="G50" i="1"/>
  <c r="F50" i="1"/>
  <c r="E50" i="1"/>
  <c r="D50" i="1"/>
  <c r="C50" i="1"/>
  <c r="B50" i="1"/>
  <c r="M49" i="1"/>
  <c r="L49" i="1"/>
  <c r="K49" i="1"/>
  <c r="U49" i="1" s="1"/>
  <c r="J49" i="1"/>
  <c r="I49" i="1"/>
  <c r="H49" i="1"/>
  <c r="G49" i="1"/>
  <c r="F49" i="1"/>
  <c r="E49" i="1"/>
  <c r="D49" i="1"/>
  <c r="C49" i="1"/>
  <c r="B49" i="1"/>
  <c r="M48" i="1"/>
  <c r="L48" i="1"/>
  <c r="K48" i="1"/>
  <c r="U48" i="1" s="1"/>
  <c r="J48" i="1"/>
  <c r="J63" i="1" s="1"/>
  <c r="I48" i="1"/>
  <c r="I63" i="1" s="1"/>
  <c r="H48" i="1"/>
  <c r="G48" i="1"/>
  <c r="G63" i="1" s="1"/>
  <c r="F48" i="1"/>
  <c r="F63" i="1" s="1"/>
  <c r="E48" i="1"/>
  <c r="D48" i="1"/>
  <c r="C48" i="1"/>
  <c r="C63" i="1" s="1"/>
  <c r="B48" i="1"/>
  <c r="A48" i="1"/>
  <c r="A49" i="1" s="1"/>
  <c r="N40" i="1"/>
  <c r="N39" i="1"/>
  <c r="N38" i="1"/>
  <c r="N37" i="1"/>
  <c r="N36" i="1"/>
  <c r="N35" i="1"/>
  <c r="N34" i="1"/>
  <c r="N33" i="1"/>
  <c r="D25" i="1"/>
  <c r="F22" i="1"/>
  <c r="B12" i="1"/>
  <c r="J11" i="1"/>
  <c r="D9" i="1"/>
  <c r="T52" i="2" l="1"/>
  <c r="V52" i="2" s="1"/>
  <c r="T51" i="2"/>
  <c r="I63" i="2"/>
  <c r="T49" i="2"/>
  <c r="T50" i="2"/>
  <c r="T48" i="2"/>
  <c r="S56" i="2"/>
  <c r="S53" i="2"/>
  <c r="V53" i="2" s="1"/>
  <c r="S54" i="2"/>
  <c r="S52" i="2"/>
  <c r="S51" i="2"/>
  <c r="F63" i="2"/>
  <c r="S50" i="2"/>
  <c r="S48" i="2"/>
  <c r="S49" i="2"/>
  <c r="R52" i="2"/>
  <c r="R51" i="2"/>
  <c r="V51" i="2" s="1"/>
  <c r="C63" i="2"/>
  <c r="R50" i="2"/>
  <c r="R48" i="2"/>
  <c r="V48" i="2" s="1"/>
  <c r="R49" i="2"/>
  <c r="V49" i="2" s="1"/>
  <c r="T52" i="1"/>
  <c r="T51" i="1"/>
  <c r="T49" i="1"/>
  <c r="T50" i="1"/>
  <c r="T48" i="1"/>
  <c r="H63" i="1"/>
  <c r="S56" i="1"/>
  <c r="S52" i="1"/>
  <c r="S51" i="1"/>
  <c r="S50" i="1"/>
  <c r="S48" i="1"/>
  <c r="S49" i="1"/>
  <c r="V54" i="1"/>
  <c r="V53" i="1"/>
  <c r="E63" i="1"/>
  <c r="R52" i="1"/>
  <c r="R51" i="1"/>
  <c r="R50" i="1"/>
  <c r="V50" i="1" s="1"/>
  <c r="R48" i="1"/>
  <c r="R49" i="1"/>
  <c r="V49" i="1" s="1"/>
  <c r="B63" i="1"/>
  <c r="V50" i="2"/>
  <c r="V54" i="2"/>
  <c r="N49" i="2"/>
  <c r="A50" i="2"/>
  <c r="N51" i="2"/>
  <c r="S55" i="2"/>
  <c r="U55" i="2"/>
  <c r="N48" i="2"/>
  <c r="N50" i="2"/>
  <c r="N52" i="2"/>
  <c r="N53" i="2"/>
  <c r="N54" i="2"/>
  <c r="R55" i="2"/>
  <c r="N55" i="2"/>
  <c r="N56" i="2"/>
  <c r="R56" i="2"/>
  <c r="T56" i="2"/>
  <c r="N57" i="2"/>
  <c r="N58" i="2"/>
  <c r="R58" i="2"/>
  <c r="T58" i="2"/>
  <c r="N59" i="2"/>
  <c r="Q63" i="2"/>
  <c r="E68" i="2"/>
  <c r="N68" i="2" s="1"/>
  <c r="K68" i="2"/>
  <c r="E70" i="2"/>
  <c r="K70" i="2"/>
  <c r="N70" i="2" s="1"/>
  <c r="Q49" i="1"/>
  <c r="A50" i="1"/>
  <c r="Q48" i="1"/>
  <c r="Q47" i="1" s="1"/>
  <c r="N49" i="1"/>
  <c r="N51" i="1"/>
  <c r="S55" i="1"/>
  <c r="U55" i="1"/>
  <c r="N48" i="1"/>
  <c r="N50" i="1"/>
  <c r="N52" i="1"/>
  <c r="N53" i="1"/>
  <c r="N54" i="1"/>
  <c r="R55" i="1"/>
  <c r="N55" i="1"/>
  <c r="N56" i="1"/>
  <c r="R56" i="1"/>
  <c r="T56" i="1"/>
  <c r="N57" i="1"/>
  <c r="N58" i="1"/>
  <c r="R58" i="1"/>
  <c r="T58" i="1"/>
  <c r="N59" i="1"/>
  <c r="Q63" i="1"/>
  <c r="E68" i="1"/>
  <c r="N68" i="1" s="1"/>
  <c r="K68" i="1"/>
  <c r="E70" i="1"/>
  <c r="N70" i="1" s="1"/>
  <c r="K70" i="1"/>
  <c r="N63" i="2" l="1"/>
  <c r="V48" i="1"/>
  <c r="N63" i="1"/>
  <c r="V51" i="1"/>
  <c r="V52" i="1"/>
  <c r="V55" i="1"/>
  <c r="V58" i="2"/>
  <c r="V56" i="2"/>
  <c r="V55" i="2"/>
  <c r="A51" i="2"/>
  <c r="Q50" i="2"/>
  <c r="V58" i="1"/>
  <c r="V56" i="1"/>
  <c r="A51" i="1"/>
  <c r="Q50" i="1"/>
  <c r="Q51" i="2" l="1"/>
  <c r="A52" i="2"/>
  <c r="Q51" i="1"/>
  <c r="A52" i="1"/>
  <c r="A53" i="2" l="1"/>
  <c r="Q52" i="2"/>
  <c r="A64" i="2"/>
  <c r="A53" i="1"/>
  <c r="Q52" i="1"/>
  <c r="A64" i="1"/>
  <c r="L66" i="2" l="1"/>
  <c r="J66" i="2"/>
  <c r="H66" i="2"/>
  <c r="F66" i="2"/>
  <c r="D66" i="2"/>
  <c r="B66" i="2"/>
  <c r="A65" i="2"/>
  <c r="L64" i="2"/>
  <c r="J64" i="2"/>
  <c r="H64" i="2"/>
  <c r="F64" i="2"/>
  <c r="D64" i="2"/>
  <c r="B64" i="2"/>
  <c r="M66" i="2"/>
  <c r="K66" i="2"/>
  <c r="I66" i="2"/>
  <c r="G66" i="2"/>
  <c r="E66" i="2"/>
  <c r="C66" i="2"/>
  <c r="Q64" i="2"/>
  <c r="M64" i="2"/>
  <c r="K64" i="2"/>
  <c r="I64" i="2"/>
  <c r="G64" i="2"/>
  <c r="E64" i="2"/>
  <c r="C64" i="2"/>
  <c r="A54" i="2"/>
  <c r="Q53" i="2"/>
  <c r="L66" i="1"/>
  <c r="J66" i="1"/>
  <c r="H66" i="1"/>
  <c r="F66" i="1"/>
  <c r="D66" i="1"/>
  <c r="B66" i="1"/>
  <c r="A65" i="1"/>
  <c r="L64" i="1"/>
  <c r="J64" i="1"/>
  <c r="H64" i="1"/>
  <c r="F64" i="1"/>
  <c r="D64" i="1"/>
  <c r="B64" i="1"/>
  <c r="M66" i="1"/>
  <c r="K66" i="1"/>
  <c r="I66" i="1"/>
  <c r="G66" i="1"/>
  <c r="E66" i="1"/>
  <c r="C66" i="1"/>
  <c r="Q64" i="1"/>
  <c r="M64" i="1"/>
  <c r="K64" i="1"/>
  <c r="I64" i="1"/>
  <c r="G64" i="1"/>
  <c r="E64" i="1"/>
  <c r="C64" i="1"/>
  <c r="A54" i="1"/>
  <c r="Q53" i="1"/>
  <c r="N64" i="2" l="1"/>
  <c r="M67" i="2"/>
  <c r="K67" i="2"/>
  <c r="I67" i="2"/>
  <c r="G67" i="2"/>
  <c r="E67" i="2"/>
  <c r="C67" i="2"/>
  <c r="Q65" i="2"/>
  <c r="M65" i="2"/>
  <c r="K65" i="2"/>
  <c r="I65" i="2"/>
  <c r="G65" i="2"/>
  <c r="E65" i="2"/>
  <c r="C65" i="2"/>
  <c r="L67" i="2"/>
  <c r="J67" i="2"/>
  <c r="H67" i="2"/>
  <c r="F67" i="2"/>
  <c r="D67" i="2"/>
  <c r="B67" i="2"/>
  <c r="A66" i="2"/>
  <c r="L65" i="2"/>
  <c r="J65" i="2"/>
  <c r="H65" i="2"/>
  <c r="F65" i="2"/>
  <c r="D65" i="2"/>
  <c r="B65" i="2"/>
  <c r="N66" i="2"/>
  <c r="A55" i="2"/>
  <c r="Q55" i="2" s="1"/>
  <c r="Q54" i="2"/>
  <c r="A55" i="1"/>
  <c r="Q55" i="1" s="1"/>
  <c r="Q54" i="1"/>
  <c r="N64" i="1"/>
  <c r="N66" i="1"/>
  <c r="M67" i="1"/>
  <c r="K67" i="1"/>
  <c r="I67" i="1"/>
  <c r="G67" i="1"/>
  <c r="E67" i="1"/>
  <c r="C67" i="1"/>
  <c r="Q65" i="1"/>
  <c r="M65" i="1"/>
  <c r="K65" i="1"/>
  <c r="I65" i="1"/>
  <c r="G65" i="1"/>
  <c r="E65" i="1"/>
  <c r="C65" i="1"/>
  <c r="L67" i="1"/>
  <c r="J67" i="1"/>
  <c r="H67" i="1"/>
  <c r="F67" i="1"/>
  <c r="D67" i="1"/>
  <c r="B67" i="1"/>
  <c r="A66" i="1"/>
  <c r="L65" i="1"/>
  <c r="J65" i="1"/>
  <c r="H65" i="1"/>
  <c r="F65" i="1"/>
  <c r="D65" i="1"/>
  <c r="B65" i="1"/>
  <c r="N65" i="2" l="1"/>
  <c r="A67" i="2"/>
  <c r="Q66" i="2"/>
  <c r="N67" i="2"/>
  <c r="N67" i="1"/>
  <c r="N65" i="1"/>
  <c r="A67" i="1"/>
  <c r="Q66" i="1"/>
  <c r="Q67" i="2" l="1"/>
  <c r="A68" i="2"/>
  <c r="Q67" i="1"/>
  <c r="A68" i="1"/>
  <c r="A69" i="2" l="1"/>
  <c r="Q68" i="2"/>
  <c r="A69" i="1"/>
  <c r="Q68" i="1"/>
  <c r="Q69" i="2" l="1"/>
  <c r="A70" i="2"/>
  <c r="Q69" i="1"/>
  <c r="A70" i="1"/>
  <c r="A71" i="2" l="1"/>
  <c r="Q70" i="2"/>
  <c r="A71" i="1"/>
  <c r="Q70" i="1"/>
  <c r="Q71" i="2" l="1"/>
  <c r="M71" i="2"/>
  <c r="K71" i="2"/>
  <c r="I71" i="2"/>
  <c r="G71" i="2"/>
  <c r="E71" i="2"/>
  <c r="C71" i="2"/>
  <c r="M69" i="2"/>
  <c r="K69" i="2"/>
  <c r="I69" i="2"/>
  <c r="G69" i="2"/>
  <c r="E69" i="2"/>
  <c r="C69" i="2"/>
  <c r="L71" i="2"/>
  <c r="J71" i="2"/>
  <c r="H71" i="2"/>
  <c r="F71" i="2"/>
  <c r="D71" i="2"/>
  <c r="B71" i="2"/>
  <c r="L69" i="2"/>
  <c r="J69" i="2"/>
  <c r="H69" i="2"/>
  <c r="F69" i="2"/>
  <c r="D69" i="2"/>
  <c r="B69" i="2"/>
  <c r="Q71" i="1"/>
  <c r="M71" i="1"/>
  <c r="K71" i="1"/>
  <c r="I71" i="1"/>
  <c r="G71" i="1"/>
  <c r="E71" i="1"/>
  <c r="C71" i="1"/>
  <c r="M69" i="1"/>
  <c r="K69" i="1"/>
  <c r="I69" i="1"/>
  <c r="G69" i="1"/>
  <c r="E69" i="1"/>
  <c r="C69" i="1"/>
  <c r="L71" i="1"/>
  <c r="J71" i="1"/>
  <c r="H71" i="1"/>
  <c r="F71" i="1"/>
  <c r="D71" i="1"/>
  <c r="B71" i="1"/>
  <c r="L69" i="1"/>
  <c r="J69" i="1"/>
  <c r="H69" i="1"/>
  <c r="F69" i="1"/>
  <c r="D69" i="1"/>
  <c r="B69" i="1"/>
  <c r="N69" i="2" l="1"/>
  <c r="N71" i="2"/>
  <c r="N71" i="1"/>
  <c r="N69" i="1"/>
  <c r="R63" i="2" l="1"/>
  <c r="R64" i="2" s="1"/>
  <c r="R63" i="1"/>
  <c r="R64" i="1" s="1"/>
  <c r="L78" i="2" l="1"/>
  <c r="K11" i="2" s="1"/>
  <c r="I77" i="2"/>
  <c r="K23" i="2" s="1"/>
  <c r="D18" i="2"/>
  <c r="F77" i="2"/>
  <c r="M15" i="2" s="1"/>
  <c r="C76" i="2"/>
  <c r="H15" i="2" s="1"/>
  <c r="F78" i="2"/>
  <c r="M19" i="2" s="1"/>
  <c r="C77" i="2"/>
  <c r="H19" i="2" s="1"/>
  <c r="C76" i="1"/>
  <c r="H15" i="1" s="1"/>
  <c r="I77" i="1"/>
  <c r="K23" i="1" s="1"/>
  <c r="F78" i="1"/>
  <c r="M19" i="1" s="1"/>
  <c r="I76" i="1"/>
  <c r="J23" i="1" s="1"/>
  <c r="F77" i="1"/>
  <c r="M15" i="1" s="1"/>
  <c r="C77" i="1"/>
  <c r="H19" i="1" s="1"/>
  <c r="L78" i="1"/>
  <c r="K11" i="1" s="1"/>
  <c r="S64" i="2"/>
  <c r="E23" i="2"/>
  <c r="C23" i="2"/>
  <c r="B19" i="2"/>
  <c r="F17" i="2"/>
  <c r="F15" i="2"/>
  <c r="E11" i="2"/>
  <c r="C11" i="2"/>
  <c r="D23" i="2"/>
  <c r="F19" i="2"/>
  <c r="B17" i="2"/>
  <c r="B15" i="2"/>
  <c r="D11" i="2"/>
  <c r="D18" i="1"/>
  <c r="S64" i="1"/>
  <c r="E23" i="1"/>
  <c r="C23" i="1"/>
  <c r="B19" i="1"/>
  <c r="F17" i="1"/>
  <c r="F15" i="1"/>
  <c r="E11" i="1"/>
  <c r="C11" i="1"/>
  <c r="D23" i="1"/>
  <c r="F19" i="1"/>
  <c r="B17" i="1"/>
  <c r="B15" i="1"/>
  <c r="D11" i="1"/>
  <c r="C7" i="2" l="1"/>
  <c r="F7" i="2" s="1"/>
  <c r="W48" i="2"/>
  <c r="C7" i="1"/>
  <c r="F7" i="1" s="1"/>
  <c r="W48" i="1"/>
  <c r="W49" i="2" l="1"/>
  <c r="W50" i="2" s="1"/>
  <c r="W51" i="2" s="1"/>
  <c r="W49" i="1"/>
  <c r="W50" i="1" s="1"/>
  <c r="W51" i="1" s="1"/>
  <c r="V61" i="2" l="1"/>
  <c r="W61" i="2" s="1"/>
  <c r="Q61" i="2" s="1"/>
  <c r="F8" i="2" s="1"/>
  <c r="C8" i="2" s="1"/>
  <c r="R61" i="2"/>
  <c r="I12" i="2" s="1"/>
  <c r="U61" i="2"/>
  <c r="K9" i="2" s="1"/>
  <c r="T61" i="2"/>
  <c r="K25" i="2" s="1"/>
  <c r="S61" i="2"/>
  <c r="M22" i="2" s="1"/>
  <c r="U61" i="1"/>
  <c r="K9" i="1" s="1"/>
  <c r="R61" i="1"/>
  <c r="I12" i="1" s="1"/>
  <c r="V61" i="1"/>
  <c r="W61" i="1" s="1"/>
  <c r="Q61" i="1" s="1"/>
  <c r="F8" i="1" s="1"/>
  <c r="C8" i="1" s="1"/>
  <c r="T61" i="1"/>
  <c r="K25" i="1" s="1"/>
  <c r="S61" i="1"/>
  <c r="M22" i="1" s="1"/>
  <c r="C28" i="2" l="1"/>
  <c r="C28" i="1"/>
</calcChain>
</file>

<file path=xl/sharedStrings.xml><?xml version="1.0" encoding="utf-8"?>
<sst xmlns="http://schemas.openxmlformats.org/spreadsheetml/2006/main" count="208" uniqueCount="54">
  <si>
    <t>Sierra Traffic Data Service</t>
  </si>
  <si>
    <t>INTERSECTION TURNING MOVEMENT SUMMARY</t>
  </si>
  <si>
    <t>INTERSECTION:</t>
  </si>
  <si>
    <t>TIME:</t>
  </si>
  <si>
    <t>to</t>
  </si>
  <si>
    <t>JURISDICTION:</t>
  </si>
  <si>
    <t>DATE:</t>
  </si>
  <si>
    <t>PROJECT  TITLE:</t>
  </si>
  <si>
    <t>PROJECT NO:</t>
  </si>
  <si>
    <t>PEAK HOUR PERIOD:</t>
  </si>
  <si>
    <t>PEAK 15 MINUTE PERIOD:</t>
  </si>
  <si>
    <t>PHF =</t>
  </si>
  <si>
    <t>TOTAL</t>
  </si>
  <si>
    <t>N</t>
  </si>
  <si>
    <t>INTERSECTION</t>
  </si>
  <si>
    <t>.</t>
  </si>
  <si>
    <t>PEAK HOUR FACTOR:</t>
  </si>
  <si>
    <t xml:space="preserve"> </t>
  </si>
  <si>
    <t>Eastbound</t>
  </si>
  <si>
    <t>Westbound</t>
  </si>
  <si>
    <t>Northbound</t>
  </si>
  <si>
    <t>Southbound</t>
  </si>
  <si>
    <t>RUNNING COUNTS</t>
  </si>
  <si>
    <t>Left</t>
  </si>
  <si>
    <t>Thru</t>
  </si>
  <si>
    <t>Right</t>
  </si>
  <si>
    <t>Period End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</si>
  <si>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</si>
  <si>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</si>
  <si>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</si>
  <si>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</si>
  <si>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</si>
  <si>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</si>
  <si>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</si>
  <si>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</si>
  <si>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</si>
  <si>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</si>
  <si>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</si>
  <si>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</si>
  <si>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PERIOD COUNTS</t>
  </si>
  <si>
    <t>sum 15 min pk</t>
  </si>
  <si>
    <t>EB</t>
  </si>
  <si>
    <t>WB</t>
  </si>
  <si>
    <t>NB</t>
  </si>
  <si>
    <t>SB</t>
  </si>
  <si>
    <t>Total</t>
  </si>
  <si>
    <t>HOURLY TOTALS</t>
  </si>
  <si>
    <t>Beginning At</t>
  </si>
  <si>
    <t>Hr Peak</t>
  </si>
  <si>
    <t>Depart</t>
  </si>
  <si>
    <t>Arrival</t>
  </si>
  <si>
    <t>Oddie</t>
  </si>
  <si>
    <t>Oddie - 395 North</t>
  </si>
  <si>
    <t>Wed 2-23-11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</si>
</sst>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\-d\-yy\,\ ddd"/>
  </numFmts>
  <fonts count="13">
    <font>
      <sz val="11"/>
      <color theme="1"/>
      <name val="Calibri"/>
      <family val="2"/>
      <scheme val="minor"/>
    </font>
    <font>
      <b/>
      <i/>
      <sz val="16"/>
      <name val="Geneva"/>
    </font>
    <font>
      <sz val="12"/>
      <name val="Tms Rmn"/>
    </font>
    <font>
      <b/>
      <i/>
      <sz val="16"/>
      <name val="Tms Rmn"/>
    </font>
    <font>
      <b/>
      <sz val="18"/>
      <name val="Tms Rmn"/>
    </font>
    <font>
      <b/>
      <sz val="12"/>
      <name val="Tms Rmn"/>
    </font>
    <font>
      <b/>
      <sz val="10"/>
      <name val="Tms Rmn"/>
    </font>
    <font>
      <sz val="10"/>
      <name val="Tms Rmn"/>
    </font>
    <font>
      <b/>
      <sz val="18"/>
      <color indexed="11"/>
      <name val="Tms Rmn"/>
    </font>
    <font>
      <b/>
      <sz val="12"/>
      <name val="Geneva"/>
    </font>
    <font>
      <b/>
      <u/>
      <sz val="12"/>
      <name val="Tms Rmn"/>
    </font>
    <font>
      <b/>
      <u/>
      <sz val="10"/>
      <name val="Tms Rmn"/>
    </font>
    <font>
      <b/>
      <sz val="14"/>
      <name val="Tms Rmn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21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 style="double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/>
  </cellStyleXfs>
  <cellXfs count="126">
    <xf numFmtId="0" fontId="0" fillId="0" borderId="0" xfId="0"/>
    <xf numFmtId="0" fontId="1" fillId="0" borderId="0" xfId="0" applyFont="1"/>
    <xf numFmtId="0" fontId="3" fillId="0" borderId="0" xfId="1" applyFont="1" applyProtection="1"/>
    <xf numFmtId="0" fontId="4" fillId="0" borderId="0" xfId="1" applyFont="1" applyAlignment="1" applyProtection="1">
      <alignment horizontal="centerContinuous"/>
    </xf>
    <xf numFmtId="0" fontId="2" fillId="0" borderId="0" xfId="1" applyAlignment="1" applyProtection="1">
      <alignment horizontal="centerContinuous"/>
    </xf>
    <xf numFmtId="0" fontId="2" fillId="0" borderId="0" xfId="1" applyProtection="1"/>
    <xf numFmtId="0" fontId="5" fillId="2" borderId="1" xfId="1" applyFont="1" applyFill="1" applyBorder="1" applyProtection="1"/>
    <xf numFmtId="0" fontId="5" fillId="2" borderId="2" xfId="1" applyFont="1" applyFill="1" applyBorder="1" applyAlignment="1" applyProtection="1">
      <alignment horizontal="left"/>
      <protection locked="0"/>
    </xf>
    <xf numFmtId="0" fontId="2" fillId="2" borderId="2" xfId="1" applyFill="1" applyBorder="1" applyProtection="1"/>
    <xf numFmtId="0" fontId="5" fillId="2" borderId="2" xfId="1" applyFont="1" applyFill="1" applyBorder="1" applyAlignment="1" applyProtection="1">
      <alignment horizontal="left"/>
    </xf>
    <xf numFmtId="18" fontId="6" fillId="2" borderId="2" xfId="1" applyNumberFormat="1" applyFont="1" applyFill="1" applyBorder="1" applyAlignment="1" applyProtection="1">
      <alignment horizontal="left"/>
      <protection locked="0"/>
    </xf>
    <xf numFmtId="0" fontId="6" fillId="2" borderId="2" xfId="1" applyFont="1" applyFill="1" applyBorder="1" applyAlignment="1" applyProtection="1">
      <alignment horizontal="center"/>
      <protection locked="0"/>
    </xf>
    <xf numFmtId="18" fontId="6" fillId="2" borderId="2" xfId="1" applyNumberFormat="1" applyFont="1" applyFill="1" applyBorder="1" applyAlignment="1" applyProtection="1">
      <protection locked="0"/>
    </xf>
    <xf numFmtId="18" fontId="2" fillId="2" borderId="3" xfId="1" applyNumberFormat="1" applyFill="1" applyBorder="1" applyAlignment="1" applyProtection="1"/>
    <xf numFmtId="18" fontId="2" fillId="0" borderId="0" xfId="1" applyNumberFormat="1" applyAlignment="1" applyProtection="1"/>
    <xf numFmtId="0" fontId="0" fillId="0" borderId="0" xfId="0" applyProtection="1"/>
    <xf numFmtId="0" fontId="5" fillId="2" borderId="4" xfId="1" applyFont="1" applyFill="1" applyBorder="1" applyProtection="1"/>
    <xf numFmtId="0" fontId="5" fillId="2" borderId="0" xfId="1" applyFont="1" applyFill="1" applyBorder="1" applyAlignment="1" applyProtection="1">
      <alignment horizontal="left"/>
      <protection locked="0"/>
    </xf>
    <xf numFmtId="0" fontId="2" fillId="2" borderId="0" xfId="1" applyFill="1" applyBorder="1" applyProtection="1"/>
    <xf numFmtId="0" fontId="5" fillId="2" borderId="0" xfId="1" applyFont="1" applyFill="1" applyBorder="1" applyAlignment="1" applyProtection="1">
      <alignment horizontal="left"/>
    </xf>
    <xf numFmtId="164" fontId="6" fillId="2" borderId="0" xfId="1" applyNumberFormat="1" applyFont="1" applyFill="1" applyBorder="1" applyAlignment="1" applyProtection="1">
      <alignment horizontal="centerContinuous"/>
      <protection locked="0"/>
    </xf>
    <xf numFmtId="14" fontId="6" fillId="2" borderId="0" xfId="1" applyNumberFormat="1" applyFont="1" applyFill="1" applyBorder="1" applyAlignment="1" applyProtection="1">
      <alignment horizontal="centerContinuous"/>
      <protection locked="0"/>
    </xf>
    <xf numFmtId="0" fontId="6" fillId="2" borderId="0" xfId="1" applyFont="1" applyFill="1" applyBorder="1" applyAlignment="1" applyProtection="1">
      <alignment horizontal="centerContinuous"/>
      <protection locked="0"/>
    </xf>
    <xf numFmtId="0" fontId="2" fillId="2" borderId="5" xfId="1" applyFill="1" applyBorder="1" applyAlignment="1" applyProtection="1"/>
    <xf numFmtId="0" fontId="2" fillId="0" borderId="0" xfId="1" applyBorder="1" applyAlignment="1" applyProtection="1"/>
    <xf numFmtId="0" fontId="5" fillId="2" borderId="6" xfId="1" applyFont="1" applyFill="1" applyBorder="1" applyAlignment="1" applyProtection="1">
      <alignment horizontal="left"/>
    </xf>
    <xf numFmtId="0" fontId="5" fillId="2" borderId="7" xfId="1" applyFont="1" applyFill="1" applyBorder="1" applyAlignment="1" applyProtection="1">
      <alignment horizontal="left"/>
      <protection locked="0"/>
    </xf>
    <xf numFmtId="0" fontId="2" fillId="2" borderId="7" xfId="1" applyFont="1" applyFill="1" applyBorder="1" applyProtection="1"/>
    <xf numFmtId="0" fontId="2" fillId="2" borderId="7" xfId="1" applyFill="1" applyBorder="1" applyProtection="1"/>
    <xf numFmtId="0" fontId="2" fillId="2" borderId="7" xfId="1" applyFont="1" applyFill="1" applyBorder="1" applyAlignment="1" applyProtection="1">
      <alignment horizontal="left"/>
    </xf>
    <xf numFmtId="0" fontId="5" fillId="2" borderId="7" xfId="1" applyFont="1" applyFill="1" applyBorder="1" applyProtection="1"/>
    <xf numFmtId="0" fontId="5" fillId="2" borderId="7" xfId="1" applyFont="1" applyFill="1" applyBorder="1" applyAlignment="1" applyProtection="1">
      <alignment horizontal="centerContinuous"/>
      <protection locked="0"/>
    </xf>
    <xf numFmtId="0" fontId="6" fillId="2" borderId="7" xfId="1" applyFont="1" applyFill="1" applyBorder="1" applyAlignment="1" applyProtection="1">
      <alignment horizontal="centerContinuous"/>
      <protection locked="0"/>
    </xf>
    <xf numFmtId="0" fontId="5" fillId="2" borderId="7" xfId="1" applyFont="1" applyFill="1" applyBorder="1" applyAlignment="1" applyProtection="1">
      <protection locked="0"/>
    </xf>
    <xf numFmtId="0" fontId="2" fillId="2" borderId="8" xfId="1" applyFont="1" applyFill="1" applyBorder="1" applyProtection="1"/>
    <xf numFmtId="0" fontId="2" fillId="0" borderId="0" xfId="1" applyFont="1" applyBorder="1" applyProtection="1"/>
    <xf numFmtId="1" fontId="2" fillId="0" borderId="4" xfId="1" applyNumberFormat="1" applyFont="1" applyBorder="1" applyAlignment="1" applyProtection="1">
      <alignment horizontal="left"/>
    </xf>
    <xf numFmtId="0" fontId="2" fillId="0" borderId="0" xfId="1" applyBorder="1" applyProtection="1"/>
    <xf numFmtId="18" fontId="2" fillId="0" borderId="0" xfId="1" applyNumberFormat="1" applyFont="1" applyBorder="1" applyAlignment="1" applyProtection="1">
      <alignment horizontal="centerContinuous"/>
    </xf>
    <xf numFmtId="0" fontId="2" fillId="0" borderId="0" xfId="1" applyFont="1" applyBorder="1" applyAlignment="1" applyProtection="1">
      <alignment horizontal="centerContinuous"/>
    </xf>
    <xf numFmtId="20" fontId="2" fillId="0" borderId="0" xfId="1" applyNumberFormat="1" applyFont="1" applyBorder="1" applyAlignment="1" applyProtection="1">
      <alignment horizontal="center"/>
    </xf>
    <xf numFmtId="0" fontId="2" fillId="0" borderId="5" xfId="1" applyBorder="1" applyProtection="1"/>
    <xf numFmtId="0" fontId="2" fillId="0" borderId="0" xfId="1" applyFont="1" applyProtection="1"/>
    <xf numFmtId="0" fontId="2" fillId="0" borderId="0" xfId="1" applyFont="1" applyBorder="1" applyAlignment="1" applyProtection="1">
      <alignment horizontal="center"/>
    </xf>
    <xf numFmtId="20" fontId="2" fillId="0" borderId="0" xfId="1" applyNumberFormat="1" applyFont="1" applyBorder="1" applyAlignment="1" applyProtection="1">
      <alignment horizontal="centerContinuous"/>
    </xf>
    <xf numFmtId="18" fontId="2" fillId="0" borderId="0" xfId="1" applyNumberFormat="1" applyFont="1" applyBorder="1" applyAlignment="1" applyProtection="1"/>
    <xf numFmtId="0" fontId="2" fillId="0" borderId="0" xfId="1" applyBorder="1" applyAlignment="1" applyProtection="1">
      <alignment horizontal="right"/>
    </xf>
    <xf numFmtId="2" fontId="2" fillId="0" borderId="0" xfId="1" applyNumberFormat="1" applyBorder="1" applyAlignment="1" applyProtection="1">
      <alignment horizontal="center"/>
    </xf>
    <xf numFmtId="0" fontId="2" fillId="0" borderId="4" xfId="1" applyBorder="1" applyProtection="1"/>
    <xf numFmtId="0" fontId="2" fillId="0" borderId="0" xfId="1" applyAlignment="1" applyProtection="1">
      <alignment horizontal="right" vertical="center" textRotation="90"/>
    </xf>
    <xf numFmtId="0" fontId="2" fillId="0" borderId="0" xfId="1" applyFont="1" applyAlignment="1" applyProtection="1">
      <alignment horizontal="center" vertical="center" textRotation="90"/>
    </xf>
    <xf numFmtId="0" fontId="2" fillId="0" borderId="0" xfId="1" applyAlignment="1" applyProtection="1">
      <alignment horizontal="left" vertical="center" textRotation="90"/>
    </xf>
    <xf numFmtId="0" fontId="2" fillId="0" borderId="0" xfId="1" applyAlignment="1" applyProtection="1">
      <alignment horizontal="center" textRotation="90"/>
    </xf>
    <xf numFmtId="0" fontId="0" fillId="0" borderId="4" xfId="0" applyBorder="1" applyProtection="1"/>
    <xf numFmtId="0" fontId="2" fillId="0" borderId="0" xfId="1" applyFont="1" applyBorder="1" applyAlignment="1" applyProtection="1">
      <alignment horizontal="right"/>
    </xf>
    <xf numFmtId="2" fontId="2" fillId="0" borderId="0" xfId="1" applyNumberFormat="1" applyBorder="1" applyAlignment="1" applyProtection="1">
      <alignment horizontal="left"/>
    </xf>
    <xf numFmtId="0" fontId="2" fillId="0" borderId="0" xfId="1" applyAlignment="1" applyProtection="1">
      <alignment horizontal="center"/>
    </xf>
    <xf numFmtId="0" fontId="2" fillId="0" borderId="0" xfId="1" applyAlignment="1" applyProtection="1">
      <alignment horizontal="right"/>
    </xf>
    <xf numFmtId="0" fontId="2" fillId="0" borderId="0" xfId="1" applyAlignment="1" applyProtection="1">
      <alignment horizontal="left"/>
    </xf>
    <xf numFmtId="0" fontId="2" fillId="0" borderId="0" xfId="1" applyBorder="1" applyAlignment="1" applyProtection="1">
      <alignment horizontal="center"/>
    </xf>
    <xf numFmtId="0" fontId="2" fillId="0" borderId="5" xfId="1" applyBorder="1" applyAlignment="1" applyProtection="1">
      <alignment horizontal="center"/>
    </xf>
    <xf numFmtId="0" fontId="2" fillId="0" borderId="0" xfId="1" applyFont="1" applyAlignment="1" applyProtection="1">
      <alignment horizontal="center"/>
    </xf>
    <xf numFmtId="0" fontId="0" fillId="0" borderId="5" xfId="0" applyBorder="1" applyProtection="1"/>
    <xf numFmtId="2" fontId="2" fillId="0" borderId="0" xfId="1" applyNumberFormat="1" applyAlignment="1" applyProtection="1">
      <alignment horizontal="right"/>
    </xf>
    <xf numFmtId="3" fontId="2" fillId="0" borderId="0" xfId="1" applyNumberFormat="1" applyAlignment="1" applyProtection="1">
      <alignment horizontal="center"/>
    </xf>
    <xf numFmtId="0" fontId="2" fillId="0" borderId="0" xfId="1" applyBorder="1" applyAlignment="1" applyProtection="1">
      <alignment horizontal="centerContinuous"/>
    </xf>
    <xf numFmtId="0" fontId="2" fillId="0" borderId="0" xfId="1" applyAlignment="1" applyProtection="1">
      <alignment horizontal="center" vertical="top" textRotation="90"/>
    </xf>
    <xf numFmtId="0" fontId="7" fillId="0" borderId="0" xfId="1" applyFont="1" applyBorder="1" applyAlignment="1" applyProtection="1">
      <alignment horizontal="centerContinuous"/>
    </xf>
    <xf numFmtId="0" fontId="8" fillId="0" borderId="0" xfId="1" applyFont="1" applyFill="1" applyBorder="1" applyAlignment="1" applyProtection="1">
      <alignment horizontal="centerContinuous"/>
    </xf>
    <xf numFmtId="0" fontId="2" fillId="0" borderId="0" xfId="1" applyFill="1" applyBorder="1" applyAlignment="1" applyProtection="1">
      <alignment horizontal="centerContinuous"/>
    </xf>
    <xf numFmtId="0" fontId="2" fillId="0" borderId="4" xfId="1" quotePrefix="1" applyFont="1" applyBorder="1" applyAlignment="1" applyProtection="1">
      <alignment horizontal="left"/>
    </xf>
    <xf numFmtId="0" fontId="9" fillId="2" borderId="9" xfId="0" applyFont="1" applyFill="1" applyBorder="1" applyAlignment="1" applyProtection="1">
      <alignment horizontal="centerContinuous"/>
    </xf>
    <xf numFmtId="0" fontId="9" fillId="2" borderId="2" xfId="0" applyFont="1" applyFill="1" applyBorder="1" applyAlignment="1" applyProtection="1">
      <alignment horizontal="center"/>
      <protection locked="0"/>
    </xf>
    <xf numFmtId="0" fontId="9" fillId="2" borderId="2" xfId="0" applyFont="1" applyFill="1" applyBorder="1" applyAlignment="1" applyProtection="1">
      <alignment horizontal="centerContinuous"/>
    </xf>
    <xf numFmtId="0" fontId="5" fillId="2" borderId="10" xfId="1" applyFont="1" applyFill="1" applyBorder="1" applyProtection="1"/>
    <xf numFmtId="0" fontId="6" fillId="0" borderId="0" xfId="1" applyFont="1" applyBorder="1" applyProtection="1"/>
    <xf numFmtId="0" fontId="6" fillId="0" borderId="0" xfId="1" applyFont="1" applyProtection="1"/>
    <xf numFmtId="0" fontId="2" fillId="2" borderId="4" xfId="1" applyFont="1" applyFill="1" applyBorder="1" applyProtection="1"/>
    <xf numFmtId="0" fontId="2" fillId="2" borderId="11" xfId="1" applyFont="1" applyFill="1" applyBorder="1" applyProtection="1"/>
    <xf numFmtId="0" fontId="2" fillId="2" borderId="0" xfId="1" applyFont="1" applyFill="1" applyBorder="1" applyAlignment="1" applyProtection="1">
      <alignment horizontal="center"/>
    </xf>
    <xf numFmtId="0" fontId="2" fillId="2" borderId="11" xfId="1" applyFont="1" applyFill="1" applyBorder="1" applyAlignment="1" applyProtection="1">
      <alignment horizontal="center"/>
    </xf>
    <xf numFmtId="0" fontId="2" fillId="2" borderId="12" xfId="1" applyFont="1" applyFill="1" applyBorder="1" applyProtection="1"/>
    <xf numFmtId="0" fontId="7" fillId="0" borderId="0" xfId="1" applyFont="1" applyBorder="1" applyProtection="1"/>
    <xf numFmtId="0" fontId="7" fillId="0" borderId="0" xfId="1" applyFont="1" applyProtection="1"/>
    <xf numFmtId="0" fontId="7" fillId="0" borderId="0" xfId="1" applyFont="1" applyBorder="1" applyAlignment="1" applyProtection="1">
      <alignment horizontal="center"/>
    </xf>
    <xf numFmtId="0" fontId="5" fillId="2" borderId="6" xfId="1" applyFont="1" applyFill="1" applyBorder="1" applyAlignment="1" applyProtection="1">
      <alignment horizontal="center"/>
    </xf>
    <xf numFmtId="0" fontId="2" fillId="2" borderId="13" xfId="1" applyFont="1" applyFill="1" applyBorder="1" applyAlignment="1" applyProtection="1">
      <alignment horizontal="center"/>
    </xf>
    <xf numFmtId="0" fontId="2" fillId="2" borderId="7" xfId="1" applyFont="1" applyFill="1" applyBorder="1" applyAlignment="1" applyProtection="1">
      <alignment horizontal="center"/>
    </xf>
    <xf numFmtId="0" fontId="2" fillId="2" borderId="14" xfId="1" applyFont="1" applyFill="1" applyBorder="1" applyProtection="1"/>
    <xf numFmtId="0" fontId="10" fillId="0" borderId="4" xfId="1" applyFont="1" applyBorder="1" applyAlignment="1" applyProtection="1">
      <alignment horizontal="center"/>
    </xf>
    <xf numFmtId="0" fontId="10" fillId="0" borderId="11" xfId="1" applyFont="1" applyBorder="1" applyAlignment="1" applyProtection="1">
      <alignment horizontal="center"/>
    </xf>
    <xf numFmtId="0" fontId="10" fillId="0" borderId="0" xfId="1" applyFont="1" applyBorder="1" applyAlignment="1" applyProtection="1">
      <alignment horizontal="center"/>
    </xf>
    <xf numFmtId="0" fontId="10" fillId="0" borderId="12" xfId="1" applyFont="1" applyBorder="1" applyAlignment="1" applyProtection="1">
      <alignment horizontal="center"/>
    </xf>
    <xf numFmtId="0" fontId="11" fillId="0" borderId="0" xfId="1" applyFont="1" applyBorder="1" applyAlignment="1" applyProtection="1">
      <alignment horizontal="center"/>
    </xf>
    <xf numFmtId="18" fontId="2" fillId="0" borderId="4" xfId="1" applyNumberFormat="1" applyFont="1" applyBorder="1" applyAlignment="1" applyProtection="1">
      <alignment horizontal="center"/>
    </xf>
    <xf numFmtId="0" fontId="2" fillId="0" borderId="11" xfId="1" applyFont="1" applyBorder="1" applyAlignment="1" applyProtection="1">
      <alignment horizontal="center"/>
      <protection locked="0"/>
    </xf>
    <xf numFmtId="0" fontId="2" fillId="0" borderId="0" xfId="1" applyFont="1" applyBorder="1" applyAlignment="1" applyProtection="1">
      <alignment horizontal="center"/>
      <protection locked="0"/>
    </xf>
    <xf numFmtId="0" fontId="2" fillId="0" borderId="12" xfId="1" applyFont="1" applyBorder="1" applyAlignment="1" applyProtection="1">
      <alignment horizontal="center"/>
    </xf>
    <xf numFmtId="20" fontId="7" fillId="0" borderId="0" xfId="1" applyNumberFormat="1" applyFont="1" applyProtection="1"/>
    <xf numFmtId="0" fontId="2" fillId="0" borderId="11" xfId="1" applyFont="1" applyBorder="1" applyAlignment="1" applyProtection="1">
      <alignment horizontal="center"/>
    </xf>
    <xf numFmtId="0" fontId="2" fillId="0" borderId="4" xfId="1" applyFont="1" applyBorder="1" applyAlignment="1" applyProtection="1">
      <alignment horizontal="center"/>
    </xf>
    <xf numFmtId="0" fontId="5" fillId="0" borderId="6" xfId="1" applyFont="1" applyBorder="1" applyAlignment="1" applyProtection="1">
      <alignment horizontal="center"/>
    </xf>
    <xf numFmtId="0" fontId="2" fillId="0" borderId="13" xfId="1" applyFont="1" applyBorder="1" applyAlignment="1" applyProtection="1">
      <alignment horizontal="center"/>
    </xf>
    <xf numFmtId="0" fontId="2" fillId="0" borderId="7" xfId="1" applyFont="1" applyBorder="1" applyAlignment="1" applyProtection="1">
      <alignment horizontal="center"/>
    </xf>
    <xf numFmtId="0" fontId="2" fillId="0" borderId="14" xfId="1" applyFont="1" applyBorder="1" applyAlignment="1" applyProtection="1">
      <alignment horizontal="center"/>
    </xf>
    <xf numFmtId="0" fontId="7" fillId="0" borderId="0" xfId="1" applyFont="1" applyAlignment="1" applyProtection="1">
      <alignment horizontal="centerContinuous"/>
    </xf>
    <xf numFmtId="0" fontId="7" fillId="0" borderId="0" xfId="1" applyFont="1" applyAlignment="1" applyProtection="1">
      <alignment horizontal="center"/>
    </xf>
    <xf numFmtId="1" fontId="7" fillId="0" borderId="0" xfId="1" applyNumberFormat="1" applyFont="1" applyAlignment="1" applyProtection="1">
      <alignment horizontal="center"/>
    </xf>
    <xf numFmtId="0" fontId="2" fillId="0" borderId="13" xfId="1" applyFont="1" applyBorder="1" applyProtection="1"/>
    <xf numFmtId="0" fontId="2" fillId="0" borderId="7" xfId="1" applyFont="1" applyBorder="1" applyProtection="1"/>
    <xf numFmtId="0" fontId="2" fillId="0" borderId="14" xfId="1" applyFont="1" applyBorder="1" applyProtection="1"/>
    <xf numFmtId="20" fontId="7" fillId="0" borderId="0" xfId="1" applyNumberFormat="1" applyFont="1" applyAlignment="1" applyProtection="1">
      <alignment horizontal="center"/>
    </xf>
    <xf numFmtId="0" fontId="2" fillId="0" borderId="6" xfId="1" applyFont="1" applyBorder="1" applyAlignment="1" applyProtection="1">
      <alignment horizontal="left"/>
    </xf>
    <xf numFmtId="0" fontId="2" fillId="0" borderId="0" xfId="1" applyFont="1" applyAlignment="1" applyProtection="1">
      <alignment horizontal="left"/>
    </xf>
    <xf numFmtId="0" fontId="7" fillId="0" borderId="0" xfId="1" applyFont="1" applyAlignment="1" applyProtection="1">
      <alignment horizontal="left"/>
    </xf>
    <xf numFmtId="0" fontId="5" fillId="0" borderId="0" xfId="1" applyFont="1" applyProtection="1"/>
    <xf numFmtId="0" fontId="2" fillId="0" borderId="0" xfId="1" applyAlignment="1" applyProtection="1"/>
    <xf numFmtId="0" fontId="12" fillId="0" borderId="0" xfId="1" applyFont="1" applyAlignment="1" applyProtection="1">
      <alignment horizontal="left"/>
    </xf>
    <xf numFmtId="0" fontId="7" fillId="0" borderId="0" xfId="1" applyFont="1" applyBorder="1" applyAlignment="1" applyProtection="1">
      <alignment horizontal="left"/>
    </xf>
    <xf numFmtId="0" fontId="2" fillId="0" borderId="15" xfId="1" applyFont="1" applyBorder="1" applyAlignment="1" applyProtection="1">
      <alignment horizontal="center"/>
      <protection locked="0"/>
    </xf>
    <xf numFmtId="0" fontId="2" fillId="0" borderId="16" xfId="1" applyFont="1" applyBorder="1" applyAlignment="1" applyProtection="1">
      <alignment horizontal="center"/>
      <protection locked="0"/>
    </xf>
    <xf numFmtId="0" fontId="2" fillId="0" borderId="5" xfId="1" applyFont="1" applyBorder="1" applyAlignment="1" applyProtection="1">
      <alignment horizontal="center"/>
    </xf>
    <xf numFmtId="18" fontId="2" fillId="0" borderId="20" xfId="1" applyNumberFormat="1" applyFont="1" applyBorder="1" applyAlignment="1" applyProtection="1">
      <alignment horizontal="center"/>
    </xf>
    <xf numFmtId="0" fontId="2" fillId="0" borderId="17" xfId="1" applyFont="1" applyBorder="1" applyAlignment="1" applyProtection="1">
      <alignment horizontal="center"/>
    </xf>
    <xf numFmtId="0" fontId="2" fillId="0" borderId="18" xfId="1" applyFont="1" applyBorder="1" applyAlignment="1" applyProtection="1">
      <alignment horizontal="center"/>
      <protection locked="0"/>
    </xf>
    <xf numFmtId="0" fontId="2" fillId="0" borderId="19" xfId="1" applyFont="1" applyBorder="1" applyAlignment="1" applyProtection="1">
      <alignment horizontal="center"/>
      <protection locked="0"/>
    </xf>
  </cellXfs>
  <cellStyles count="2">
    <cellStyle name="Normal" xfId="0" builtinId="0"/>
    <cellStyle name="Normal_2HourCount(TN).05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4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6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7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9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0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1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2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4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3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6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7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8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63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4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9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0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3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61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9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0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5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0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2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4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7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8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5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6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3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7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1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8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9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9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7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0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5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6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3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4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2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65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66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67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8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69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70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1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72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73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74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5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77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76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79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80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1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26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7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82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83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5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6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24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5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7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22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3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8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9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0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2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3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4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5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6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7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20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1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18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9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9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16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7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0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14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5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1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12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3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2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10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1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3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08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9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06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7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5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28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29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30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31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32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33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34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35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36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37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38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40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1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39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42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43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44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89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0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45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46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7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8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49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87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8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50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85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6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51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2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3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4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5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6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7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8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9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60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83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4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1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81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2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2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79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0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3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77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8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4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75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6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5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73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4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6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71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2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7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69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0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68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91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92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93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94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95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96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97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98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99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00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01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03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04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02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05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06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07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52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53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08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09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0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1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12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50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1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3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48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9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14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5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6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7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8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9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0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1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2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23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46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7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4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44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5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5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42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3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6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40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1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7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38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9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8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36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7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9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34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5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30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32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3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31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54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255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256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57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258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259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60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261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262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63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64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66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7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65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68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69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70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15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6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71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72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3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4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75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13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14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76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11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12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77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8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9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0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1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2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3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4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5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86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09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10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7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07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8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8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05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6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9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03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4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0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01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2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1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99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0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2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97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98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3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95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96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94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17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18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319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20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21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322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23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24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25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326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27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29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0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28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31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332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33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78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79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34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35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6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7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38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76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7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39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74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5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40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1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2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3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4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5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6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7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8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49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72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3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0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70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1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1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68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9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2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66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7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3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64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5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4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362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3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5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360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1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6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358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9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57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80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81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382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83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84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385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86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87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88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389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90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92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3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91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94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395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96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441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42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97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98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9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0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01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439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40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02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437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8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03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4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5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6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7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8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9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0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1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12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35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6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3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33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4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4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31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2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5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29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0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6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27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8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7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25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6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8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23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4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9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21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2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20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443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444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445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46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447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448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49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450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451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452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53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455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6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454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457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458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59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504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5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460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461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2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3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64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502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3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65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00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1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66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7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8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9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0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1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2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3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4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75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98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9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76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96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7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77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94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5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78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92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3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79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90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1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0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88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9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1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86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7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2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84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5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83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506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507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508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09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510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511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12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513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514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515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16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518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9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517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520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521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22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567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8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523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524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25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26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27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565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6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28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63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4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29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0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1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2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3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4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5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6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7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38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61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2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39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59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0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40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57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8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41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55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6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42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553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4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43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551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2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44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549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0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45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547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8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46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569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570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571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72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573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574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75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576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577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578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79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581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2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580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583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584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85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630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31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586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587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8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9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90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628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9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91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626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7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92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3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4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5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6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7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8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9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0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01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624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5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2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622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3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3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620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1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4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618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9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5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616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7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6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614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5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7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612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3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8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610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1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09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632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633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634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35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636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637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38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639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640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641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42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644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45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643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646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647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48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693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94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649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650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1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2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53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691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92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54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689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90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55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6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7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8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9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60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61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62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63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64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687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88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65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685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86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66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683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84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67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681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82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68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679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80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69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677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78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70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675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76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71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673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74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72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695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696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697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98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699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700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01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702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703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704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05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707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08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706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709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710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11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756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57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712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713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14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15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16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754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55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17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752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53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18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19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0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1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2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3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4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5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6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27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750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51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28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748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49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29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746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47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30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744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45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31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742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43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32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740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41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33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738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39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34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736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37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35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758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759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760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61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762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763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64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765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766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767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68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770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71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769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772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773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74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819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20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775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776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77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78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79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817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18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80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815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16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81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2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3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4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5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6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7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8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9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90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813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14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1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811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12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2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809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10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3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807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08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4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805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06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5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803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04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6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801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02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7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799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00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98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821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822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823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24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825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826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27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828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829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830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31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833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34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832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835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836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37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882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83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838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839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0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1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42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880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81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43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878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79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44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5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6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7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8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9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50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51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52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53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876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77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54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874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75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55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872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73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56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870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71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57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868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69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58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866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67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59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864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65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60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862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63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61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884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885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886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87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888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889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90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891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892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893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94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896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97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895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898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899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00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945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46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901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902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03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04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05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943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44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06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941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42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07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08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09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0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1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2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3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4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5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16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939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40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17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937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38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18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935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36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19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933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34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20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931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32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21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929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30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22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927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28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23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925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26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24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947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948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949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50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951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952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53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954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955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956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57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959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60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958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961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962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63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008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09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964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965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66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67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68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006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07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69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004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05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70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1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2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3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4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5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6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7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8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79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002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03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0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000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01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1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998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99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2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996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97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3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994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95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4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992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93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5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990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91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6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988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89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87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010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011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012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13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014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015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16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017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018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019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20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022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23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021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024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025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26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071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72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027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028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29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30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31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069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70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32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067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68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33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34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35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36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37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38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39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40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41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42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065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66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3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063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64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4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061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62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5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059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60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6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057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58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7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055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56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8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053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54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9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051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52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50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073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074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075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76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077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078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79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080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081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082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83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085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86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084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087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088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89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134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35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090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091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92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93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94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132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33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95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130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31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96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97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98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99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00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01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02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03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04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105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128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29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06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126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27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07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124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25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08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122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23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09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120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21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10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118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19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11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116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17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12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114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15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113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136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137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138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39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140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141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42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143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144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145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146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148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49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147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150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151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152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197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98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153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154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55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56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157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195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96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58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193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94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159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0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1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2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3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4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5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6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7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168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191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92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69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189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90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70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187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88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71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185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86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72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183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84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73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181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82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74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179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80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75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177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78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176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199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200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201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202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203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204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205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206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207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208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209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211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12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210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213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214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215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260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61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216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217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18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19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220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258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59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21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256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57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222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23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24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25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26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27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28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29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30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231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254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55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32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252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53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33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250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51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34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248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49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35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246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47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36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244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45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37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242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43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38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240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41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239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262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263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264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265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266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267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268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269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270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271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272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274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75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273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276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277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278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323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24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279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280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81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82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283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321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22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84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319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20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285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86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87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88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89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90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91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92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93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294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317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18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95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315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16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96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313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14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97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311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12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98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309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10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99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307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08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00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305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06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01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303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04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302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325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326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327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328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329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330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331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332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333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334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335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337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38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336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339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340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341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386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87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342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343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44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45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346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384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85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47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382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83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348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49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50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51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52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53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54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55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56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357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380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81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58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378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79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59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376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77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60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374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75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61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372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73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62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370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71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63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368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69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64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366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67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365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388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389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390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391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392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393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394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395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396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397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398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400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01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399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402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403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404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449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50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405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406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07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08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409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447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48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10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445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46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411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12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13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14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15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16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17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18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19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420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443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44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21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441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42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22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439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40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23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437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38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24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435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36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25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433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34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26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431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32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27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429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30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428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451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452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453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454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455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456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457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458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459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460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461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463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64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462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465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466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467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512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13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468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469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70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71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472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510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11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73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508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09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474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75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76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77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78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79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80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81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82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483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506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07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84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504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05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85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502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03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86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500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01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87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498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99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88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496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97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89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494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95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90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492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93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491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514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515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516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517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518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519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520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521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522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523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524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526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27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525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528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529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530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575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76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531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532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33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34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535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573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74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536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571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72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537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38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39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40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41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42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43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44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45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546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569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70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547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567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68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548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565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66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549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563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64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550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561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62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551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559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60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552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557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58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553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555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56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554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577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578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579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580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581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582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583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584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585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586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587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589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90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588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591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592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593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638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39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594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595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96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97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598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636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37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599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634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35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600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01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02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03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04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05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06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07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08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609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632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33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10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630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31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11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628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29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12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626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27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13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624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25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14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622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23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15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620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21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16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618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19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617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640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641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642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643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644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645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646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647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648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649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650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652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53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651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654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655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656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701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02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657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658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59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60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661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699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00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62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697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98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663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64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65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66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67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68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69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70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71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672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695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96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73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693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94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74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691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92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75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689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90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76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687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88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77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685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86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78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683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84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79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681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82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680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703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704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705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706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707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708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709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710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711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712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713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715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16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714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717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718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719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764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65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720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721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22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23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724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762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63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725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760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61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726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27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28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29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30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31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32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33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34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735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758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59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736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756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57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737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754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55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738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752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53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739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750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51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740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748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49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741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746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47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742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744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45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743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766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767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768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769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770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771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772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773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774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775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776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778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79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777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780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781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782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827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828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783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784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85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86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787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825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26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788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823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24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789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90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91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92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93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94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95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96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97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798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821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22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799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819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20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800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817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18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801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815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16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802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813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14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803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811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12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804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809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10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805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807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08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806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829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830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831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832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833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834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835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836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837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838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839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841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842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840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843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844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845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890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891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846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847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848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849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850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888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89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851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886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87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852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853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854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855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856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857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858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859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860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861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884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85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862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882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83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863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880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81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864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878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79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865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876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77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866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874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75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867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872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73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868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870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71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869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892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893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894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895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896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897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898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899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900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901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902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904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05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903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906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907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908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953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54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909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910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11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12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913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951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952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914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949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950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915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16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17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18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19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20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21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22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23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924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947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948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925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945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946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926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943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944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927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941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942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928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939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940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929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937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938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930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935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936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931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933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934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932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955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956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957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958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959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960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961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962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963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964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965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967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68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966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969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970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971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016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017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972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973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74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75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976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014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15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977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012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13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978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79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80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81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82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83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84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85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86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987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010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11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988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008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09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989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006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07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990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004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05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991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002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03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992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000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01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993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998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999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994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996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997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995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018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2019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2020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021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2022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2023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024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2025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2026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027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028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030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031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029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032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033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034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079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080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035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036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037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038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039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077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78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040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075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76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041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042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043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044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045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046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047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048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049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050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073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74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051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071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72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052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069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70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053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067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68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054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065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66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055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063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64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056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061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62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057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059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60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058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081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2082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2083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084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2085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2086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087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2088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2089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090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091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093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094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092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095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096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097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142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43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098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099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00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01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102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140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41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03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138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39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104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05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06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07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08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09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10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11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12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113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136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37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14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134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35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15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132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33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16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130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31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17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128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29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18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126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27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19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124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25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20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122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23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121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144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2145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2146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147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2148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2149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150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2151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2152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153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154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156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57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155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158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159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160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205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06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161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162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63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64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165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203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204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66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201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202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167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68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69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70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71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72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73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74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75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176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199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200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77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197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98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78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195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96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79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193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94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80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191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92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81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189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90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82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187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88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83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185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86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184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207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2208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2209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210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2211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2212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213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2214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2215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216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217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219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20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218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221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222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223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268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69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224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225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26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27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228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266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267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29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264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265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230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31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32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33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34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35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36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37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38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239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262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263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40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260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261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41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258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259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42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256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257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43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254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255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44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252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253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45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250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251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46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248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249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247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270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2271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2272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273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2274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2275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276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2277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2278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279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280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282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83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281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284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285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286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331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332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287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288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89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90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291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329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30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92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327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28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293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94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95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96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97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98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99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300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301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302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325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26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303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323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24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304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321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22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305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319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20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306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317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18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307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315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16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308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313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14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309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311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12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310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333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2334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2335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336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2337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2338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339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2340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2341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342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343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345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346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344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347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348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349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394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395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350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351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352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353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354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392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93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355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390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91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356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357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358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359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360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361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362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363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364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365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388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89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366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386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87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367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384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85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368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382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83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369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380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81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370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378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79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371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376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77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372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374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75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373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396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2397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2398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399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2400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2401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402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2403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2404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405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406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408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09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407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410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411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412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457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58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413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414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15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16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417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455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56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18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453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54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419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20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21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22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23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24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25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26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27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428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451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52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29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449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50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30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447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48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31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445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46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32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443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44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33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441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42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34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439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40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35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437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38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436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459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2460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2461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462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2463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2464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465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2466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2467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468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469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471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72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470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473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474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475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520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521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476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477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78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79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480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518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19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81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516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17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482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83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84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85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86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87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88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89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90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491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514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15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92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512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13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93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510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11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94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508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09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95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506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07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96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504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05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97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502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03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98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500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01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499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522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2523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2524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525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2526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2527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528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2529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2530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531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532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534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535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533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536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537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538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583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584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539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540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541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542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543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581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82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544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579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80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545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546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547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548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549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550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551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552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553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554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577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78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555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575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76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556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573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74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557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571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72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558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569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70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559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567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68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560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565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66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561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563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64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562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585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2586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2587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588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2589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2590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591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2592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2593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594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595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597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598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596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599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600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601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646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47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602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603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04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05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606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644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645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607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642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643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608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09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10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11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12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13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14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15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16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617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640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641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618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638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639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619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636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637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620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634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635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621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632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633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622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630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631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623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628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629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624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626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627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625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648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2649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2650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651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2652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2653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654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2655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2656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657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658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660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61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659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662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663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664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709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10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665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666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67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68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669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707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708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670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705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706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671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72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73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74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75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76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77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78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79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680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703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704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681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701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702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682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699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700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683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697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698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684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695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696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685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693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694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686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691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692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687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689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690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688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711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2712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2713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714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2715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2716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717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2718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2719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720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721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723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24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722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725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726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727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772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73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728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729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30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31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732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770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771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733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768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769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734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35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36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37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38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39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40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41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42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743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766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767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744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764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765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745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762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763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746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760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761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747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758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759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748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756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757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749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754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755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750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752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753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751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774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2775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2776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777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2778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2779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780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2781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2782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783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784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786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87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785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788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789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790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835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36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791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792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93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94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795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833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34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796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831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32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797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98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99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00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01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02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03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04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05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806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829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30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07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827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28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08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825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26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09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823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24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10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821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22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11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819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20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12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817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18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13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815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16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814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837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2838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2839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840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2841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2842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843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2844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2845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846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847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849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50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848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851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852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853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898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99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854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855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56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57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858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896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97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59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894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95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860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61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62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63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64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65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66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67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68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869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892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93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70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890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91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71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888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89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72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886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87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73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884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85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74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882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83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75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880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81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76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878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79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877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900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2901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2902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903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2904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2905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906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2907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2908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909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910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912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13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911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914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915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916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961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62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917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918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19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20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921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959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960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22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957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958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923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24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25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26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27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28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29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30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31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932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955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956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33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953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954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34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951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952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35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949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950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36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947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948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37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945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946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38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943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944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39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941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942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940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963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2964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2965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966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2967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2968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969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2970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2971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972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973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975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76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974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977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978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979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024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025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980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981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82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83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984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022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23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85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020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21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986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87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88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89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90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91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92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93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94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995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018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19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96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016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17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97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014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15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98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012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13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99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010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11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000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3008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09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001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3006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07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002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3004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05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003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026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027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3028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029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030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3031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032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033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034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3035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036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038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039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037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040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3041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042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087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088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043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044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045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046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047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085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86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048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083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84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049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050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051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052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053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054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055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056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057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058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081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82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059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079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80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060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077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78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061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075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76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062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073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74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063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3071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72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064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3069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70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065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3067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68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066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089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090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3091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092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093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3094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095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096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097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3098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099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101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02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100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103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3104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105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150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51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106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107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08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09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110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148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149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111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146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147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112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13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14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15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16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17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18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19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20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121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144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145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122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142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143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123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140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141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124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138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139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125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136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137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126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3134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135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127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3132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133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128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3130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131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129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152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153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3154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155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156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3157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158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159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160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3161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162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164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65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163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166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3167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168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213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214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169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170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71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72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173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211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212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174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209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210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175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76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77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78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79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80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81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82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83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184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207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208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185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205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206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186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203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204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187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201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202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188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199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200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189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3197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198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190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3195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196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191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3193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194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192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215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216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3217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218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219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3220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221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222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223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3224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225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227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228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226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229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3230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231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276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277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232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233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234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235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236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274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275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237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272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273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238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239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240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241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242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243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244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245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246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247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270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271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248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268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269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249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266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267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250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264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265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251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262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263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252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3260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261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253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3258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259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254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3256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257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255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278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279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3280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281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282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3283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284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285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286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3287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288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290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291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289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292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3293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294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339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40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295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296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297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298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299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337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338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300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335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336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301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02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03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04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05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06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07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08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09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310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333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334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311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331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332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312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329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330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313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327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328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314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325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326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315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3323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324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316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3321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322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317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3319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320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318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341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342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3343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344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345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3346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347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348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349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3350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351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353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54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352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355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3356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357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402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03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358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359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60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61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362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400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401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363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398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399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364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65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66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67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68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69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70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71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72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373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396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397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374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394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395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375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392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393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376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390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391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377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388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389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378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3386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387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379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3384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385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380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3382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383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381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404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405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3406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407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408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3409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410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411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412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3413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414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416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17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415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418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3419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420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465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66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421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422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23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24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425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463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464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426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461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462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427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28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29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30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31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32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33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34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35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436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459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460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437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457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458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438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455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456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439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453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454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440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451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452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441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3449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450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442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3447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448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443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3445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446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444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467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468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3469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470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471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3472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473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474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475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3476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477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479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80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478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481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3482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483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528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529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484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485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86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87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488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526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27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489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524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25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490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91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92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93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94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95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96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97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98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499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522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23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00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520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21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01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518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19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02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516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17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03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514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15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04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3512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13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05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3510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11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06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3508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09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507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530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531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3532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533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534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3535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536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537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538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3539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540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542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543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541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544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3545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546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591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592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547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548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549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550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551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589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90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52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587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88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553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554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555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556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557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558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559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560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561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562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585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86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63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583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84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64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581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82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65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579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80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66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577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78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67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3575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76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68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3573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74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69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3571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72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570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593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594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3595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596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597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3598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599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600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601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3602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603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605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06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604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607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3608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609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654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55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610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611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12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13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614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652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53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615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650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51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616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17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18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19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20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21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22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23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24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625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648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49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626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646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47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627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644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45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628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642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43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629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640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41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630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3638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39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631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3636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37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632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3634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35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633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656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657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3658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659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660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3661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662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663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664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3665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666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668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69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667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670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3671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672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717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718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673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674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75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76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677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715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16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678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713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14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679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80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81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82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83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84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85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86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87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688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711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12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689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709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10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690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707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08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691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705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06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692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703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04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693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3701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02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694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3699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00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695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3697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98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696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719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720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3721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722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723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3724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725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726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727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3728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729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731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732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730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733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3734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735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780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781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736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737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738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739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740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778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79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741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776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77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742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743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744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745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746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747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748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749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750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751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774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75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752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772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73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753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770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71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754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768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69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755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766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67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756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3764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65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757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3762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63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758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3760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61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759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782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783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3784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785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786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3787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788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789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790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3791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792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794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795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793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796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3797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798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843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44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799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800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01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02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803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841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842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804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839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840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805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06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07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08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09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10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11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12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13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814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837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838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815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835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836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816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833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834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817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831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832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818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829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830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819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3827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828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820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3825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826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821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3823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824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822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845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846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3847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848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849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3850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851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852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853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3854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855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857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58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856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859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3860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861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906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07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862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863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64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65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866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904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905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867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902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903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868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69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70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71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72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73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74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75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76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877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900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901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878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898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899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879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896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897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880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894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895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881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892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893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882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3890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891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883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3888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889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884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3886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887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885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908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909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3910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911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912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3913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914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915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916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3917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918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920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21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919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922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3923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924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969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70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925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926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27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28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929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967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968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930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965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966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931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32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33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34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35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36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37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38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39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940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963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964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941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961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962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942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959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960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943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957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958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944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955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956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945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3953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954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946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3951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952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947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3949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950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948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971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972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3973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974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975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3976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977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978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979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3980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981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983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84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982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985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3986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987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4032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33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988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989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90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91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992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4030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31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993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4028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29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994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95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96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97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98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99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00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01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02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003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026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27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004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024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25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005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022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23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006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020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21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007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018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19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008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016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17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009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014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15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010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012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13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011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4034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4035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4036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037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4038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4039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040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4041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4042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4043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044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4046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47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4045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4048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4049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050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4095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96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4051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4052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53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54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055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4093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94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056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4091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92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057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58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59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60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61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62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63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64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65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066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089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90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067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087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88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068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085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86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069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083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84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070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081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82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071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079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80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072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077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78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073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075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76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074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4097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4098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4099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100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4101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4102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103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4104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4105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4106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107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4109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10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4108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4111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4112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113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4158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59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4114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4115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16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17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118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4156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157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19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4154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155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120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21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22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23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24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25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26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27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28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129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152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153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30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150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151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31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148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149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32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146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147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33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144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145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34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142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143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35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140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141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36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138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139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137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4160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4161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4162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163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4164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4165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166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4167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4168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4169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170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4172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73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4171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4174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4175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176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4221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222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4177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4178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79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80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181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4219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20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82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4217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18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183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84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85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86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87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88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89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90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91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192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215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16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93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213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14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94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211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12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95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209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10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96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207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08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97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205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06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98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203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04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99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201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02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200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4223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4224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4225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226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4227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4228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229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4230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4231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4232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233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4235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236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4234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4237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4238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239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4284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285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4240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4241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242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243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244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4282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83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245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4280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81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246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247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248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249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250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251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252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253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254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255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278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79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256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276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77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257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274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75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258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272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73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259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270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71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260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268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69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261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266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67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262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264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65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263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4286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4287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4288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289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4290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4291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292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4293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4294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4295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296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4298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299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4297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4300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4301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302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4347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48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4303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4304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05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06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307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4345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46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308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4343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44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309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10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11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12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13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14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15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16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17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318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341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42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319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339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40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320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337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38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321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335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36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322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333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34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323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331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32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324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329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30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325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327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28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326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4349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4350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4351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352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4353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4354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355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4356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4357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4358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359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4361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62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4360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4363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4364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365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4410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411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4366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4367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68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69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370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4408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409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371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4406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407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372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73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74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75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76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77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78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79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80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381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404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405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382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402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403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383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400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401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384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398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99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385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396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97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386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394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95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387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392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93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388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390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91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389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4412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4413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4414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415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4416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4417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418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4419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4420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4421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422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4424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425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4423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4426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4427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428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4473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474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4429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4430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431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432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433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4471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472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434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4469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470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435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436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437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438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439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440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441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442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443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444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467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468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445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465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466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446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463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464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447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461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462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448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459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460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449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457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458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450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455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456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451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453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454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452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4475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4476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4477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478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4479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4480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481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4482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4483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4484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485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4487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488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4486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4489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4490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491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4536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37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4492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4493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494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495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496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4534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35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497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4532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33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498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499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00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01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02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03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04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05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06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507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530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31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508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528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29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509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526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27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510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524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25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511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522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23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512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520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21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513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518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19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514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516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17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515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4538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4539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4540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541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4542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4543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544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4545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4546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4547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548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4550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51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4549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4552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4553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554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4599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00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4555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4556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57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58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559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4597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98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560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4595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96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561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62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63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64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65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66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67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68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69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570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593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94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571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591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92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572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589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90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573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587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88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574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585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86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575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583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84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576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581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82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577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579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80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578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4601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4602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4603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604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4605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4606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607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4608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4609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4610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611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4613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14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4612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4615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4616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617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4662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63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4618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4619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20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21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622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4660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661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623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4658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659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624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25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26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27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28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29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30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31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32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633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656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657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634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654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655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635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652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653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636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650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651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637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648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649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638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646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647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639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644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645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640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642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643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641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4664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4665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4666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667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4668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4669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670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4671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4672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4673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674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4676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77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4675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4678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4679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680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4725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26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4681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4682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83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84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685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4723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24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686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4721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22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687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88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89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90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91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92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93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94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95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696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719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20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697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717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18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698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715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16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699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713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14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700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711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12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701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709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10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702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707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08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703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705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06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704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4727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4728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4729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730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4731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4732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733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4734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4735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4736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737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4739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40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4738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4741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4742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743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4788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89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4744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4745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46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47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748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4786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87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749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4784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85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750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51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52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53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54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55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56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57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58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759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782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83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760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780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81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761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778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79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762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776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77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763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774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75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764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772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73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765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770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71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766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768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69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767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4790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4791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4792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793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4794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4795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796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4797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4798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4799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800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4802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03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4801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4804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4805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806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4851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52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4807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4808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09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10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811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4849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50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12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4847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48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813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14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15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16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17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18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19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20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21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822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845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46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23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843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44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24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841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42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25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839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40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26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837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38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27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835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36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28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833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34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29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831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32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830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4853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4854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4855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856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4857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4858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859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4860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4861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4862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863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4865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66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4864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4867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4868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869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4914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915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4870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4871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72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73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874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4912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13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75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4910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11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876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77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78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79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80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81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82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83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84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885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908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09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86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906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07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87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904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05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88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902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03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89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900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01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90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898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99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91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896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97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92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894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95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893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4916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4917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4918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919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4920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4921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922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4923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4924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4925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926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4928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929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4927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4930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4931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932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4977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978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4933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4934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935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936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937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4975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76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938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4973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74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939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940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941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942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943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944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945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946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947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948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971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72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949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969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70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950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967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68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951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965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66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952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963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64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953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961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62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954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959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60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955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957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58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956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4979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4980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4981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982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4983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4984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985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4986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4987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4988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989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4991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992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4990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4993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4994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995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5040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41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4996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4997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998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999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000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5038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39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001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036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37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002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03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04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05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06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07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08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09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10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011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034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35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012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032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33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013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030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31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014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028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29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015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5026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27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016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5024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25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017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5022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23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018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5020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21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019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5042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5043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5044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045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5046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5047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048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5049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5050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5051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052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5054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55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5053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5056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5057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058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5103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04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5059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5060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61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62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063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5101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102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064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099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100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065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66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67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68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69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70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71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72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73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074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097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98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075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095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96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076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093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94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077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091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92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078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5089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90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079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5087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88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080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5085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86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081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5083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84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082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5105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5106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5107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108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5109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5110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111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5112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5113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5114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115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5117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18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5116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5119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5120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121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5166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67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5122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5123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24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25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126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5164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165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127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162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163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128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29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30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31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32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33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34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35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36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137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160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161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138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158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159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139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156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157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140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154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155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141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5152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153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142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5150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151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143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5148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149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144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5146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147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145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5168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5169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5170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171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5172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5173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174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5175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5176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5177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178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5180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81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5179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5182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5183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184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5229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230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5185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5186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87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88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189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5227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28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190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225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26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191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92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93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94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95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96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97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98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99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200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223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24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201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221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22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202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219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20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203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217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18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204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5215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16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205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5213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14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206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5211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12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207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5209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10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208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5231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5232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5233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234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5235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5236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237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5238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5239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5240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241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5243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244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5242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5245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5246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247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5292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293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5248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5249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250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251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252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5290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91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253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288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89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254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255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256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257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258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259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260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261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262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263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286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87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264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284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85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265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282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83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266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280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81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267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5278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79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268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5276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77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269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5274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75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270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5272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73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271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5294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5295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5296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297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5298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5299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300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5301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5302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5303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304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5306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07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5305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5308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5309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310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5355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56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5311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5312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13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14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315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5353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354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316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351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352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317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18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19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20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21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22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23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24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25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326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349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350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327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347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348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328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345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346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329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343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344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330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5341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342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331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5339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340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332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5337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338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333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5335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336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334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5357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5358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5359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360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5361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5362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363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5364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5365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5366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367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5369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70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5368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5371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5372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373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5418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419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5374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5375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76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77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378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5416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17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379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414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15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380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81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82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83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84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85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86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87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88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389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412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13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390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410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11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391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408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09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392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406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07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393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5404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05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394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5402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03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395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5400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01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396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5398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399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397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5420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5421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5422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423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5424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5425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426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5427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5428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5429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430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5432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433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5431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5434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5435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436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5481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482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5437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5438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439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440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441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5479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80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442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477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78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443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444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445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446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447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448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449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450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451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452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475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76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453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473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74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454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471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72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455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469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70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456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5467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68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457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5465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66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458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5463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64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459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5461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62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460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5483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5484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5485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486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5487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5488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489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5490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5491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5492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493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5495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496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5494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5497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5498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499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5544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45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5500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5501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02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03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504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5542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43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505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540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41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506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07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08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09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10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11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12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13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14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515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538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39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516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536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37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517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534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35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518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532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33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519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5530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31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520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5528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29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521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5526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27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522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5524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25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523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5546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5547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5548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549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5550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5551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552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5553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5554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5555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556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5558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59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5557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5560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5561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562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5607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08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5563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5564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65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66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567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5605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06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568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603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04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569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70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71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72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73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74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75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76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77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578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601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02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579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599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00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580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597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98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581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595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96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582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5593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94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583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5591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92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584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5589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90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585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5587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88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586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5609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5610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5611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612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5613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5614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615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5616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5617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5618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619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5621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22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5620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5623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5624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625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5670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71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5626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5627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28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29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630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5668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69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631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666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67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632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33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34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35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36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37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38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39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40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641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664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65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642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662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63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643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660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61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644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658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59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645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5656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57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646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5654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55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647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5652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53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648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5650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51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649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5672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5673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5674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675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5676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5677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678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5679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5680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5681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682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5684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85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5683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5686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5687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688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5733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734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5689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5690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91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92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693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5731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32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694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729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30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695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96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97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98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99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700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701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702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703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704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727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28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705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725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26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706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723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24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707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721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22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708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5719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20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709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5717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18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710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5715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16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711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5713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14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712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5735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5736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5737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738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5739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5740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741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5742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5743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5744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745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5747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748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5746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5749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5750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751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5796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797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5752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5753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754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755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756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5794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95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757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792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93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758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759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760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761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762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763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764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765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766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767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790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91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768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788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89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769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786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87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770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784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85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771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5782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83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772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5780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81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773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5778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79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774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5776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77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775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5798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5799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5800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801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5802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5803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804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5805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5806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5807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808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5810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11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5809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5812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5813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814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5859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60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5815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5816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17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18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819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5857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858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820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855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856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821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22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23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24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25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26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27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28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29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830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853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854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831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851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852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832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849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850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833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847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848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834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5845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846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835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5843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844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836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5841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842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837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5839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840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838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5861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5862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5863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864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5865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5866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867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5868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5869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5870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871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5873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74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5872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5875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5876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877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5922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23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5878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5879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80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81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882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5920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21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883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918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19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884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85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86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87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88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89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90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91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92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893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916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17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894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914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15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895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912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13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896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910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11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897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5908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09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898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5906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07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899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5904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05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900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5902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03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901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5924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5925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5926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927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5928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5929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930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5931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5932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5933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934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5936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37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5935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5938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5939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940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5985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86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5941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5942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43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44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945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5983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84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946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981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82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947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48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49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50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51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52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53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54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55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956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979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80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957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977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78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958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975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76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959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973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74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960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5971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72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961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5969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70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962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5967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68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963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5965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66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964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5987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5988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5989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990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5991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5992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993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5994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5995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5996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997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5999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00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5998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6001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6002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003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6048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49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6004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6005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06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07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008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6046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047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09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6044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045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010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11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12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13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14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15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16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17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18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019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6042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043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20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6040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041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21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6038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039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22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6036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037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23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6034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035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24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6032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033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25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6030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031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26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6028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029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027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6050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6051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6052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053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6054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6055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056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6057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6058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6059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060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6062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63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6061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6064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6065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066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6111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112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6067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6068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69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70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071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6109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10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72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6107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08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073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74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75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76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77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78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79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80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81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082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6105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06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83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6103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04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84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6101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02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85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6099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00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86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6097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098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87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6095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096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88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6093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094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89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6091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092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090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4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6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7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9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0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1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2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4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3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6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7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8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63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4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9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0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3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61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9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0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5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0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2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4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7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8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5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6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3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7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1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8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9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9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7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0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5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6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3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4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2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65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66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67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8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69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70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1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72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73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74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5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77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76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79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80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1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26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7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82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83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5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6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24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5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7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22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3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8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9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0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2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3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4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5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6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7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20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1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18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9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9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16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7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0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14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5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1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12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3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2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10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1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3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08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9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06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7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5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28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29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30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31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32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33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34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35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36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37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38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40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1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39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42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43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44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89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0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45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46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7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8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49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87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8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50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85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6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51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2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3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4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5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6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7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8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9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60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83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4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1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81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2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2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79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0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3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77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8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4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75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6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5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73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4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6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71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2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7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69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0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68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91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92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93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94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95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96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97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98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99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00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01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03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04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02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05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06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07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52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53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08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09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0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1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12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50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1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3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48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9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14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5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6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7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8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9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0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1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2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23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46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7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4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44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5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5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42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3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6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40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1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7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38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9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8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36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7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9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34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5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30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32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3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31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54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255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256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57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258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259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60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261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262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63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64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66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7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65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68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69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70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15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6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71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72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3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4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75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13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14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76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11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12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77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8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9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0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1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2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3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4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5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86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09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10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7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07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8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8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05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6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9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03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4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0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01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2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1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99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0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2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97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98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3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95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96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94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17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18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319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20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21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322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23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24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25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326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27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29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0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28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31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332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33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78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79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34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35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6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7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38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76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7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39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74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5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40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1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2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3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4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5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6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7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8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49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72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3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0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70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1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1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68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9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2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66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7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3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64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5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4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362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3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5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360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1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6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358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9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57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80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81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382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83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84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385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86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87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88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389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90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92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3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91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94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395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96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441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42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97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98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9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0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01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439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40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02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437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8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03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4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5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6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7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8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9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0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1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12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35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6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3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33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4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4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31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2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5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29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0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6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27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8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7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25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6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8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23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4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9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21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2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20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443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444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445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46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447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448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49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450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451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452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53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455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6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454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457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458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59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504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5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460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461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2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3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64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502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3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65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00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1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66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7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8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9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0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1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2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3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4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75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98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9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76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96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7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77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94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5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78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92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3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79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90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1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0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88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9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1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86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7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2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84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5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83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506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507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508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09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510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511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12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513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514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515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16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518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9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517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520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521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22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567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8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523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524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25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26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27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565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6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28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63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4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29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0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1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2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3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4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5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6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7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38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61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2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39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59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0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40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57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8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41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55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6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42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553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4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43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551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2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44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549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0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45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547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8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46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569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570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571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72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573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574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75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576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577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578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79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581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2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580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583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584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85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630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31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586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587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8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9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90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628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9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91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626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7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92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3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4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5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6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7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8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9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0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01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624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5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2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622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3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3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620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1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4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618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9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5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616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7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6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614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5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7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612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3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8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610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1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09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632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633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634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35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636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637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38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639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640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641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42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644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45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643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646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647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48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693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94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649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650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1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2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53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691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92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54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689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90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55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6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7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8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9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60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61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62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63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64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687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88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65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685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86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66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683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84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67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681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82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68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679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80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69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677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78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70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675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76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71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673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74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72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695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696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697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98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699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700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01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702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703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704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05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707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08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706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709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710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11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756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57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712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713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14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15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16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754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55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17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752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53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18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19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0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1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2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3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4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5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6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27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750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51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28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748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49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29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746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47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30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744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45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31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742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43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32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740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41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33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738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39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34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736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37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35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758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759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760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61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762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763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64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765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766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767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68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770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71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769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772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773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74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819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20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775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776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77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78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79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817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18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80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815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16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81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2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3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4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5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6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7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8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9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90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813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14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1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811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12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2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809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10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3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807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08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4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805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06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5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803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04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6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801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02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7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799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00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98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821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822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823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24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825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826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27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828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829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830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31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833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34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832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835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836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37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882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83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838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839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0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1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42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880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81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43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878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79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44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5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6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7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8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9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50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51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52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53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876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77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54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874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75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55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872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73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56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870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71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57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868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69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58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866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67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59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864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65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60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862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63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61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884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885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886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87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888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889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90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891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892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893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94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896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97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895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898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899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00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945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46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901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902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03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04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05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943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44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06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941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42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07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08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09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0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1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2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3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4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5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16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939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40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17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937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38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18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935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36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19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933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34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20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931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32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21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929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30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22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927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28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23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925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26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24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947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948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949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50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951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952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53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954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955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956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57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959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60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958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961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962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63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008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09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964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965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66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67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68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006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07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69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004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05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70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1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2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3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4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5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6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7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8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79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002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03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0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000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01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1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998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99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2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996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97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3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994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95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4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992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93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5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990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91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6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988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89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87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010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011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012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13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014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015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16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017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018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019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20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022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23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021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024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025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26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071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72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027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028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29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30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31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069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70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32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067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68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33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34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35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36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37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38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39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40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41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42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065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66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3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063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64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4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061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62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5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059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60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6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057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58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7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055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56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8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053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54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9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051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52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50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073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074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075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76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077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078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79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080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081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082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83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085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86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084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087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088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89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134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35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090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091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92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93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94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132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33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95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130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31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96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97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98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99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00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01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02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03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04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105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128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29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06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126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27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07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124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25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08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122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23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09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120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21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10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118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19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11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116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17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12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114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15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113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136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137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138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39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140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141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42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143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144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145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146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148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49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147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150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151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152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197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98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153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154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55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56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157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195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96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58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193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94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159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0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1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2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3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4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5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6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7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168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191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92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69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189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90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70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187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88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71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185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86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72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183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84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73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181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82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74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179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80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75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177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78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176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199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200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201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202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203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204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205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206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207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208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209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211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12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210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213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214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215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260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61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216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217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18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19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220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258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59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21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256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57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222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23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24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25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26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27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28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29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30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231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254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55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32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252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53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33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250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51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34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248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49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35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246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47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36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244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45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37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242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43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38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240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41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239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262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263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264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265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266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267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268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269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270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271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272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274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75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273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276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277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278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323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24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279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280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81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82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283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321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22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84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319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20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285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86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87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88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89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90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91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92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93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294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317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18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95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315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16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96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313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14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97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311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12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98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309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10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99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307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08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00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305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06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01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303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04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302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325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326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327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328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329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330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331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332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333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334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335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337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38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336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339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340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341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386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87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342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343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44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45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346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384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85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47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382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83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348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49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50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51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52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53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54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55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56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357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380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81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58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378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79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59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376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77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60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374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75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61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372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73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62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370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71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63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368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69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64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366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67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365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388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389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390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391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392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393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394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395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396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397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398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400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01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399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402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403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404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449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50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405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406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07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08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409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447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48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10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445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46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411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12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13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14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15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16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17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18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19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420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443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44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21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441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42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22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439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40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23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437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38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24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435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36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25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433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34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26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431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32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27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429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30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428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451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452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453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454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455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456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457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458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459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460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461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463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64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462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465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466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467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512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13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468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469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70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71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472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510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11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73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508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09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474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75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76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77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78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79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80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81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82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483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506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07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84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504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05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85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502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03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86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500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01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87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498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99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88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496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97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89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494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95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90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492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93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491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514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515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516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517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518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519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520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521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522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523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524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526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27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525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528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529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530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575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76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531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532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33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34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535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573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74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536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571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72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537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38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39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40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41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42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43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44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45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546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569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70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547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567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68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548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565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66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549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563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64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550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561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62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551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559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60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552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557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58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553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555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56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554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577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578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579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580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581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582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583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584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585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586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587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589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90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588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591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592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593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638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39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594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595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96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97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598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636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37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599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634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35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600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01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02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03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04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05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06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07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08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609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632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33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10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630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31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11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628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29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12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626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27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13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624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25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14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622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23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15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620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21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16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618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19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617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640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641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642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643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644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645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646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647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648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649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650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652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53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651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654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655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656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701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02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657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658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59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60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661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699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00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62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697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98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663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64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65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66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67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68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69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70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71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672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695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96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73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693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94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74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691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92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75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689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90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76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687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88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77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685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86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78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683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84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79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681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82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680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703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704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705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706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707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708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709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710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711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712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713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715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16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714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717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718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719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764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65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720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721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22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23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724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762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63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725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760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61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726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27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28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29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30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31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32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33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34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735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758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59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736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756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57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737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754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55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738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752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53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739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750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51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740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748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49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741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746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47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742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744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45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743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766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767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768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769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770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771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772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773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774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775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776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778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79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777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780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781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782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827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828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783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784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85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86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787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825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26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788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823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24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789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90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91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92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93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94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95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96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97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798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821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22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799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819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20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800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817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18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801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815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16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802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813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14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803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811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12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804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809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10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805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807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08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806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829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830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831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832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833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834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835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836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837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838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839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841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842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840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843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844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845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890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891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846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847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848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849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850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888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89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851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886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87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852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853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854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855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856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857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858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859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860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861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884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85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862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882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83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863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880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81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864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878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79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865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876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77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866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874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75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867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872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73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868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870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71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869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892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893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894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895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896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897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898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899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900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901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902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904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05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903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906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907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908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953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54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909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910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11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12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913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951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952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914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949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950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915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16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17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18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19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20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21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22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23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924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947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948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925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945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946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926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943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944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927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941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942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928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939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940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929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937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938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930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935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936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931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933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934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932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955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956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957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958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959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960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961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962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963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964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965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967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68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966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969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970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971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016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017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972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973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74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75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976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014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15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977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012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13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978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79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80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81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82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83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84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85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86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987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010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11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988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008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09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989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006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07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990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004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05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991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002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03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992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000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01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993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998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999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994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996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997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995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018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2019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2020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021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2022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2023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024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2025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2026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027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028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030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031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029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032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033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034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079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080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035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036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037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038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039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077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78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040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075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76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041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042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043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044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045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046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047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048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049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050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073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74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051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071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72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052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069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70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053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067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68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054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065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66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055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063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64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056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061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62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057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059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60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058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081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2082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2083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084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2085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2086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087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2088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2089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090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091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093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094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092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095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096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097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142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43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098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099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00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01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102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140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41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03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138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39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104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05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06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07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08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09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10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11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12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113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136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37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14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134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35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15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132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33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16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130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31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17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128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29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18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126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27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19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124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25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20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122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23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121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144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2145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2146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147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2148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2149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150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2151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2152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153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154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156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57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155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158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159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160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205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06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161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162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63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64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165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203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204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66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201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202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167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68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69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70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71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72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73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74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75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176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199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200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77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197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98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78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195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96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79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193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94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80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191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92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81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189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90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82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187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88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83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185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86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184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207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2208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2209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210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2211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2212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213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2214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2215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216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217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219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20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218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221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222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223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268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69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224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225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26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27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228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266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267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29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264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265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230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31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32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33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34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35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36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37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38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239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262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263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40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260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261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41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258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259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42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256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257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43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254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255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44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252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253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45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250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251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46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248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249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247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270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2271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2272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273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2274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2275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276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2277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2278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279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280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282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83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281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284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285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286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331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332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287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288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89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90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291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329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30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92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327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28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293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94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95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96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97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98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99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300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301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302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325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26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303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323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24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304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321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22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305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319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20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306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317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18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307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315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16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308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313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14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309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311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12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310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333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2334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2335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336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2337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2338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339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2340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2341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342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343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345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346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344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347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348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349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394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395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350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351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352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353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354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392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93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355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390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91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356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357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358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359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360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361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362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363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364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365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388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89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366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386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87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367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384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85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368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382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83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369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380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81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370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378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79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371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376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77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372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374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75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373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396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2397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2398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399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2400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2401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402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2403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2404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405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406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408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09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407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410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411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412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457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58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413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414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15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16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417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455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56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18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453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54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419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20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21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22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23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24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25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26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27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428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451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52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29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449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50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30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447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48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31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445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46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32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443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44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33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441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42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34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439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40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35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437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38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436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459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2460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2461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462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2463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2464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465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2466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2467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468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469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471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72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470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473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474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475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520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521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476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477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78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79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480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518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19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81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516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17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482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83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84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85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86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87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88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89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90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491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514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15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92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512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13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93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510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11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94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508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09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95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506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07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96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504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05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97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502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03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98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500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01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499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522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2523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2524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525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2526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2527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528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2529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2530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531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532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534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535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533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536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537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538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583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584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539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540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541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542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543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581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82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544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579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80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545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546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547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548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549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550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551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552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553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554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577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78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555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575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76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556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573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74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557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571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72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558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569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70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559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567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68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560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565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66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561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563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64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562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585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2586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2587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588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2589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2590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591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2592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2593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594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595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597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598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596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599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600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601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646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47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602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603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04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05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606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644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645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607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642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643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608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09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10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11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12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13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14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15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16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617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640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641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618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638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639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619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636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637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620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634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635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621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632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633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622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630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631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623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628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629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624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626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627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625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648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2649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2650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651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2652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2653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654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2655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2656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657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658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660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61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659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662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663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664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709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10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665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666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67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68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669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707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708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670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705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706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671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72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73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74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75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76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77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78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79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680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703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704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681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701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702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682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699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700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683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697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698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684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695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696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685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693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694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686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691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692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687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689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690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688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711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2712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2713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714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2715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2716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717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2718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2719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720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721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723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24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722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725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726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727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772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73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728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729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30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31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732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770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771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733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768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769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734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35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36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37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38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39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40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41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42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743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766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767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744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764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765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745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762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763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746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760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761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747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758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759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748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756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757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749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754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755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750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752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753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751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774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2775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2776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777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2778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2779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780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2781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2782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783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784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786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87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785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788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789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790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835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36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791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792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93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94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795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833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34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796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831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32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797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98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99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00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01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02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03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04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05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806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829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30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07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827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28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08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825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26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09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823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24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10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821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22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11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819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20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12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817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18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13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815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16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814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837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2838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2839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840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2841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2842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843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2844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2845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846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847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849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50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848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851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852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853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898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99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854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855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56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57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858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896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97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59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894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95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860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61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62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63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64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65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66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67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68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869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892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93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70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890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91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71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888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89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72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886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87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73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884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85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74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882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83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75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880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81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76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878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79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877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900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2901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2902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903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2904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2905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906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2907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2908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909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910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912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13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911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914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915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916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961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62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917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918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19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20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921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959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960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22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957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958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923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24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25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26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27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28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29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30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31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932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955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956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33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953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954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34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951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952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35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949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950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36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947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948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37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945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946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38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943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944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39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941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942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940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963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2964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2965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966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2967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2968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969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2970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2971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972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973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975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76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974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977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978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979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024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025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980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981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82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83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984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022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23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85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020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21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986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87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88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89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90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91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92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93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94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995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018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19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96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016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17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97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014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15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98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012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13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99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010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11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000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3008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09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001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3006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07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002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3004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05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003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026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027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3028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029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030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3031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032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033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034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3035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036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038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039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037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040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3041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042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087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088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043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044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045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046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047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085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86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048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083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84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049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050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051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052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053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054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055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056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057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058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081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82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059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079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80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060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077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78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061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075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76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062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073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74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063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3071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72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064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3069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70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065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3067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68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066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089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090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3091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092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093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3094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095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096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097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3098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099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101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02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100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103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3104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105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150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51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106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107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08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09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110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148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149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111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146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147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112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13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14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15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16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17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18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19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20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121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144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145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122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142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143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123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140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141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124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138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139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125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136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137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126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3134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135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127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3132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133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128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3130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131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129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152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153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3154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155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156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3157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158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159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160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3161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162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164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65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163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166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3167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168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213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214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169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170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71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72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173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211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212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174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209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210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175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76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77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78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79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80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81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82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83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184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207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208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185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205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206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186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203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204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187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201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202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188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199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200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189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3197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198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190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3195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196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191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3193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194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192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215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216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3217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218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219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3220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221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222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223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3224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225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227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228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226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229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3230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231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276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277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232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233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234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235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236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274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275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237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272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273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238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239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240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241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242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243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244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245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246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247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270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271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248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268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269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249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266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267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250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264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265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251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262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263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252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3260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261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253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3258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259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254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3256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257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255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278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279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3280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281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282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3283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284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285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286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3287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288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290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291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289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292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3293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294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339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40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295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296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297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298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299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337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338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300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335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336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301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02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03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04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05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06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07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08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09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310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333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334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311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331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332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312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329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330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313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327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328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314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325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326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315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3323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324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316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3321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322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317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3319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320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318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341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342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3343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344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345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3346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347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348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349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3350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351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353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54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352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355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3356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357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402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03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358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359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60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61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362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400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401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363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398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399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364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65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66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67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68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69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70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71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72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373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396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397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374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394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395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375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392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393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376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390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391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377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388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389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378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3386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387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379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3384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385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380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3382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383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381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404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405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3406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407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408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3409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410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411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412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3413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414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416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17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415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418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3419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420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465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66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421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422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23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24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425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463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464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426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461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462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427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28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29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30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31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32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33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34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35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436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459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460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437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457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458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438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455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456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439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453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454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440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451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452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441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3449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450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442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3447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448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443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3445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446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444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467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468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3469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470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471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3472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473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474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475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3476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477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479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80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478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481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3482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483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528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529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484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485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86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87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488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526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27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489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524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25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490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91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92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93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94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95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96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97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98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499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522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23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00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520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21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01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518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19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02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516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17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03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514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15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04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3512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13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05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3510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11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06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3508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09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507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530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531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3532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533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534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3535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536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537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538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3539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540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542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543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541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544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3545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546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591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592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547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548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549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550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551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589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90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52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587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88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553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554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555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556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557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558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559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560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561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562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585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86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63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583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84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64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581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82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65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579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80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66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577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78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67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3575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76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68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3573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74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69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3571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72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570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593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594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3595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596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597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3598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599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600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601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3602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603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605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06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604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607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3608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609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654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55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610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611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12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13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614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652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53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615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650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51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616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17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18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19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20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21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22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23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24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625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648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49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626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646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47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627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644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45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628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642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43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629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640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41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630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3638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39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631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3636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37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632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3634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35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633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656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657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3658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659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660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3661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662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663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664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3665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666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668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69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667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670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3671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672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717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718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673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674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75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76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677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715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16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678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713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14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679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80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81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82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83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84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85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86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87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688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711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12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689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709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10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690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707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08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691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705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06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692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703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04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693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3701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02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694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3699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00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695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3697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98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696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719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720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3721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722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723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3724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725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726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727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3728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729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731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732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730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733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3734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735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780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781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736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737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738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739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740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778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79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741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776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77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742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743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744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745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746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747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748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749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750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751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774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75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752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772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73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753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770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71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754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768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69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755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766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67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756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3764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65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757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3762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63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758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3760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61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759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782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783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3784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785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786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3787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788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789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790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3791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792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794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795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793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796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3797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798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843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44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799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800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01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02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803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841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842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804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839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840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805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06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07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08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09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10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11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12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13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814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837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838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815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835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836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816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833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834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817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831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832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818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829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830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819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3827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828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820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3825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826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821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3823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824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822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845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846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3847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848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849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3850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851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852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853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3854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855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857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58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856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859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3860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861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906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07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862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863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64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65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866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904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905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867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902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903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868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69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70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71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72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73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74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75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76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877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900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901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878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898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899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879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896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897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880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894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895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881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892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893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882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3890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891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883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3888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889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884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3886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887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885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908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909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3910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911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912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3913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914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915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916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3917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918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920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21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919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922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3923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924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969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70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925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926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27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28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929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967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968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930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965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966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931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32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33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34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35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36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37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38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39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940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963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964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941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961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962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942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959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960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943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957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958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944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955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956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945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3953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954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946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3951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952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947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3949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950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948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971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972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3973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974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975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3976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977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978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979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3980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981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983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84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982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985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3986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987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4032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33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988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989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90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91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992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4030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31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993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4028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29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994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95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96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97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98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99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00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01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02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003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026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27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004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024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25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005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022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23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006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020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21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007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018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19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008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016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17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009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014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15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010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012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13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011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4034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4035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4036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037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4038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4039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040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4041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4042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4043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044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4046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47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4045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4048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4049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050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4095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96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4051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4052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53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54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055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4093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94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056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4091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92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057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58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59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60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61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62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63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64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65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066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089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90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067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087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88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068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085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86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069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083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84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070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081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82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071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079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80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072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077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78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073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075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76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074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4097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4098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4099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100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4101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4102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103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4104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4105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4106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107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4109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10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4108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4111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4112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113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4158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59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4114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4115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16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17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118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4156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157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19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4154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155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120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21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22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23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24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25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26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27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28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129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152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153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30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150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151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31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148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149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32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146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147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33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144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145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34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142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143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35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140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141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36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138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139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137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4160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4161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4162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163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4164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4165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166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4167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4168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4169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170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4172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73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4171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4174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4175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176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4221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222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4177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4178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79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80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181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4219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20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82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4217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18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183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84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85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86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87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88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89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90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91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192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215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16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93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213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14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94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211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12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95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209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10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96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207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08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97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205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06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98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203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04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99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201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02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200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4223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4224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4225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226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4227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4228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229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4230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4231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4232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233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4235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236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4234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4237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4238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239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4284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285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4240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4241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242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243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244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4282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83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245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4280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81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246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247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248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249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250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251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252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253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254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255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278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79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256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276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77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257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274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75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258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272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73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259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270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71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260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268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69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261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266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67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262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264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65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263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4286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4287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4288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289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4290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4291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292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4293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4294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4295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296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4298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299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4297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4300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4301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302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4347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48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4303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4304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05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06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307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4345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46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308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4343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44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309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10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11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12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13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14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15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16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17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318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341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42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319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339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40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320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337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38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321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335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36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322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333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34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323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331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32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324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329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30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325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327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28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326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4349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4350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4351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352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4353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4354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355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4356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4357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4358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359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4361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62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4360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4363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4364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365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4410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411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4366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4367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68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69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370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4408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409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371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4406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407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372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73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74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75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76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77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78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79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80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381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404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405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382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402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403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383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400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401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384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398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99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385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396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97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386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394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95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387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392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93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388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390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91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389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4412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4413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4414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415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4416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4417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418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4419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4420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4421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422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4424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425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4423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4426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4427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428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4473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474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4429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4430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431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432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433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4471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472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434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4469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470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435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436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437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438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439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440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441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442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443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444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467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468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445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465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466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446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463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464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447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461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462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448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459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460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449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457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458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450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455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456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451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453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454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452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4475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4476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4477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478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4479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4480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481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4482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4483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4484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485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4487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488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4486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4489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4490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491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4536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37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4492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4493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494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495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496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4534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35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497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4532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33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498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499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00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01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02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03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04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05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06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507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530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31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508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528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29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509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526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27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510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524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25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511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522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23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512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520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21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513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518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19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514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516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17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515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4538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4539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4540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541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4542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4543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544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4545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4546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4547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548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4550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51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4549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4552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4553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554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4599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00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4555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4556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57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58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559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4597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98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560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4595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96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561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62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63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64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65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66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67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68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69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570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593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94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571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591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92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572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589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90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573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587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88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574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585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86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575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583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84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576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581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82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577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579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80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578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4601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4602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4603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604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4605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4606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607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4608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4609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4610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611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4613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14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4612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4615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4616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617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4662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63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4618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4619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20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21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622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4660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661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623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4658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659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624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25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26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27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28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29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30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31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32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633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656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657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634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654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655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635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652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653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636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650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651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637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648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649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638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646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647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639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644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645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640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642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643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641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4664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4665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4666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667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4668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4669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670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4671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4672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4673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674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4676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77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4675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4678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4679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680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4725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26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4681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4682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83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84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685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4723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24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686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4721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22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687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88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89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90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91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92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93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94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95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696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719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20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697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717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18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698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715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16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699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713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14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700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711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12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701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709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10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702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707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08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703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705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06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704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4727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4728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4729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730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4731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4732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733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4734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4735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4736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737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4739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40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4738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4741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4742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743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4788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89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4744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4745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46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47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748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4786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87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749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4784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85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750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51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52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53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54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55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56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57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58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759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782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83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760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780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81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761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778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79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762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776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77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763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774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75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764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772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73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765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770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71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766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768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69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767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4790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4791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4792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793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4794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4795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796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4797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4798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4799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800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4802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03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4801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4804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4805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806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4851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52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4807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4808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09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10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811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4849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50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12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4847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48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813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14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15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16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17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18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19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20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21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822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845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46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23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843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44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24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841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42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25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839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40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26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837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38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27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835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36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28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833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34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29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831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32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830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4853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4854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4855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856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4857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4858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859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4860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4861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4862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863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4865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66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4864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4867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4868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869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4914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915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4870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4871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72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73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874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4912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13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75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4910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11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876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77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78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79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80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81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82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83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84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885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908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09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86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906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07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87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904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05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88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902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03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89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900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01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90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898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99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91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896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97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92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894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95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893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4916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4917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4918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919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4920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4921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922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4923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4924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4925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926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4928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929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4927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4930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4931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932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4977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978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4933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4934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935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936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937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4975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76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938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4973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74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939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940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941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942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943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944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945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946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947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948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971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72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949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969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70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950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967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68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951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965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66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952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963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64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953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961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62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954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959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60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955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957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58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956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4979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4980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4981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982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4983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4984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985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4986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4987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4988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989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4991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992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4990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4993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4994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995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5040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41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4996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4997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998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999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000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5038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39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001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036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37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002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03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04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05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06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07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08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09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10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011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034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35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012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032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33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013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030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31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014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028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29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015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5026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27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016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5024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25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017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5022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23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018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5020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21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019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5042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5043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5044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045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5046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5047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048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5049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5050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5051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052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5054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55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5053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5056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5057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058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5103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04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5059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5060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61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62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063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5101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102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064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099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100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065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66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67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68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69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70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71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72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73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074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097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98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075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095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96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076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093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94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077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091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92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078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5089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90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079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5087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88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080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5085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86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081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5083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84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082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5105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5106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5107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108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5109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5110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111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5112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5113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5114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115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5117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18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5116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5119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5120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121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5166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67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5122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5123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24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25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126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5164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165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127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162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163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128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29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30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31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32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33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34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35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36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137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160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161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138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158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159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139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156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157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140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154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155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141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5152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153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142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5150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151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143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5148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149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144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5146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147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145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5168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5169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5170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171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5172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5173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174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5175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5176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5177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178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5180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81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5179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5182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5183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184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5229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230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5185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5186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87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88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189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5227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28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190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225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26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191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92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93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94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95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96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97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98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99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200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223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24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201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221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22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202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219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20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203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217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18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204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5215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16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205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5213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14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206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5211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12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207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5209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10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208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5231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5232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5233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234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5235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5236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237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5238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5239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5240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241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5243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244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5242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5245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5246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247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5292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293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5248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5249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250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251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252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5290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91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253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288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89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254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255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256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257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258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259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260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261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262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263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286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87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264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284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85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265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282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83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266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280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81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267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5278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79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268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5276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77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269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5274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75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270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5272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73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271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5294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5295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5296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297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5298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5299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300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5301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5302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5303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304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5306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07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5305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5308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5309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310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5355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56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5311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5312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13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14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315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5353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354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316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351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352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317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18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19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20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21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22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23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24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25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326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349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350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327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347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348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328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345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346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329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343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344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330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5341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342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331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5339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340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332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5337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338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333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5335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336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334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5357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5358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5359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360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5361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5362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363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5364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5365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5366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367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5369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70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5368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5371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5372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373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5418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419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5374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5375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76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77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378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5416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17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379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414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15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380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81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82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83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84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85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86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87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88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389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412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13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390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410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11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391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408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09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392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406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07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393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5404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05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394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5402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03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395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5400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01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396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5398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399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397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5420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5421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5422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423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5424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5425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426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5427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5428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5429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430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5432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433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5431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5434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5435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436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5481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482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5437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5438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439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440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441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5479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80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442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477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78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443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444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445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446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447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448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449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450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451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452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475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76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453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473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74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454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471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72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455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469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70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456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5467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68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457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5465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66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458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5463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64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459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5461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62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460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5483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5484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5485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486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5487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5488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489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5490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5491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5492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493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5495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496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5494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5497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5498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499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5544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45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5500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5501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02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03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504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5542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43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505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540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41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506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07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08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09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10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11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12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13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14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515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538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39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516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536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37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517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534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35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518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532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33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519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5530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31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520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5528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29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521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5526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27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522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5524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25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523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5546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5547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5548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549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5550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5551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552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5553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5554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5555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556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5558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59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5557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5560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5561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562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5607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08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5563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5564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65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66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567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5605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06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568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603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04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569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70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71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72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73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74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75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76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77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578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601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02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579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599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00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580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597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98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581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595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96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582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5593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94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583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5591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92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584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5589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90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585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5587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88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586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5609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5610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5611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612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5613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5614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615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5616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5617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5618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619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5621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22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5620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5623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5624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625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5670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71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5626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5627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28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29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630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5668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69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631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666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67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632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33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34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35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36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37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38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39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40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641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664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65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642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662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63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643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660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61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644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658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59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645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5656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57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646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5654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55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647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5652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53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648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5650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51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649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5672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5673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5674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675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5676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5677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678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5679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5680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5681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682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5684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85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5683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5686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5687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688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5733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734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5689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5690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91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92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693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5731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32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694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729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30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695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96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97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98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99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700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701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702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703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704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727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28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705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725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26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706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723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24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707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721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22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708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5719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20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709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5717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18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710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5715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16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711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5713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14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712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5735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5736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5737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738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5739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5740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741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5742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5743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5744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745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5747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748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5746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5749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5750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751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5796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797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5752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5753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754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755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756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5794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95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757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792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93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758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759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760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761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762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763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764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765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766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767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790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91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768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788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89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769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786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87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770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784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85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771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5782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83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772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5780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81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773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5778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79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774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5776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77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775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5798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5799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5800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801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5802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5803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804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5805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5806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5807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808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5810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11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5809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5812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5813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814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5859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60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5815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5816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17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18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819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5857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858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820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855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856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821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22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23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24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25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26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27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28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29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830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853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854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831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851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852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832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849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850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833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847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848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834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5845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846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835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5843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844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836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5841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842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837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5839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840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838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5861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5862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5863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864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5865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5866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867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5868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5869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5870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871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5873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74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5872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5875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5876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877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5922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23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5878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5879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80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81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882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5920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21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883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918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19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884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85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86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87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88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89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90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91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92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893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916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17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894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914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15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895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912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13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896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910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11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897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5908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09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898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5906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07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899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5904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05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900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5902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03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901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5924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5925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5926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927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5928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5929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930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5931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5932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5933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934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5936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37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5935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5938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5939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940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5985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86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5941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5942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43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44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945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5983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84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946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981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82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947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48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49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50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51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52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53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54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55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956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979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80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957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977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78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958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975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76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959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973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74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960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5971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72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961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5969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70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962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5967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68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963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5965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66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964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5987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5988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5989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990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5991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5992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993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5994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5995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5996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997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5999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00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5998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6001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6002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003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6048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49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6004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6005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06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07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008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6046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047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09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6044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045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010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11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12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13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14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15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16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17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18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019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6042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043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20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6040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041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21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6038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039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22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6036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037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23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6034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035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24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6032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033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25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6030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031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26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6028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029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027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6050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6051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6052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053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6054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6055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056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6057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6058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6059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060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6062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63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6061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6064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6065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066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6111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112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6067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6068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69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70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071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6109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10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72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6107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08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073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74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75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76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77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78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79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80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81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082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6105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06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83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6103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04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84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6101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02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85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6099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00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86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6097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098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87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6095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096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88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6093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094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89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6091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092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090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6113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6114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6115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116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6117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6118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119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6120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6121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6122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123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6125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126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6124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6127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6128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129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6174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175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6130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6131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132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133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134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6172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73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135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6170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71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136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137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138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139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140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141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142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143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144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145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6168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69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146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6166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67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147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6164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65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148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6162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63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149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6160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61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150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6158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59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151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6156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57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152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6154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55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153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6176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6177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6178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179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6180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6181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182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6183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6184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6185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186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6188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189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6187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6190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6191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192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6237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238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6193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6194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195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196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197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6235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36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198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6233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34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199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200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201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202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203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204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205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206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207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208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6231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32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209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6229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30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210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6227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28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211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6225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26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212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6223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24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213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6221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22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214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6219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20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215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6217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18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216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6239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6240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6241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242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6243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6244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245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6246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6247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6248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249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6251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252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6250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6253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6254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255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6300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301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6256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6257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258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259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260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6298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99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261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6296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97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262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263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264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265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266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267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268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269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270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271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6294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95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272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6292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93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273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6290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91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274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6288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89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275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6286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87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276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6284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85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277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6282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83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278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6280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81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279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6302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6303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6304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305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6306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6307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308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6309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6310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6311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312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6314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315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6313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6316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6317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318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6363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364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6319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6320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321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322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323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6361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362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324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6359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360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325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326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327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328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329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330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331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332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333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334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6357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358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335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6355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356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336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6353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354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337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6351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352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338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6349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350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339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6347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348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340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6345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346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341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6343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344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342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6365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6366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6367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368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6369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6370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371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6372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6373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6374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375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6377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378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6376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6379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6380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381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6426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427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6382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6383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384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385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386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6424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425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387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6422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423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388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389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390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391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392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393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394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395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396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397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6420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421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398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6418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419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399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6416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417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400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6414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415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401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6412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413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402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6410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411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403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6408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409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404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6406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407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405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6428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6429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6430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431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6432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6433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434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6435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6436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6437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438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6440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441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6439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6442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6443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444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6489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490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6445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6446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447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448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449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6487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488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450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6485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486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451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452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453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454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455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456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457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458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459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460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6483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484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461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6481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482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462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6479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480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463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6477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478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464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6475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476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465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6473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474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466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6471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472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467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6469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470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468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6491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6492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6493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494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6495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6496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497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6498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6499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6500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501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6503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04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6502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6505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6506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507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6552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53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6508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6509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10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11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512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6550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551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513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6548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549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514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15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16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17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18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19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20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21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22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523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6546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547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524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6544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545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525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6542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543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526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6540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541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527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6538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539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528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6536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537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529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6534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535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530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6532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533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531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6554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6555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6556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557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6558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6559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560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6561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6562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6563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564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6566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67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6565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6568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6569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570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6615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616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6571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6572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73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74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575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6613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614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576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6611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612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577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78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79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80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81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82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83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84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85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586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6609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610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587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6607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608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588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6605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606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589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6603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604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590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6601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602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591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6599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600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592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6597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598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593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6595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596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594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6617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6618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6619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620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6621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6622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623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6624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6625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6626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627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6629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630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6628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6631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6632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633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6678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679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6634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6635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636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637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638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6676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677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639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6674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675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640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641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642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643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644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645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646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647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648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649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6672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673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650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6670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671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651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6668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669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652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6666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667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653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6664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665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654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6662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663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655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6660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661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656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6658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659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657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6680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6681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6682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683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6684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6685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686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6687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6688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6689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690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6692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693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6691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6694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6695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696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6741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742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6697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6698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699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700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701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6739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740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702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6737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738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703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704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705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706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707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708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709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710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711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712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6735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736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713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6733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734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714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6731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732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715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6729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730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716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6727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728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717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6725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726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718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6723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724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719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6721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722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720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6743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6744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6745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746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6747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6748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749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6750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6751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6752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753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6755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756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6754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6757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6758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759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6804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805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6760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6761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762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763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764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6802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803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765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6800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801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766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767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768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769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770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771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772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773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774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775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6798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799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776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6796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797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777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6794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795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778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6792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793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779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6790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791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780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6788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789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781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6786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787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782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6784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785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783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6806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6807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6808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809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6810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6811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812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6813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6814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6815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816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6818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819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6817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6820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6821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822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6867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868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6823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6824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825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826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827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6865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866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828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6863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864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829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830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831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832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833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834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835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836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837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838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6861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862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839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6859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860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840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6857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858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841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6855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856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842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6853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854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843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6851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852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844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6849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850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845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6847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848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846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6869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6870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6871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872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6873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6874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875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6876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6877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6878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879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6881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882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6880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6883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6884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885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6930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931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6886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6887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888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889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890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6928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929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891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6926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927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892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893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894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895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896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897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898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899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900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901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6924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925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902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6922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923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903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6920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921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904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6918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919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905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6916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917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906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6914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915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907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6912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913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908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6910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911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909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6932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6933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6934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935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6936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6937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938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6939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6940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6941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942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6944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945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6943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6946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6947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948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6993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994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6949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6950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951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952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953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6991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992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954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6989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990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955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956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957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958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959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960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961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962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963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964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6987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988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965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6985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986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966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6983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984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967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6981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982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968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6979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980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969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6977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978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970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6975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976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971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6973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974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972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6995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6996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6997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998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6999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7000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001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7002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7003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7004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005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7007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008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7006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7009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7010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011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7056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057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7012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7013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014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015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016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7054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055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017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7052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053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018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019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020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021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022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023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024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025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026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027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7050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051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028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7048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049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029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7046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047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030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7044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045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031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7042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043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032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7040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041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033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7038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039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034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7036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037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035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7058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7059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7060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061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7062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7063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064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7065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7066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7067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068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7070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071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7069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7072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7073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074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7119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120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7075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7076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077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078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079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7117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118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080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7115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116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081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082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083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084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085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086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087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088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089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090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7113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114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091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7111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112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092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7109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110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093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7107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108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094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7105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106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095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7103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104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096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7101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102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097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7099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100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098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7121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7122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7123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124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7125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7126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127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7128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7129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7130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131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7133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134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7132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7135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7136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137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7182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183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7138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7139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140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141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142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7180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181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143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7178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179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144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145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146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147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148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149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150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151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152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153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7176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177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154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7174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175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155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7172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173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156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7170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171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157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7168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169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158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7166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167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159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7164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165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160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7162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163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161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7184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7185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7186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187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7188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7189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190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7191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7192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7193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194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7196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197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7195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7198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7199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200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7245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46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7201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7202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03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04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205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7243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244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206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7241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242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207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08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09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10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11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12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13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14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15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216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7239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240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217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7237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238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218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7235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236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219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7233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234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220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7231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232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221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7229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230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222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7227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228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223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7225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226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224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7247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7248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7249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250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7251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7252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253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7254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7255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7256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257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7259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60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7258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7261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7262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263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7308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309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7264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7265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66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67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268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7306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307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269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7304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305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270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71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72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73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74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75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76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77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78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279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7302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303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280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7300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301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281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7298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299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282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7296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297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283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7294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295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284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7292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293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285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7290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291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286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7288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289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287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7310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7311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7312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313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7314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7315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316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7317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7318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7319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320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7322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323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7321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7324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7325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326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7371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372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7327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7328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329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330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331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7369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370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332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7367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368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333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334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335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336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337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338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339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340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341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342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7365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366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343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7363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364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344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7361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362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345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7359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360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346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7357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358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347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7355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356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348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7353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354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349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7351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352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350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7373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7374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7375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376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7377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7378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379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7380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7381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7382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383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7385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386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7384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7387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7388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389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7434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435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7390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7391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392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393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394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7432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433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395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7430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431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396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397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398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399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400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401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402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403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404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405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7428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429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406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7426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427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407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7424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425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408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7422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423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409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7420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421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410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7418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419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411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7416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417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412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7414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415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413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7436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7437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7438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439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7440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7441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442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7443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7444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7445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446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7448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449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7447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7450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7451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452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7497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498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7453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7454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455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456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457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7495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496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458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7493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494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459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460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461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462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463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464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465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466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467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468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7491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492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469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7489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490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470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7487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488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471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7485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486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472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7483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484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473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7481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482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474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7479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480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475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7477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478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476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7499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7500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7501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502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7503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7504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505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7506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7507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7508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509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7511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512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7510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7513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7514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515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7560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561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7516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7517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518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519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520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7558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559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521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7556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557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522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523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524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525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526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527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528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529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530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531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7554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555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532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7552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553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533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7550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551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534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7548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549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535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7546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547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536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7544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545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537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7542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543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538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7540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541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539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7562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7563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7564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565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7566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7567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568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7569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7570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7571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572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7574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575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7573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7576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7577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578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7623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624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7579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7580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581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582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583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7621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622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584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7619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620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585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586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587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588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589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590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591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592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593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594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7617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618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595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7615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616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596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7613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614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597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7611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612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598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7609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610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599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7607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608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600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7605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606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601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7603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604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602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7625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7626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7627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628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7629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7630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631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7632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7633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7634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635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7637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638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7636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7639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7640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641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7686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687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7642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7643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644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645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646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7684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685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647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7682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683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648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649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650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651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652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653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654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655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656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657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7680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681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658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7678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679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659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7676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677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660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7674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675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661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7672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673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662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7670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671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663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7668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669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664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7666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667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665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7688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7689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7690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691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7692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7693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694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7695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7696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7697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698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7700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701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7699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7702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7703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704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7749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750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7705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7706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707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708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709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7747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748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710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7745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746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711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712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713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714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715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716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717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718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719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720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7743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744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721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7741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742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722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7739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740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723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7737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738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724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7735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736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725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7733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734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726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7731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732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727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7729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730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728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7751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7752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7753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754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7755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7756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757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7758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7759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7760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761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7763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764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7762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7765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7766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767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7812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13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7768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7769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770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771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772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7810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811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773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7808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809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774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775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776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777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778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779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780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781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782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783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7806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807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784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7804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805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785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7802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803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786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7800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801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787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7798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799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788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7796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797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789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7794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795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790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7792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793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791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7814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7815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7816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817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7818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7819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820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7821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7822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7823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824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7826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27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7825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7828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7829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830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7875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76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7831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7832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33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34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835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7873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874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836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7871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872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837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38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39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40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41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42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43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44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45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846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7869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870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847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7867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868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848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7865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866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849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7863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864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850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7861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862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851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7859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860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852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7857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858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853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7855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856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854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7877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7878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7879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880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7881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7882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883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7884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7885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7886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887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7889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90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7888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7891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7892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893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7938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939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7894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7895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96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97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898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7936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937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899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7934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935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900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901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902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903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904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905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906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907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908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909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7932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933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10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7930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931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11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7928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929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12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7926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927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13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7924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925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14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7922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923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15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7920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921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16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7918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919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917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7940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7941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7942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943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7944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7945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946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7947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7948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7949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950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7952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953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7951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7954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7955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956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8001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002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7957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7958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959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960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961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7999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000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62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7997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998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963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964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965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966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967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968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969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970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971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972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7995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996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73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7993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994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74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7991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992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75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7989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990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76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7987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988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77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7985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986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78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7983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984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79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7981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982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980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8003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8004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8005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006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8007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8008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009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8010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8011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8012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013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8015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016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8014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8017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8018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019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8064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065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8020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8021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022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023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024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8062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063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025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8060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061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026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027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028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029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030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031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032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033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034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035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8058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059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036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8056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057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037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8054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055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038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8052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053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039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8050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051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040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8048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049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041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8046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047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042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8044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045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043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8066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8067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8068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069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8070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8071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072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8073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8074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8075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076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8078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079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8077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8080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8081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082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8127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128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8083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8084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085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086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087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8125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126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088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8123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124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089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090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091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092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093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094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095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096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097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098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8121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122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099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8119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120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100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8117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118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101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8115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116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102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8113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114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103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8111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112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104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8109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110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105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8107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108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106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8129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8130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8131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132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8133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8134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135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8136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8137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8138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139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8141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142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8140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8143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8144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145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8190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191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8146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8147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148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149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150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8188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189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151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8186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187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152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153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154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155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156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157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158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159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160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161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8184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185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162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8182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183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163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8180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181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164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8178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179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165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8176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177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166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8174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175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167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8172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173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168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8170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171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169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8192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8193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8194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195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8196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8197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198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8199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8200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8201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202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8204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205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8203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8206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8207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208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8253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254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8209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8210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211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212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213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8251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252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214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8249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250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215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216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217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218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219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220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221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222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223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224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8247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248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225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8245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246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226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8243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244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227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8241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242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228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8239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240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229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8237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238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230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8235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236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231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8233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234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232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8255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8256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8257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258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8259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8260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261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8262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8263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8264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265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8267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268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8266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8269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8270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271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8316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317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8272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8273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274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275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276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8314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315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277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8312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313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278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279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280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281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282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283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284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285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286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287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8310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311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288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8308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309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289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8306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307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290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8304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305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291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8302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303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292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8300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301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293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8298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299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294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8296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297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295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8318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8319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8320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321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8322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8323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324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8325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8326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8327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328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8330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331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8329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8332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8333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334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8379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380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8335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8336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337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338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339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8377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378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340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8375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376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341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342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343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344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345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346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347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348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349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350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8373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374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351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8371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372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352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8369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370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353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8367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368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354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8365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366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355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8363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364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356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8361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362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357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8359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360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358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8381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8382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8383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384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8385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8386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387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8388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8389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8390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391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8393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394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8392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8395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8396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397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8442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43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8398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8399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00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01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402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8440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441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403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8438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439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404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05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06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07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08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09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10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11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12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413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8436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437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414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8434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435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415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8432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433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416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8430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431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417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8428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429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418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8426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427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419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8424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425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420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8422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423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421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8444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8445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8446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447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8448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8449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450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8451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8452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8453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454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8456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57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8455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8458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8459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460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8505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506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8461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8462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63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64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465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8503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504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466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8501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502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467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68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69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70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71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72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73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74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75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476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8499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500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477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8497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498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478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8495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496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479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8493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494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480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8491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492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481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8489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490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482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8487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488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483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8485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486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484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8507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8508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8509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510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8511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8512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513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8514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8515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8516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517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8519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520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8518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8521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8522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523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8568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569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8524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8525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526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527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528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8566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567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529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8564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565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530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531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532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533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534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535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536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537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538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539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8562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563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540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8560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561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541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8558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559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542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8556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557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543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8554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555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544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8552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553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545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8550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551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546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8548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549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547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8570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8571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8572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573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8574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8575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576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8577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8578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8579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580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8582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583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8581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8584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8585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586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8631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632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8587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8588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589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590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591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8629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630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592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8627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628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593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594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595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596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597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598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599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600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601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602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8625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626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603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8623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624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604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8621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622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605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8619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620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606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8617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618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607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8615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616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608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8613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614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609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8611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612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610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8633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8634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8635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636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8637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8638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639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8640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8641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8642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643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8645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646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8644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8647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8648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649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8694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695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8650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8651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652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653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654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8692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693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655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8690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691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656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657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658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659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660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661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662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663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664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665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8688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689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666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8686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687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667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8684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685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668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8682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683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669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8680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681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670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8678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679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671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8676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677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672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8674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675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673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8696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8697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8698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699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8700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8701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702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8703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8704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8705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706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8708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709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8707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8710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8711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712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8757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758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8713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8714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715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716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717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8755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756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718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8753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754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719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720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721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722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723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724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725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726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727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728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8751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752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729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8749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750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730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8747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748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731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8745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746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732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8743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744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733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8741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742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734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8739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740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735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8737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738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736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8759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8760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8761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762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8763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8764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765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8766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8767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8768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769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8771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772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8770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8773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8774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775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8820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821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8776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8777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778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779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780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8818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819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781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8816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817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782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783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784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785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786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787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788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789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790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791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8814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815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792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8812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813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793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8810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811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794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8808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809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795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8806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807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796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8804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805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797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8802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803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798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8800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801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799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8822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8823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8824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825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8826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8827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828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8829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8830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8831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832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8834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835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8833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8836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8837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838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8883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884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8839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8840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841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842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843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8881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882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844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8879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880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845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846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847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848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849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850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851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852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853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854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8877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878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855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8875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876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856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8873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874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857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8871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872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858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8869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870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859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8867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868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860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8865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866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861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8863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864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862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8885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8886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8887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888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8889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8890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891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8892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8893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8894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895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8897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898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8896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8899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8900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901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8946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947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8902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8903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904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905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906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8944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945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907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8942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943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908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909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910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911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912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913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914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915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916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917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8940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941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918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8938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939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919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8936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937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920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8934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935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921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8932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933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922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8930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931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923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8928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929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924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8926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927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925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8948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8949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8950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951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8952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8953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954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8955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8956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8957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958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8960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961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8959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8962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8963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964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9009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010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8965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8966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967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968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969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9007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008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970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9005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006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971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972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973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974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975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976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977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978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979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980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9003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004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981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9001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002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982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8999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000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983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8997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998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984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8995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996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985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8993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994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986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8991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992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987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8989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990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988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9011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9012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9013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014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9015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9016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017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9018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9019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9020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021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9023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024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9022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9025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9026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027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9072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073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9028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9029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030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031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032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9070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071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033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9068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069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034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035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036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037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038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039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040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041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042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043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9066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067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044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9064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065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045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9062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063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046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9060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061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047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9058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059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048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9056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057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049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9054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055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050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9052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053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051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9074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9075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9076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077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9078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9079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080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9081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9082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9083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084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9086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087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9085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9088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9089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090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9135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36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9091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9092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093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094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095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9133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134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096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9131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132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097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098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099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00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01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02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03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04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05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106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9129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130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107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9127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128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108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9125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126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109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9123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124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110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9121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122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111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9119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120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112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9117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118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113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9115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116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114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9137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9138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9139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140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9141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9142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143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9144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9145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9146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147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9149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50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9148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9151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9152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153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9198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99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9154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9155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56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57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158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9196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197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159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9194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195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160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61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62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63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64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65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66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67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68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169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9192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193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170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9190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191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171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9188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189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172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9186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187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173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9184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185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174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9182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183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175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9180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181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176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9178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179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177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9200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9201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9202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203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9204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9205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206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9207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9208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9209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210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9212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213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9211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9214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9215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216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9261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262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9217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9218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219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220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221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9259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260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222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9257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258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223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224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225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226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227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228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229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230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231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232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9255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256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233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9253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254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234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9251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252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235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9249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250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236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9247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248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237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9245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246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238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9243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244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239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9241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242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240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9263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9264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9265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266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9267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9268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269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9270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9271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9272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273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9275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276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9274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9277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9278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279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9324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325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9280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9281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282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283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284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9322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323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285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9320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321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286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287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288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289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290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291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292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293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294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295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9318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319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296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9316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317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297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9314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315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298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9312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313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299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9310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311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300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9308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309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301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9306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307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302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9304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305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303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9326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9327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9328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329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9330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9331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332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9333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9334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9335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336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9338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339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9337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9340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9341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342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9387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388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9343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9344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345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346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347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9385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386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348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9383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384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349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350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351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352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353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354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355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356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357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358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9381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382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359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9379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380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360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9377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378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361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9375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376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362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9373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374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363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9371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372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364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9369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370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365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9367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368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366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9389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9390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9391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392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9393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9394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395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9396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9397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9398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399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9401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402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9400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9403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9404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405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9450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451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9406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9407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408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409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410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9448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449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411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9446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447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412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413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414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415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416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417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418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419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420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421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9444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445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422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9442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443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423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9440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441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424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9438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439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425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9436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437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426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9434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435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427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9432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433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428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9430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431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429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9452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9453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9454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455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9456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9457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458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9459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9460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9461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462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9464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465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9463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9466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9467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468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9513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514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9469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9470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471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472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473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9511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512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474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9509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510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475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476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477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478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479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480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481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482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483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484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9507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508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485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9505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506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486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9503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504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487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9501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502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488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9499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500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489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9497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498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490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9495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496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491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9493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494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492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9515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9516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9517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518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9519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9520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521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9522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9523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9524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525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9527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528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9526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9529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9530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531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9576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577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9532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9533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534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535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536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9574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575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537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9572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573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538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539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540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541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542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543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544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545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546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547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9570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571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548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9568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569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549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9566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567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550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9564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565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551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9562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563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552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9560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561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553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9558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559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554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9556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557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555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9578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9579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9580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581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9582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9583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584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9585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9586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9587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588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9590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591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9589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9592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9593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594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9639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640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9595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9596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597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598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599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9637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638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600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9635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636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601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602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603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604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605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606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607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608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609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610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9633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634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611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9631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632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612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9629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630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613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9627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628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614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9625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626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615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9623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624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616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9621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622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617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9619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620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618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9641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9642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9643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644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9645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9646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647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9648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9649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9650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651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9653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654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9652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9655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9656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657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9702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03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9658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9659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660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661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662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9700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701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663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9698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699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664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665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666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667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668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669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670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671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672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673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9696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697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674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9694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695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675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9692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693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676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9690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691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677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9688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689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678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9686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687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679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9684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685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680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9682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683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681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9704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9705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9706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707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9708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9709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710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9711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9712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9713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714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9716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17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9715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9718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9719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720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9765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66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9721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9722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23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24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725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9763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764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726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9761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762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727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28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29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30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31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32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33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34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35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736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9759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760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737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9757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758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738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9755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756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739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9753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754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740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9751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752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741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9749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750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742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9747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748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743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9745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746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744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9767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9768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9769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770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9771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9772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773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9774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9775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9776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777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9779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80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9778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9781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9782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783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9828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829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9784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9785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86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87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788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9826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827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789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9824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825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790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91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92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93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94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95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96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97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98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799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9822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823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00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9820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821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01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9818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819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02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9816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817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03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9814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815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04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9812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813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05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9810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811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06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9808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809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807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9830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9831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9832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833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9834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9835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836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9837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9838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9839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840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9842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843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9841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9844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9845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846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9891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892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9847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9848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849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850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851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9889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890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52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9887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888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853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854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855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856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857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858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859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860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861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862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9885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886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63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9883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884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64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9881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882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65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9879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880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66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9877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878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67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9875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876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68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9873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874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69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9871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872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870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9893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9894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9895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896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9897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9898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899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9900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9901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9902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903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9905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906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9904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9907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9908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909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9954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955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9910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9911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912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913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914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9952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953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915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9950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951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916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917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918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919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920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921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922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923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924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925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9948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949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926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9946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947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927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9944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945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928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9942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943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929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9940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941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930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9938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939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931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9936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937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932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9934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935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933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9956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9957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9958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959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9960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9961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962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9963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9964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9965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966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9968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969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9967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9970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9971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972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0017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018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9973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9974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975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976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977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0015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016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978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0013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014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979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980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981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982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983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984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985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986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987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988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0011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012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989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0009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010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990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0007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008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991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0005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006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992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0003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004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993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0001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002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994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9999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000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995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9997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998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996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0019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0020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0021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022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0023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0024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025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0026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0027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0028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029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0031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032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0030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0033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0034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035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0080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081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0036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0037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038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039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040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0078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079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041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0076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077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042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043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044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045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046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047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048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049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050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051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0074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075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052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0072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073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053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0070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071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054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0068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069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055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0066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067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056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0064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065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057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0062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063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058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0060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061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059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0082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0083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0084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085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0086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0087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088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0089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0090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0091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092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0094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095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0093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0096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0097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098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0143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144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0099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0100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101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102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103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0141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142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104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0139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140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105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106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107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108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109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110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111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112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113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114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0137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138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115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0135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136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116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0133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134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117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0131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132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118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0129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130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119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0127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128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120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0125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126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121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0123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124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122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0145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0146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0147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148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0149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0150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151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0152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0153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0154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155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0157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158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0156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0159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0160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161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0206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207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0162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0163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164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165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166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0204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205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167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0202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203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168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169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170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171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172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173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174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175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176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177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0200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201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178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0198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199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179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0196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197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180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0194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195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181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0192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193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182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0190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191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183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0188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189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184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0186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187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185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0208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0209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0210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211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0212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0213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214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0215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0216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0217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218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0220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221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0219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0222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0223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224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0269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270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0225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0226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227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228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229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0267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268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230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0265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266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231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232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233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234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235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236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237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238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239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240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0263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264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241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0261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262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242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0259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260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243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0257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258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244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0255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256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245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0253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254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246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0251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252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247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0249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250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248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0271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0272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0273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274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0275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0276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277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0278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0279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0280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281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0283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284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0282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0285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0286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287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0332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333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0288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0289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290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291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292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0330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331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293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0328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329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294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295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296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297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298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299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300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301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302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303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0326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327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304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0324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325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305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0322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323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306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0320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321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307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0318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319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308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0316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317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309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0314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315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310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0312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313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311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0334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0335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0336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337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0338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0339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340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0341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0342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0343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344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0346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347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0345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0348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0349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350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0395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396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0351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0352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353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354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355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0393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394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356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0391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392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357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358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359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360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361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362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363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364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365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366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0389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390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367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0387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388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368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0385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386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369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0383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384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370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0381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382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371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0379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380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372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0377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378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373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0375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376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374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0397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0398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0399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400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0401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0402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403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0404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0405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0406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407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0409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410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0408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0411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0412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413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0458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459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0414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0415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416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417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418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0456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457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19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0454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455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420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421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422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423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424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425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426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427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428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429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0452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453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30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0450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451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31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0448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449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32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0446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447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33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0444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445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34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0442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443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35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0440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441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36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0438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439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437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0460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0461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0462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463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0464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0465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466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0467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0468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0469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470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0472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473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0471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0474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0475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476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0521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522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0477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0478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479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480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481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0519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520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82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0517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518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483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484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485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486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487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488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489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490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491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492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0515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516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93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0513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514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94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0511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512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95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0509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510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96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0507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508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97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0505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506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98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0503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504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99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0501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502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500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0523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0524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0525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526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0527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0528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529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0530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0531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0532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533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0535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536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0534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0537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0538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539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0584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585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0540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0541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542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543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544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0582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583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545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0580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581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546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547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548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549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550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551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552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553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554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555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0578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579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556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0576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577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557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0574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575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558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0572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573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559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0570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571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560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0568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569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561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0566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567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562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0564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565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563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0586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0587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0588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589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0590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0591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592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0593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0594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0595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596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0598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599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0597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0600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0601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602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0647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648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0603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0604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605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606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607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0645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646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608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0643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644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609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610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611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612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613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614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615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616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617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618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0641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642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619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0639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640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620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0637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638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621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0635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636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622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0633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634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623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0631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632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624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0629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630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625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0627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628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626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0649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0650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0651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652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0653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0654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655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0656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0657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0658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659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0661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662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0660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0663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0664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665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0710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711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0666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0667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668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669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670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0708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709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671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0706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707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672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673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674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675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676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677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678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679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680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681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0704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705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682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0702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703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683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0700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701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684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0698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699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685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0696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697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686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0694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695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687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0692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693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688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0690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691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689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0712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0713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0714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715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0716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0717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718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0719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0720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0721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722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0724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725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0723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0726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0727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728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0773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774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0729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0730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731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732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733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0771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772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734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0769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770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735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736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737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738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739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740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741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742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743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744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0767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768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745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0765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766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746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0763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764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747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0761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762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748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0759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760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749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0757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758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750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0755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756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751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0753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754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752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0775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0776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0777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778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0779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0780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781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0782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0783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0784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785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0787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788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0786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0789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0790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791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0836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837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0792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0793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794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795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796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0834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835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797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0832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833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798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799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800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801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802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803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804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805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806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807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0830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831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808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0828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829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809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0826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827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810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0824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825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811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0822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823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812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0820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821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813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0818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819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814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0816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817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815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0838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0839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0840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841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0842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0843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844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0845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0846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0847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848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0850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851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0849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0852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0853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854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0899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900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0855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0856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857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858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859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0897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898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860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0895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896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861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862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863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864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865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866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867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868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869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870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0893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894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871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0891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892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872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0889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890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873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0887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888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874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0885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886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875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0883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884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876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0881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882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877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0879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880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878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0901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0902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0903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904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0905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0906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907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0908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0909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0910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911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0913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914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0912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0915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0916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917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0962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963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0918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0919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920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921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922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0960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961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923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0958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959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924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925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926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927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928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929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930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931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932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933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0956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957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934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0954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955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935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0952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953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936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0950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951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937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0948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949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938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0946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947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939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0944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945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940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0942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943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941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0964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0965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0966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967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0968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0969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970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0971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0972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0973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974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0976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977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0975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0978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0979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980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1025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026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0981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0982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983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984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985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1023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024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986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1021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022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987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988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989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990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991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992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993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994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995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996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1019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020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997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1017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018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998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1015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016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999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1013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014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000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1011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012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001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1009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010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002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1007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008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003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1005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006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1004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1027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1028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1029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030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1031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1032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033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1034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1035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1036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1037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1039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040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1038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1041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1042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1043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1088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089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1044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1045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046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047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1048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1086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087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049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1084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085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1050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051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052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053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054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055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056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057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058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1059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1082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083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060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1080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081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061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1078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079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062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1076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077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063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1074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075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064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1072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073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065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1070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071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066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1068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069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1067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1090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1091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1092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093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1094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1095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096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1097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1098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1099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1100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1102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103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1101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1104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1105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1106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1151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152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1107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1108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109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110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1111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1149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150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112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1147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148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1113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114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115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116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117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118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119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120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121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1122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1145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146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123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1143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144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124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1141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142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125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1139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140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126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1137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138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127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1135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136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128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1133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134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129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1131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132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1130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1153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1154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1155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156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1157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1158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159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1160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1161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1162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1163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1165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166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1164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1167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1168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1169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1214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215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1170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1171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172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173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1174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1212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213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175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1210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211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1176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177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178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179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180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181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182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183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184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1185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1208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209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186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1206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207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187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1204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205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188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1202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203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189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1200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201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190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1198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199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191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1196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197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192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1194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195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1193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1216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1217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1218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219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1220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1221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222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1223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1224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1225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1226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1228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229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1227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1230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1231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1232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1277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278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1233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1234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235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236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1237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1275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276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238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1273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274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1239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240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241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242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243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244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245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246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247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1248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1271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272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249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1269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270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250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1267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268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251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1265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266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252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1263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264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253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1261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262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254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1259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260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255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1257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258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1256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1279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1280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1281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282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1283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1284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285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1286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1287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1288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1289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1291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292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1290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1293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1294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1295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1340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341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1296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1297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298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299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1300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1338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339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301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1336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337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1302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303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304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305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306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307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308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309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310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1311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1334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335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312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1332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333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313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1330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331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314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1328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329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315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1326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327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316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1324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325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317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1322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323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318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1320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321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1319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1342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1343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1344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345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1346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1347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348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1349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1350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1351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1352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1354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355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1353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1356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1357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1358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1403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404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1359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1360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361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362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1363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1401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402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364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1399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400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1365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366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367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368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369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370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371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372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373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1374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1397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398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375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1395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396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376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1393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394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377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1391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392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378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1389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390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379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1387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388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380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1385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386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381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1383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384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1382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1405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1406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1407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408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1409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1410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411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1412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1413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1414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1415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1417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418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1416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1419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1420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1421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1466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467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1422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1423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424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425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1426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1464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465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427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1462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463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1428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429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430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431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432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433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434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435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436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1437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1460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461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438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1458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459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439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1456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457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440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1454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455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441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1452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453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442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1450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451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443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1448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449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444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1446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447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1445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1468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1469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1470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471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1472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1473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474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1475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1476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1477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1478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1480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481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1479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1482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1483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1484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1529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530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1485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1486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487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488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1489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1527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528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490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1525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526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1491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492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493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494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495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496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497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498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499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1500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1523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524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501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1521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522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502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1519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520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503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1517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518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504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1515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516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505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1513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514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506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1511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512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507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1509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510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1508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1531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1532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1533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534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1535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1536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537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1538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1539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1540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1541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1543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544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1542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1545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1546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1547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1592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593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1548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1549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550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551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1552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1590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591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553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1588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589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1554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555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556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557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558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559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560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561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562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1563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1586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587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564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1584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585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565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1582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583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566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1580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581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567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1578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579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568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1576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577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569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1574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575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570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1572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573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1571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1594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1595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1596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597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1598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1599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600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1601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1602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1603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1604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1606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07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1605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1608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1609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1610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1655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56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1611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1612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13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14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1615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1653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654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616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1651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652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1617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18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19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20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21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22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23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24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25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1626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1649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650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627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1647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648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628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1645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646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629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1643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644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630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1641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642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631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1639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640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632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1637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638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633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1635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636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1634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1657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1658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1659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660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1661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1662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663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1664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1665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1666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1667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1669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70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1668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1671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1672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1673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1718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719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1674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1675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76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77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1678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1716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717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679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1714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715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1680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81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82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83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84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85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86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87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88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1689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1712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713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690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1710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711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691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1708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709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692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1706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707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693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1704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705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694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1702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703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695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1700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701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696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1698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699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1697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1720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1721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1722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723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1724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1725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726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1727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1728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1729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1730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1732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733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1731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1734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1735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1736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1781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782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1737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1738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739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740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1741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1779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780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742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1777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778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1743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744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745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746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747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748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749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750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751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1752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1775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776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753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1773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774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754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1771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772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755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1769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770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756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1767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768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757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1765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766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758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1763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764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759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1761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762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1760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24"/>
  <sheetViews>
    <sheetView tabSelected="1" topLeftCell="A10" workbookViewId="0">
      <selection activeCell="K33" sqref="K33"/>
    </sheetView>
  </sheetViews>
  <sheetFormatPr defaultColWidth="10" defaultRowHeight="15.75"/>
  <cols>
    <col min="1" max="1" width="10.85546875" style="5" customWidth="1"/>
    <col min="2" max="2" width="10" style="5" customWidth="1"/>
    <col min="3" max="8" width="10" style="5"/>
    <col min="9" max="9" width="9.140625" style="5" customWidth="1"/>
    <col min="10" max="10" width="10.42578125" style="5" customWidth="1"/>
    <col min="11" max="256" width="10" style="5"/>
    <col min="257" max="257" width="10.7109375" style="5" customWidth="1"/>
    <col min="258" max="264" width="10" style="5"/>
    <col min="265" max="265" width="9.140625" style="5" customWidth="1"/>
    <col min="266" max="266" width="10.42578125" style="5" customWidth="1"/>
    <col min="267" max="512" width="10" style="5"/>
    <col min="513" max="513" width="10.7109375" style="5" customWidth="1"/>
    <col min="514" max="520" width="10" style="5"/>
    <col min="521" max="521" width="9.140625" style="5" customWidth="1"/>
    <col min="522" max="522" width="10.42578125" style="5" customWidth="1"/>
    <col min="523" max="768" width="10" style="5"/>
    <col min="769" max="769" width="10.7109375" style="5" customWidth="1"/>
    <col min="770" max="776" width="10" style="5"/>
    <col min="777" max="777" width="9.140625" style="5" customWidth="1"/>
    <col min="778" max="778" width="10.42578125" style="5" customWidth="1"/>
    <col min="779" max="1024" width="10" style="5"/>
    <col min="1025" max="1025" width="10.7109375" style="5" customWidth="1"/>
    <col min="1026" max="1032" width="10" style="5"/>
    <col min="1033" max="1033" width="9.140625" style="5" customWidth="1"/>
    <col min="1034" max="1034" width="10.42578125" style="5" customWidth="1"/>
    <col min="1035" max="1280" width="10" style="5"/>
    <col min="1281" max="1281" width="10.7109375" style="5" customWidth="1"/>
    <col min="1282" max="1288" width="10" style="5"/>
    <col min="1289" max="1289" width="9.140625" style="5" customWidth="1"/>
    <col min="1290" max="1290" width="10.42578125" style="5" customWidth="1"/>
    <col min="1291" max="1536" width="10" style="5"/>
    <col min="1537" max="1537" width="10.7109375" style="5" customWidth="1"/>
    <col min="1538" max="1544" width="10" style="5"/>
    <col min="1545" max="1545" width="9.140625" style="5" customWidth="1"/>
    <col min="1546" max="1546" width="10.42578125" style="5" customWidth="1"/>
    <col min="1547" max="1792" width="10" style="5"/>
    <col min="1793" max="1793" width="10.7109375" style="5" customWidth="1"/>
    <col min="1794" max="1800" width="10" style="5"/>
    <col min="1801" max="1801" width="9.140625" style="5" customWidth="1"/>
    <col min="1802" max="1802" width="10.42578125" style="5" customWidth="1"/>
    <col min="1803" max="2048" width="10" style="5"/>
    <col min="2049" max="2049" width="10.7109375" style="5" customWidth="1"/>
    <col min="2050" max="2056" width="10" style="5"/>
    <col min="2057" max="2057" width="9.140625" style="5" customWidth="1"/>
    <col min="2058" max="2058" width="10.42578125" style="5" customWidth="1"/>
    <col min="2059" max="2304" width="10" style="5"/>
    <col min="2305" max="2305" width="10.7109375" style="5" customWidth="1"/>
    <col min="2306" max="2312" width="10" style="5"/>
    <col min="2313" max="2313" width="9.140625" style="5" customWidth="1"/>
    <col min="2314" max="2314" width="10.42578125" style="5" customWidth="1"/>
    <col min="2315" max="2560" width="10" style="5"/>
    <col min="2561" max="2561" width="10.7109375" style="5" customWidth="1"/>
    <col min="2562" max="2568" width="10" style="5"/>
    <col min="2569" max="2569" width="9.140625" style="5" customWidth="1"/>
    <col min="2570" max="2570" width="10.42578125" style="5" customWidth="1"/>
    <col min="2571" max="2816" width="10" style="5"/>
    <col min="2817" max="2817" width="10.7109375" style="5" customWidth="1"/>
    <col min="2818" max="2824" width="10" style="5"/>
    <col min="2825" max="2825" width="9.140625" style="5" customWidth="1"/>
    <col min="2826" max="2826" width="10.42578125" style="5" customWidth="1"/>
    <col min="2827" max="3072" width="10" style="5"/>
    <col min="3073" max="3073" width="10.7109375" style="5" customWidth="1"/>
    <col min="3074" max="3080" width="10" style="5"/>
    <col min="3081" max="3081" width="9.140625" style="5" customWidth="1"/>
    <col min="3082" max="3082" width="10.42578125" style="5" customWidth="1"/>
    <col min="3083" max="3328" width="10" style="5"/>
    <col min="3329" max="3329" width="10.7109375" style="5" customWidth="1"/>
    <col min="3330" max="3336" width="10" style="5"/>
    <col min="3337" max="3337" width="9.140625" style="5" customWidth="1"/>
    <col min="3338" max="3338" width="10.42578125" style="5" customWidth="1"/>
    <col min="3339" max="3584" width="10" style="5"/>
    <col min="3585" max="3585" width="10.7109375" style="5" customWidth="1"/>
    <col min="3586" max="3592" width="10" style="5"/>
    <col min="3593" max="3593" width="9.140625" style="5" customWidth="1"/>
    <col min="3594" max="3594" width="10.42578125" style="5" customWidth="1"/>
    <col min="3595" max="3840" width="10" style="5"/>
    <col min="3841" max="3841" width="10.7109375" style="5" customWidth="1"/>
    <col min="3842" max="3848" width="10" style="5"/>
    <col min="3849" max="3849" width="9.140625" style="5" customWidth="1"/>
    <col min="3850" max="3850" width="10.42578125" style="5" customWidth="1"/>
    <col min="3851" max="4096" width="10" style="5"/>
    <col min="4097" max="4097" width="10.7109375" style="5" customWidth="1"/>
    <col min="4098" max="4104" width="10" style="5"/>
    <col min="4105" max="4105" width="9.140625" style="5" customWidth="1"/>
    <col min="4106" max="4106" width="10.42578125" style="5" customWidth="1"/>
    <col min="4107" max="4352" width="10" style="5"/>
    <col min="4353" max="4353" width="10.7109375" style="5" customWidth="1"/>
    <col min="4354" max="4360" width="10" style="5"/>
    <col min="4361" max="4361" width="9.140625" style="5" customWidth="1"/>
    <col min="4362" max="4362" width="10.42578125" style="5" customWidth="1"/>
    <col min="4363" max="4608" width="10" style="5"/>
    <col min="4609" max="4609" width="10.7109375" style="5" customWidth="1"/>
    <col min="4610" max="4616" width="10" style="5"/>
    <col min="4617" max="4617" width="9.140625" style="5" customWidth="1"/>
    <col min="4618" max="4618" width="10.42578125" style="5" customWidth="1"/>
    <col min="4619" max="4864" width="10" style="5"/>
    <col min="4865" max="4865" width="10.7109375" style="5" customWidth="1"/>
    <col min="4866" max="4872" width="10" style="5"/>
    <col min="4873" max="4873" width="9.140625" style="5" customWidth="1"/>
    <col min="4874" max="4874" width="10.42578125" style="5" customWidth="1"/>
    <col min="4875" max="5120" width="10" style="5"/>
    <col min="5121" max="5121" width="10.7109375" style="5" customWidth="1"/>
    <col min="5122" max="5128" width="10" style="5"/>
    <col min="5129" max="5129" width="9.140625" style="5" customWidth="1"/>
    <col min="5130" max="5130" width="10.42578125" style="5" customWidth="1"/>
    <col min="5131" max="5376" width="10" style="5"/>
    <col min="5377" max="5377" width="10.7109375" style="5" customWidth="1"/>
    <col min="5378" max="5384" width="10" style="5"/>
    <col min="5385" max="5385" width="9.140625" style="5" customWidth="1"/>
    <col min="5386" max="5386" width="10.42578125" style="5" customWidth="1"/>
    <col min="5387" max="5632" width="10" style="5"/>
    <col min="5633" max="5633" width="10.7109375" style="5" customWidth="1"/>
    <col min="5634" max="5640" width="10" style="5"/>
    <col min="5641" max="5641" width="9.140625" style="5" customWidth="1"/>
    <col min="5642" max="5642" width="10.42578125" style="5" customWidth="1"/>
    <col min="5643" max="5888" width="10" style="5"/>
    <col min="5889" max="5889" width="10.7109375" style="5" customWidth="1"/>
    <col min="5890" max="5896" width="10" style="5"/>
    <col min="5897" max="5897" width="9.140625" style="5" customWidth="1"/>
    <col min="5898" max="5898" width="10.42578125" style="5" customWidth="1"/>
    <col min="5899" max="6144" width="10" style="5"/>
    <col min="6145" max="6145" width="10.7109375" style="5" customWidth="1"/>
    <col min="6146" max="6152" width="10" style="5"/>
    <col min="6153" max="6153" width="9.140625" style="5" customWidth="1"/>
    <col min="6154" max="6154" width="10.42578125" style="5" customWidth="1"/>
    <col min="6155" max="6400" width="10" style="5"/>
    <col min="6401" max="6401" width="10.7109375" style="5" customWidth="1"/>
    <col min="6402" max="6408" width="10" style="5"/>
    <col min="6409" max="6409" width="9.140625" style="5" customWidth="1"/>
    <col min="6410" max="6410" width="10.42578125" style="5" customWidth="1"/>
    <col min="6411" max="6656" width="10" style="5"/>
    <col min="6657" max="6657" width="10.7109375" style="5" customWidth="1"/>
    <col min="6658" max="6664" width="10" style="5"/>
    <col min="6665" max="6665" width="9.140625" style="5" customWidth="1"/>
    <col min="6666" max="6666" width="10.42578125" style="5" customWidth="1"/>
    <col min="6667" max="6912" width="10" style="5"/>
    <col min="6913" max="6913" width="10.7109375" style="5" customWidth="1"/>
    <col min="6914" max="6920" width="10" style="5"/>
    <col min="6921" max="6921" width="9.140625" style="5" customWidth="1"/>
    <col min="6922" max="6922" width="10.42578125" style="5" customWidth="1"/>
    <col min="6923" max="7168" width="10" style="5"/>
    <col min="7169" max="7169" width="10.7109375" style="5" customWidth="1"/>
    <col min="7170" max="7176" width="10" style="5"/>
    <col min="7177" max="7177" width="9.140625" style="5" customWidth="1"/>
    <col min="7178" max="7178" width="10.42578125" style="5" customWidth="1"/>
    <col min="7179" max="7424" width="10" style="5"/>
    <col min="7425" max="7425" width="10.7109375" style="5" customWidth="1"/>
    <col min="7426" max="7432" width="10" style="5"/>
    <col min="7433" max="7433" width="9.140625" style="5" customWidth="1"/>
    <col min="7434" max="7434" width="10.42578125" style="5" customWidth="1"/>
    <col min="7435" max="7680" width="10" style="5"/>
    <col min="7681" max="7681" width="10.7109375" style="5" customWidth="1"/>
    <col min="7682" max="7688" width="10" style="5"/>
    <col min="7689" max="7689" width="9.140625" style="5" customWidth="1"/>
    <col min="7690" max="7690" width="10.42578125" style="5" customWidth="1"/>
    <col min="7691" max="7936" width="10" style="5"/>
    <col min="7937" max="7937" width="10.7109375" style="5" customWidth="1"/>
    <col min="7938" max="7944" width="10" style="5"/>
    <col min="7945" max="7945" width="9.140625" style="5" customWidth="1"/>
    <col min="7946" max="7946" width="10.42578125" style="5" customWidth="1"/>
    <col min="7947" max="8192" width="10" style="5"/>
    <col min="8193" max="8193" width="10.7109375" style="5" customWidth="1"/>
    <col min="8194" max="8200" width="10" style="5"/>
    <col min="8201" max="8201" width="9.140625" style="5" customWidth="1"/>
    <col min="8202" max="8202" width="10.42578125" style="5" customWidth="1"/>
    <col min="8203" max="8448" width="10" style="5"/>
    <col min="8449" max="8449" width="10.7109375" style="5" customWidth="1"/>
    <col min="8450" max="8456" width="10" style="5"/>
    <col min="8457" max="8457" width="9.140625" style="5" customWidth="1"/>
    <col min="8458" max="8458" width="10.42578125" style="5" customWidth="1"/>
    <col min="8459" max="8704" width="10" style="5"/>
    <col min="8705" max="8705" width="10.7109375" style="5" customWidth="1"/>
    <col min="8706" max="8712" width="10" style="5"/>
    <col min="8713" max="8713" width="9.140625" style="5" customWidth="1"/>
    <col min="8714" max="8714" width="10.42578125" style="5" customWidth="1"/>
    <col min="8715" max="8960" width="10" style="5"/>
    <col min="8961" max="8961" width="10.7109375" style="5" customWidth="1"/>
    <col min="8962" max="8968" width="10" style="5"/>
    <col min="8969" max="8969" width="9.140625" style="5" customWidth="1"/>
    <col min="8970" max="8970" width="10.42578125" style="5" customWidth="1"/>
    <col min="8971" max="9216" width="10" style="5"/>
    <col min="9217" max="9217" width="10.7109375" style="5" customWidth="1"/>
    <col min="9218" max="9224" width="10" style="5"/>
    <col min="9225" max="9225" width="9.140625" style="5" customWidth="1"/>
    <col min="9226" max="9226" width="10.42578125" style="5" customWidth="1"/>
    <col min="9227" max="9472" width="10" style="5"/>
    <col min="9473" max="9473" width="10.7109375" style="5" customWidth="1"/>
    <col min="9474" max="9480" width="10" style="5"/>
    <col min="9481" max="9481" width="9.140625" style="5" customWidth="1"/>
    <col min="9482" max="9482" width="10.42578125" style="5" customWidth="1"/>
    <col min="9483" max="9728" width="10" style="5"/>
    <col min="9729" max="9729" width="10.7109375" style="5" customWidth="1"/>
    <col min="9730" max="9736" width="10" style="5"/>
    <col min="9737" max="9737" width="9.140625" style="5" customWidth="1"/>
    <col min="9738" max="9738" width="10.42578125" style="5" customWidth="1"/>
    <col min="9739" max="9984" width="10" style="5"/>
    <col min="9985" max="9985" width="10.7109375" style="5" customWidth="1"/>
    <col min="9986" max="9992" width="10" style="5"/>
    <col min="9993" max="9993" width="9.140625" style="5" customWidth="1"/>
    <col min="9994" max="9994" width="10.42578125" style="5" customWidth="1"/>
    <col min="9995" max="10240" width="10" style="5"/>
    <col min="10241" max="10241" width="10.7109375" style="5" customWidth="1"/>
    <col min="10242" max="10248" width="10" style="5"/>
    <col min="10249" max="10249" width="9.140625" style="5" customWidth="1"/>
    <col min="10250" max="10250" width="10.42578125" style="5" customWidth="1"/>
    <col min="10251" max="10496" width="10" style="5"/>
    <col min="10497" max="10497" width="10.7109375" style="5" customWidth="1"/>
    <col min="10498" max="10504" width="10" style="5"/>
    <col min="10505" max="10505" width="9.140625" style="5" customWidth="1"/>
    <col min="10506" max="10506" width="10.42578125" style="5" customWidth="1"/>
    <col min="10507" max="10752" width="10" style="5"/>
    <col min="10753" max="10753" width="10.7109375" style="5" customWidth="1"/>
    <col min="10754" max="10760" width="10" style="5"/>
    <col min="10761" max="10761" width="9.140625" style="5" customWidth="1"/>
    <col min="10762" max="10762" width="10.42578125" style="5" customWidth="1"/>
    <col min="10763" max="11008" width="10" style="5"/>
    <col min="11009" max="11009" width="10.7109375" style="5" customWidth="1"/>
    <col min="11010" max="11016" width="10" style="5"/>
    <col min="11017" max="11017" width="9.140625" style="5" customWidth="1"/>
    <col min="11018" max="11018" width="10.42578125" style="5" customWidth="1"/>
    <col min="11019" max="11264" width="10" style="5"/>
    <col min="11265" max="11265" width="10.7109375" style="5" customWidth="1"/>
    <col min="11266" max="11272" width="10" style="5"/>
    <col min="11273" max="11273" width="9.140625" style="5" customWidth="1"/>
    <col min="11274" max="11274" width="10.42578125" style="5" customWidth="1"/>
    <col min="11275" max="11520" width="10" style="5"/>
    <col min="11521" max="11521" width="10.7109375" style="5" customWidth="1"/>
    <col min="11522" max="11528" width="10" style="5"/>
    <col min="11529" max="11529" width="9.140625" style="5" customWidth="1"/>
    <col min="11530" max="11530" width="10.42578125" style="5" customWidth="1"/>
    <col min="11531" max="11776" width="10" style="5"/>
    <col min="11777" max="11777" width="10.7109375" style="5" customWidth="1"/>
    <col min="11778" max="11784" width="10" style="5"/>
    <col min="11785" max="11785" width="9.140625" style="5" customWidth="1"/>
    <col min="11786" max="11786" width="10.42578125" style="5" customWidth="1"/>
    <col min="11787" max="12032" width="10" style="5"/>
    <col min="12033" max="12033" width="10.7109375" style="5" customWidth="1"/>
    <col min="12034" max="12040" width="10" style="5"/>
    <col min="12041" max="12041" width="9.140625" style="5" customWidth="1"/>
    <col min="12042" max="12042" width="10.42578125" style="5" customWidth="1"/>
    <col min="12043" max="12288" width="10" style="5"/>
    <col min="12289" max="12289" width="10.7109375" style="5" customWidth="1"/>
    <col min="12290" max="12296" width="10" style="5"/>
    <col min="12297" max="12297" width="9.140625" style="5" customWidth="1"/>
    <col min="12298" max="12298" width="10.42578125" style="5" customWidth="1"/>
    <col min="12299" max="12544" width="10" style="5"/>
    <col min="12545" max="12545" width="10.7109375" style="5" customWidth="1"/>
    <col min="12546" max="12552" width="10" style="5"/>
    <col min="12553" max="12553" width="9.140625" style="5" customWidth="1"/>
    <col min="12554" max="12554" width="10.42578125" style="5" customWidth="1"/>
    <col min="12555" max="12800" width="10" style="5"/>
    <col min="12801" max="12801" width="10.7109375" style="5" customWidth="1"/>
    <col min="12802" max="12808" width="10" style="5"/>
    <col min="12809" max="12809" width="9.140625" style="5" customWidth="1"/>
    <col min="12810" max="12810" width="10.42578125" style="5" customWidth="1"/>
    <col min="12811" max="13056" width="10" style="5"/>
    <col min="13057" max="13057" width="10.7109375" style="5" customWidth="1"/>
    <col min="13058" max="13064" width="10" style="5"/>
    <col min="13065" max="13065" width="9.140625" style="5" customWidth="1"/>
    <col min="13066" max="13066" width="10.42578125" style="5" customWidth="1"/>
    <col min="13067" max="13312" width="10" style="5"/>
    <col min="13313" max="13313" width="10.7109375" style="5" customWidth="1"/>
    <col min="13314" max="13320" width="10" style="5"/>
    <col min="13321" max="13321" width="9.140625" style="5" customWidth="1"/>
    <col min="13322" max="13322" width="10.42578125" style="5" customWidth="1"/>
    <col min="13323" max="13568" width="10" style="5"/>
    <col min="13569" max="13569" width="10.7109375" style="5" customWidth="1"/>
    <col min="13570" max="13576" width="10" style="5"/>
    <col min="13577" max="13577" width="9.140625" style="5" customWidth="1"/>
    <col min="13578" max="13578" width="10.42578125" style="5" customWidth="1"/>
    <col min="13579" max="13824" width="10" style="5"/>
    <col min="13825" max="13825" width="10.7109375" style="5" customWidth="1"/>
    <col min="13826" max="13832" width="10" style="5"/>
    <col min="13833" max="13833" width="9.140625" style="5" customWidth="1"/>
    <col min="13834" max="13834" width="10.42578125" style="5" customWidth="1"/>
    <col min="13835" max="14080" width="10" style="5"/>
    <col min="14081" max="14081" width="10.7109375" style="5" customWidth="1"/>
    <col min="14082" max="14088" width="10" style="5"/>
    <col min="14089" max="14089" width="9.140625" style="5" customWidth="1"/>
    <col min="14090" max="14090" width="10.42578125" style="5" customWidth="1"/>
    <col min="14091" max="14336" width="10" style="5"/>
    <col min="14337" max="14337" width="10.7109375" style="5" customWidth="1"/>
    <col min="14338" max="14344" width="10" style="5"/>
    <col min="14345" max="14345" width="9.140625" style="5" customWidth="1"/>
    <col min="14346" max="14346" width="10.42578125" style="5" customWidth="1"/>
    <col min="14347" max="14592" width="10" style="5"/>
    <col min="14593" max="14593" width="10.7109375" style="5" customWidth="1"/>
    <col min="14594" max="14600" width="10" style="5"/>
    <col min="14601" max="14601" width="9.140625" style="5" customWidth="1"/>
    <col min="14602" max="14602" width="10.42578125" style="5" customWidth="1"/>
    <col min="14603" max="14848" width="10" style="5"/>
    <col min="14849" max="14849" width="10.7109375" style="5" customWidth="1"/>
    <col min="14850" max="14856" width="10" style="5"/>
    <col min="14857" max="14857" width="9.140625" style="5" customWidth="1"/>
    <col min="14858" max="14858" width="10.42578125" style="5" customWidth="1"/>
    <col min="14859" max="15104" width="10" style="5"/>
    <col min="15105" max="15105" width="10.7109375" style="5" customWidth="1"/>
    <col min="15106" max="15112" width="10" style="5"/>
    <col min="15113" max="15113" width="9.140625" style="5" customWidth="1"/>
    <col min="15114" max="15114" width="10.42578125" style="5" customWidth="1"/>
    <col min="15115" max="15360" width="10" style="5"/>
    <col min="15361" max="15361" width="10.7109375" style="5" customWidth="1"/>
    <col min="15362" max="15368" width="10" style="5"/>
    <col min="15369" max="15369" width="9.140625" style="5" customWidth="1"/>
    <col min="15370" max="15370" width="10.42578125" style="5" customWidth="1"/>
    <col min="15371" max="15616" width="10" style="5"/>
    <col min="15617" max="15617" width="10.7109375" style="5" customWidth="1"/>
    <col min="15618" max="15624" width="10" style="5"/>
    <col min="15625" max="15625" width="9.140625" style="5" customWidth="1"/>
    <col min="15626" max="15626" width="10.42578125" style="5" customWidth="1"/>
    <col min="15627" max="15872" width="10" style="5"/>
    <col min="15873" max="15873" width="10.7109375" style="5" customWidth="1"/>
    <col min="15874" max="15880" width="10" style="5"/>
    <col min="15881" max="15881" width="9.140625" style="5" customWidth="1"/>
    <col min="15882" max="15882" width="10.42578125" style="5" customWidth="1"/>
    <col min="15883" max="16128" width="10" style="5"/>
    <col min="16129" max="16129" width="10.7109375" style="5" customWidth="1"/>
    <col min="16130" max="16136" width="10" style="5"/>
    <col min="16137" max="16137" width="9.140625" style="5" customWidth="1"/>
    <col min="16138" max="16138" width="10.42578125" style="5" customWidth="1"/>
    <col min="16139" max="16384" width="10" style="5"/>
  </cols>
  <sheetData>
    <row r="1" spans="1:28" s="2" customFormat="1" ht="20.100000000000001" customHeight="1">
      <c r="A1" s="1"/>
      <c r="B1" s="1"/>
      <c r="C1" s="1"/>
      <c r="D1" s="1"/>
      <c r="F1" s="1" t="s">
        <v>0</v>
      </c>
      <c r="G1" s="1"/>
      <c r="H1" s="1"/>
      <c r="I1" s="1"/>
      <c r="J1" s="1"/>
      <c r="K1" s="1"/>
      <c r="L1" s="1"/>
      <c r="M1" s="1"/>
      <c r="N1" s="1"/>
      <c r="O1" s="1"/>
    </row>
    <row r="2" spans="1:28" ht="23.25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</row>
    <row r="3" spans="1:28" ht="7.15" customHeight="1" thickBot="1"/>
    <row r="4" spans="1:28" ht="16.5" thickTop="1">
      <c r="A4" s="6" t="s">
        <v>2</v>
      </c>
      <c r="B4" s="7"/>
      <c r="C4" s="8" t="s">
        <v>52</v>
      </c>
      <c r="D4" s="8"/>
      <c r="E4" s="8"/>
      <c r="F4" s="8"/>
      <c r="G4" s="8"/>
      <c r="H4" s="8"/>
      <c r="I4" s="9" t="s">
        <v>3</v>
      </c>
      <c r="J4" s="9"/>
      <c r="K4" s="10">
        <v>0.45833333333333331</v>
      </c>
      <c r="L4" s="11" t="s">
        <v>4</v>
      </c>
      <c r="M4" s="12">
        <v>0.54166666666666663</v>
      </c>
      <c r="N4" s="13"/>
      <c r="O4" s="14"/>
      <c r="P4" s="14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</row>
    <row r="5" spans="1:28">
      <c r="A5" s="16" t="s">
        <v>5</v>
      </c>
      <c r="B5" s="17"/>
      <c r="C5" s="18"/>
      <c r="D5" s="18"/>
      <c r="E5" s="18"/>
      <c r="F5" s="18"/>
      <c r="G5" s="18"/>
      <c r="H5" s="18"/>
      <c r="I5" s="19" t="s">
        <v>6</v>
      </c>
      <c r="J5" s="19"/>
      <c r="K5" s="20" t="s">
        <v>17</v>
      </c>
      <c r="L5" s="21" t="s">
        <v>53</v>
      </c>
      <c r="M5" s="22"/>
      <c r="N5" s="23"/>
      <c r="O5" s="24"/>
      <c r="P5" s="24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</row>
    <row r="6" spans="1:28" ht="16.5" thickBot="1">
      <c r="A6" s="25" t="s">
        <v>7</v>
      </c>
      <c r="B6" s="26"/>
      <c r="C6" s="27"/>
      <c r="D6" s="28"/>
      <c r="E6" s="27"/>
      <c r="F6" s="29"/>
      <c r="G6" s="27"/>
      <c r="H6" s="27"/>
      <c r="I6" s="30" t="s">
        <v>8</v>
      </c>
      <c r="J6" s="30"/>
      <c r="K6" s="31"/>
      <c r="L6" s="32">
        <v>58</v>
      </c>
      <c r="M6" s="33"/>
      <c r="N6" s="34"/>
      <c r="O6" s="35"/>
      <c r="P6" s="3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</row>
    <row r="7" spans="1:28" ht="16.5" thickTop="1">
      <c r="A7" s="36" t="s">
        <v>9</v>
      </c>
      <c r="B7" s="37"/>
      <c r="C7" s="38">
        <f>S64</f>
        <v>0.47916666666666669</v>
      </c>
      <c r="D7" s="39"/>
      <c r="E7" s="40" t="s">
        <v>4</v>
      </c>
      <c r="F7" s="38">
        <f>C7+60/1440</f>
        <v>0.52083333333333337</v>
      </c>
      <c r="G7" s="39"/>
      <c r="H7" s="37"/>
      <c r="I7" s="37"/>
      <c r="J7" s="37"/>
      <c r="K7" s="37"/>
      <c r="L7" s="37"/>
      <c r="M7" s="37"/>
      <c r="N7" s="41"/>
      <c r="P7" s="5" t="s">
        <v>17</v>
      </c>
      <c r="Q7" s="42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</row>
    <row r="8" spans="1:28">
      <c r="A8" s="36" t="s">
        <v>10</v>
      </c>
      <c r="B8" s="37"/>
      <c r="C8" s="38">
        <f>F8-15/1440</f>
        <v>0.47916666666666669</v>
      </c>
      <c r="D8" s="39"/>
      <c r="E8" s="40" t="s">
        <v>4</v>
      </c>
      <c r="F8" s="38">
        <f>Q61</f>
        <v>0.48958333333333337</v>
      </c>
      <c r="G8" s="39"/>
      <c r="H8" s="37"/>
      <c r="I8" s="37"/>
      <c r="J8" s="37"/>
      <c r="K8" s="37"/>
      <c r="L8" s="37"/>
      <c r="M8" s="37"/>
      <c r="N8" s="41"/>
      <c r="Q8" s="42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</row>
    <row r="9" spans="1:28">
      <c r="A9" s="36"/>
      <c r="B9" s="37"/>
      <c r="C9" s="38"/>
      <c r="D9" s="43" t="str">
        <f>L29</f>
        <v xml:space="preserve"> </v>
      </c>
      <c r="E9" s="44"/>
      <c r="F9" s="45"/>
      <c r="G9" s="39"/>
      <c r="H9" s="37"/>
      <c r="I9" s="37"/>
      <c r="J9" s="46" t="s">
        <v>11</v>
      </c>
      <c r="K9" s="47" t="e">
        <f>IF(L29="N/A","N/A",L77/(U61*4))</f>
        <v>#DIV/0!</v>
      </c>
      <c r="L9" s="37"/>
      <c r="M9" s="37"/>
      <c r="N9" s="41"/>
      <c r="Q9" s="42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</row>
    <row r="10" spans="1:28">
      <c r="A10" s="48"/>
      <c r="B10" s="37"/>
      <c r="C10" s="15"/>
      <c r="D10" s="15"/>
      <c r="E10" s="15"/>
      <c r="F10" s="37"/>
      <c r="G10" s="37"/>
      <c r="H10" s="37"/>
      <c r="I10" s="37"/>
      <c r="J10" s="37"/>
      <c r="K10" s="37"/>
      <c r="L10" s="37"/>
      <c r="M10" s="37"/>
      <c r="N10" s="41"/>
      <c r="Q10" s="42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</row>
    <row r="11" spans="1:28" ht="30" customHeight="1">
      <c r="A11" s="48"/>
      <c r="B11" s="37"/>
      <c r="C11" s="49" t="str">
        <f>IF(L29="N/A","N/A",IF(C29="N/A","N/A",INDEX($B$63:$M$71,$R$64,12)))</f>
        <v/>
      </c>
      <c r="D11" s="50" t="str">
        <f>IF(L29="N/A","N/A",IF(I29="N/A","N/A",INDEX($B$63:$M$71,$R$64,11)))</f>
        <v/>
      </c>
      <c r="E11" s="51" t="str">
        <f>IF(L29="N/A","N/A",IF(F29="N/A","N/A",INDEX($B$63:$M$71,$R$64,10)))</f>
        <v/>
      </c>
      <c r="F11" s="37"/>
      <c r="G11" s="37"/>
      <c r="H11" s="37"/>
      <c r="I11" s="15"/>
      <c r="J11" s="52">
        <f>IF(L29="N/A","N/A",L77)</f>
        <v>0</v>
      </c>
      <c r="K11" s="52">
        <f>IF(L29="N/A","N/A",L78)</f>
        <v>194</v>
      </c>
      <c r="L11" s="37"/>
      <c r="M11" s="37"/>
      <c r="N11" s="41"/>
      <c r="Q11" s="42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</row>
    <row r="12" spans="1:28">
      <c r="A12" s="53"/>
      <c r="B12" s="46" t="str">
        <f>C29</f>
        <v>Oddie</v>
      </c>
      <c r="C12" s="37"/>
      <c r="D12" s="37"/>
      <c r="E12" s="37"/>
      <c r="F12" s="37"/>
      <c r="G12" s="37"/>
      <c r="H12" s="54" t="s">
        <v>11</v>
      </c>
      <c r="I12" s="55">
        <f>IF(C29="N/A","N/A",C77/(R61*4))</f>
        <v>0.92964071856287422</v>
      </c>
      <c r="J12" s="37"/>
      <c r="K12" s="37"/>
      <c r="L12" s="37"/>
      <c r="M12" s="37"/>
      <c r="N12" s="41"/>
      <c r="Q12" s="42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</row>
    <row r="13" spans="1:28">
      <c r="A13" s="48"/>
      <c r="B13" s="37"/>
      <c r="C13" s="37"/>
      <c r="D13" s="37"/>
      <c r="E13" s="37"/>
      <c r="F13" s="37"/>
      <c r="G13" s="15"/>
      <c r="H13" s="15"/>
      <c r="I13" s="15"/>
      <c r="J13" s="37"/>
      <c r="K13" s="37"/>
      <c r="L13" s="37"/>
      <c r="M13" s="37"/>
      <c r="N13" s="41"/>
      <c r="Q13" s="42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</row>
    <row r="14" spans="1:28">
      <c r="A14" s="48"/>
      <c r="B14" s="37"/>
      <c r="C14" s="37"/>
      <c r="D14" s="37"/>
      <c r="E14" s="37"/>
      <c r="F14" s="37"/>
      <c r="G14" s="37"/>
      <c r="H14" s="37"/>
      <c r="I14" s="37"/>
      <c r="J14" s="37"/>
      <c r="K14" s="37"/>
      <c r="L14" s="37"/>
      <c r="M14" s="15"/>
      <c r="N14" s="41"/>
      <c r="Q14" s="42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</row>
    <row r="15" spans="1:28">
      <c r="A15" s="48"/>
      <c r="B15" s="56">
        <f>IF(C29="N/A","N/A",IF(L29="N/A","N/A",INDEX($B$63:$M$71,$R$64,1)))</f>
        <v>58</v>
      </c>
      <c r="C15" s="37"/>
      <c r="D15" s="37"/>
      <c r="E15" s="37"/>
      <c r="F15" s="56">
        <f>IF(F29="N/A","N/A",IF(L29="N/A","N/A",INDEX($B$63:$M$71,$R$64,6)))</f>
        <v>133</v>
      </c>
      <c r="G15" s="37"/>
      <c r="H15" s="57">
        <f>IF(C29="N/A","N/A",C76)</f>
        <v>875</v>
      </c>
      <c r="I15" s="37"/>
      <c r="J15" s="37"/>
      <c r="K15" s="37"/>
      <c r="L15" s="15"/>
      <c r="M15" s="58">
        <f>IF(F29="N/A","N/A",F77)</f>
        <v>886</v>
      </c>
      <c r="N15" s="41"/>
      <c r="P15" s="5" t="s">
        <v>17</v>
      </c>
      <c r="Q15" s="42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</row>
    <row r="16" spans="1:28">
      <c r="A16" s="53"/>
      <c r="B16" s="15"/>
      <c r="C16" s="37"/>
      <c r="D16" s="43" t="s">
        <v>12</v>
      </c>
      <c r="E16" s="37"/>
      <c r="F16" s="15"/>
      <c r="G16" s="59"/>
      <c r="H16" s="57"/>
      <c r="I16" s="37"/>
      <c r="J16" s="37"/>
      <c r="K16" s="37"/>
      <c r="L16" s="15"/>
      <c r="M16" s="58"/>
      <c r="N16" s="60"/>
      <c r="O16" s="56"/>
      <c r="P16" s="56"/>
      <c r="Q16" s="42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</row>
    <row r="17" spans="1:28">
      <c r="A17" s="53"/>
      <c r="B17" s="61">
        <f>IF(C29="N/A","N/A",IF(F29="N/A","N/A",INDEX($B$63:$M$71,$R$64,2)))</f>
        <v>563</v>
      </c>
      <c r="C17" s="37"/>
      <c r="D17" s="37"/>
      <c r="E17" s="37"/>
      <c r="F17" s="61">
        <f>IF(F29="N/A","N/A",IF(C29="N/A","N/A",INDEX($B$63:$M$71,$R$64,5)))</f>
        <v>752</v>
      </c>
      <c r="G17" s="15"/>
      <c r="H17" s="15"/>
      <c r="I17" s="37"/>
      <c r="J17" s="37"/>
      <c r="K17" s="37"/>
      <c r="L17" s="15"/>
      <c r="M17" s="15"/>
      <c r="N17" s="62"/>
      <c r="O17" s="63"/>
      <c r="P17" s="63"/>
      <c r="Q17" s="42"/>
      <c r="R17" s="42"/>
    </row>
    <row r="18" spans="1:28">
      <c r="A18" s="53"/>
      <c r="B18" s="37"/>
      <c r="C18" s="37"/>
      <c r="D18" s="64">
        <f>R63</f>
        <v>2030</v>
      </c>
      <c r="E18" s="37"/>
      <c r="F18" s="37"/>
      <c r="G18" s="37"/>
      <c r="H18" s="37"/>
      <c r="I18" s="37"/>
      <c r="J18" s="37"/>
      <c r="K18" s="37"/>
      <c r="L18" s="15"/>
      <c r="M18" s="15"/>
      <c r="N18" s="41"/>
      <c r="Q18" s="42"/>
      <c r="R18" s="42"/>
    </row>
    <row r="19" spans="1:28">
      <c r="A19" s="48"/>
      <c r="B19" s="56" t="str">
        <f>IF(C29="N/A","N/A",IF(I29="N/A","N/A",INDEX($B$63:$M$71,$R$64,3)))</f>
        <v/>
      </c>
      <c r="C19" s="37"/>
      <c r="D19" s="37"/>
      <c r="E19" s="37"/>
      <c r="F19" s="56">
        <f>IF(F29="N/A","N/A",IF(I29="N/A","N/A",INDEX($B$63:$M$71,$R$64,4)))</f>
        <v>1</v>
      </c>
      <c r="G19" s="37"/>
      <c r="H19" s="57">
        <f>IF(C29="N/A","N/A",C77)</f>
        <v>621</v>
      </c>
      <c r="I19" s="37"/>
      <c r="J19" s="37"/>
      <c r="K19" s="37"/>
      <c r="L19" s="15"/>
      <c r="M19" s="58">
        <f>IF(F29="N/A","N/A",F78)</f>
        <v>960</v>
      </c>
      <c r="N19" s="41"/>
      <c r="Q19" s="42"/>
      <c r="R19" s="42"/>
    </row>
    <row r="20" spans="1:28">
      <c r="A20" s="48"/>
      <c r="B20" s="15"/>
      <c r="C20" s="37"/>
      <c r="D20" s="37"/>
      <c r="E20" s="37"/>
      <c r="F20" s="37"/>
      <c r="G20" s="37"/>
      <c r="H20" s="37"/>
      <c r="I20" s="37"/>
      <c r="J20" s="37"/>
      <c r="K20" s="37"/>
      <c r="L20" s="37"/>
      <c r="M20" s="37"/>
      <c r="N20" s="41"/>
      <c r="Q20" s="42"/>
      <c r="R20" s="42"/>
    </row>
    <row r="21" spans="1:28">
      <c r="A21" s="48"/>
      <c r="B21" s="37"/>
      <c r="C21" s="37"/>
      <c r="D21" s="37"/>
      <c r="E21" s="37"/>
      <c r="F21" s="37"/>
      <c r="G21" s="37"/>
      <c r="H21" s="37"/>
      <c r="I21" s="37"/>
      <c r="J21" s="37"/>
      <c r="K21" s="15"/>
      <c r="L21" s="15"/>
      <c r="M21" s="15"/>
      <c r="N21" s="41"/>
      <c r="P21" s="5" t="s">
        <v>17</v>
      </c>
      <c r="Q21" s="42"/>
      <c r="R21" s="42"/>
    </row>
    <row r="22" spans="1:28">
      <c r="A22" s="48"/>
      <c r="B22" s="37"/>
      <c r="C22" s="37"/>
      <c r="D22" s="37"/>
      <c r="E22" s="37"/>
      <c r="F22" s="37" t="str">
        <f>F29</f>
        <v>Oddie</v>
      </c>
      <c r="G22" s="37"/>
      <c r="H22" s="37"/>
      <c r="I22" s="37"/>
      <c r="J22" s="37"/>
      <c r="K22" s="37"/>
      <c r="L22" s="54" t="s">
        <v>11</v>
      </c>
      <c r="M22" s="55">
        <f>IF(F29="N/A","N/A",F77/(S61*4))</f>
        <v>0.84220532319391639</v>
      </c>
      <c r="N22" s="62"/>
      <c r="Q22" s="42"/>
      <c r="R22" s="42"/>
    </row>
    <row r="23" spans="1:28" ht="30" customHeight="1">
      <c r="A23" s="48"/>
      <c r="B23" s="37"/>
      <c r="C23" s="49">
        <f>IF(I29="N/A","N/A",IF(C29="N/A","N/A",INDEX($B$63:$M$71,$R$64,7)))</f>
        <v>123</v>
      </c>
      <c r="D23" s="50">
        <f>IF(I29="N/A","N/A",IF(L29="N/A","N/A",INDEX($B$63:$M$71,$R$64,8)))</f>
        <v>3</v>
      </c>
      <c r="E23" s="51">
        <f>IF(I29="N/A","N/A",IF(F29="N/A","N/A",INDEX($B$63:$M$71,$R$64,9)))</f>
        <v>397</v>
      </c>
      <c r="F23" s="15"/>
      <c r="G23" s="65"/>
      <c r="H23" s="37"/>
      <c r="I23" s="37"/>
      <c r="J23" s="66">
        <f>IF(I29="N/A","N/A",I76)</f>
        <v>1</v>
      </c>
      <c r="K23" s="66">
        <f>IF(I29="N/A","N/A",I77)</f>
        <v>523</v>
      </c>
      <c r="L23" s="15"/>
      <c r="M23" s="37"/>
      <c r="N23" s="41"/>
      <c r="Q23" s="42"/>
      <c r="R23" s="42"/>
    </row>
    <row r="24" spans="1:28">
      <c r="A24" s="48"/>
      <c r="B24" s="37"/>
      <c r="C24" s="15"/>
      <c r="D24" s="15"/>
      <c r="E24" s="15"/>
      <c r="F24" s="37"/>
      <c r="G24" s="37"/>
      <c r="H24" s="37"/>
      <c r="I24" s="37"/>
      <c r="J24" s="37"/>
      <c r="K24" s="37"/>
      <c r="L24" s="15"/>
      <c r="M24" s="15"/>
      <c r="N24" s="41"/>
      <c r="Q24" s="42"/>
      <c r="R24" s="42"/>
    </row>
    <row r="25" spans="1:28">
      <c r="A25" s="48"/>
      <c r="B25" s="37"/>
      <c r="C25" s="65"/>
      <c r="D25" s="59">
        <f>I29</f>
        <v>395</v>
      </c>
      <c r="E25" s="65"/>
      <c r="F25" s="15"/>
      <c r="G25" s="15"/>
      <c r="H25" s="37"/>
      <c r="I25" s="37"/>
      <c r="J25" s="59" t="s">
        <v>11</v>
      </c>
      <c r="K25" s="47">
        <f>IF(I29="N/A","N/A",I77/(T61*4))</f>
        <v>0.93392857142857144</v>
      </c>
      <c r="L25" s="37"/>
      <c r="M25" s="37"/>
      <c r="N25" s="41"/>
      <c r="Q25" s="42"/>
      <c r="R25" s="42"/>
    </row>
    <row r="26" spans="1:28" ht="23.25">
      <c r="A26" s="48"/>
      <c r="B26" s="67"/>
      <c r="C26" s="67"/>
      <c r="D26" s="65"/>
      <c r="E26" s="37"/>
      <c r="F26" s="65"/>
      <c r="G26" s="68" t="s">
        <v>13</v>
      </c>
      <c r="H26" s="69"/>
      <c r="I26" s="15"/>
      <c r="J26" s="15"/>
      <c r="K26" s="15"/>
      <c r="L26" s="37"/>
      <c r="M26" s="37"/>
      <c r="N26" s="41"/>
      <c r="Q26" s="42"/>
      <c r="R26" s="42"/>
    </row>
    <row r="27" spans="1:28">
      <c r="A27" s="48" t="s">
        <v>14</v>
      </c>
      <c r="B27" s="37"/>
      <c r="C27" s="37"/>
      <c r="D27" s="37"/>
      <c r="E27" s="37" t="s">
        <v>15</v>
      </c>
      <c r="F27" s="37"/>
      <c r="G27" s="37"/>
      <c r="H27" s="37"/>
      <c r="I27" s="37"/>
      <c r="J27" s="37"/>
      <c r="K27" s="37"/>
      <c r="L27" s="37"/>
      <c r="M27" s="37"/>
      <c r="N27" s="41"/>
      <c r="Q27" s="42"/>
      <c r="R27" s="42"/>
    </row>
    <row r="28" spans="1:28" ht="16.5" thickBot="1">
      <c r="A28" s="70" t="s">
        <v>16</v>
      </c>
      <c r="B28" s="15"/>
      <c r="C28" s="55">
        <f>R63/(V61*4)</f>
        <v>0.89191564147627411</v>
      </c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41"/>
      <c r="Q28" s="42"/>
      <c r="R28" s="42"/>
    </row>
    <row r="29" spans="1:28" s="76" customFormat="1" ht="16.5" thickTop="1">
      <c r="A29" s="6"/>
      <c r="B29" s="71"/>
      <c r="C29" s="72" t="s">
        <v>51</v>
      </c>
      <c r="D29" s="73"/>
      <c r="E29" s="71"/>
      <c r="F29" s="72" t="s">
        <v>51</v>
      </c>
      <c r="G29" s="73"/>
      <c r="H29" s="71"/>
      <c r="I29" s="72">
        <v>395</v>
      </c>
      <c r="J29" s="73"/>
      <c r="K29" s="71"/>
      <c r="L29" s="72" t="s">
        <v>17</v>
      </c>
      <c r="M29" s="73"/>
      <c r="N29" s="74"/>
      <c r="O29" s="75"/>
      <c r="P29" s="75"/>
    </row>
    <row r="30" spans="1:28" s="83" customFormat="1">
      <c r="A30" s="77"/>
      <c r="B30" s="78"/>
      <c r="C30" s="79" t="s">
        <v>18</v>
      </c>
      <c r="D30" s="79"/>
      <c r="E30" s="80"/>
      <c r="F30" s="79" t="s">
        <v>19</v>
      </c>
      <c r="G30" s="79"/>
      <c r="H30" s="80"/>
      <c r="I30" s="79" t="s">
        <v>20</v>
      </c>
      <c r="J30" s="79"/>
      <c r="K30" s="80"/>
      <c r="L30" s="79" t="s">
        <v>21</v>
      </c>
      <c r="M30" s="79"/>
      <c r="N30" s="81"/>
      <c r="O30" s="82"/>
      <c r="P30" s="82"/>
      <c r="AB30" s="84"/>
    </row>
    <row r="31" spans="1:28" s="83" customFormat="1" ht="16.5" thickBot="1">
      <c r="A31" s="85" t="s">
        <v>22</v>
      </c>
      <c r="B31" s="86" t="s">
        <v>23</v>
      </c>
      <c r="C31" s="87" t="s">
        <v>24</v>
      </c>
      <c r="D31" s="87" t="s">
        <v>25</v>
      </c>
      <c r="E31" s="86" t="s">
        <v>23</v>
      </c>
      <c r="F31" s="87" t="s">
        <v>24</v>
      </c>
      <c r="G31" s="87" t="s">
        <v>25</v>
      </c>
      <c r="H31" s="86" t="s">
        <v>23</v>
      </c>
      <c r="I31" s="87" t="s">
        <v>24</v>
      </c>
      <c r="J31" s="87" t="s">
        <v>25</v>
      </c>
      <c r="K31" s="86" t="s">
        <v>23</v>
      </c>
      <c r="L31" s="87" t="s">
        <v>24</v>
      </c>
      <c r="M31" s="87" t="s">
        <v>25</v>
      </c>
      <c r="N31" s="88"/>
      <c r="O31" s="82"/>
      <c r="P31" s="82"/>
    </row>
    <row r="32" spans="1:28" s="83" customFormat="1" ht="16.5" thickTop="1">
      <c r="A32" s="89" t="s">
        <v>26</v>
      </c>
      <c r="B32" s="90" t="s">
        <v>27</v>
      </c>
      <c r="C32" s="91" t="s">
        <v>28</v>
      </c>
      <c r="D32" s="91" t="s">
        <v>29</v>
      </c>
      <c r="E32" s="90" t="s">
        <v>30</v>
      </c>
      <c r="F32" s="91" t="s">
        <v>31</v>
      </c>
      <c r="G32" s="91" t="s">
        <v>32</v>
      </c>
      <c r="H32" s="90" t="s">
        <v>33</v>
      </c>
      <c r="I32" s="91" t="s">
        <v>34</v>
      </c>
      <c r="J32" s="91" t="s">
        <v>35</v>
      </c>
      <c r="K32" s="90" t="s">
        <v>36</v>
      </c>
      <c r="L32" s="91" t="s">
        <v>37</v>
      </c>
      <c r="M32" s="91" t="s">
        <v>38</v>
      </c>
      <c r="N32" s="92" t="s">
        <v>12</v>
      </c>
      <c r="O32" s="93"/>
      <c r="P32" s="93"/>
    </row>
    <row r="33" spans="1:28" s="83" customFormat="1">
      <c r="A33" s="94">
        <v>0.46875</v>
      </c>
      <c r="B33" s="119">
        <v>15</v>
      </c>
      <c r="C33" s="120">
        <v>106</v>
      </c>
      <c r="D33" s="120"/>
      <c r="E33" s="120">
        <v>1</v>
      </c>
      <c r="F33" s="120">
        <v>127</v>
      </c>
      <c r="G33" s="120">
        <v>31</v>
      </c>
      <c r="H33" s="120">
        <v>18</v>
      </c>
      <c r="I33" s="120">
        <v>0</v>
      </c>
      <c r="J33" s="120">
        <v>67</v>
      </c>
      <c r="K33" s="120"/>
      <c r="L33" s="120"/>
      <c r="M33" s="120"/>
      <c r="N33" s="121">
        <f t="shared" ref="N33:N40" si="0">IF(SUM(B33:M33)&lt;=0,"",SUM(B33:M33))</f>
        <v>365</v>
      </c>
      <c r="O33" s="84"/>
      <c r="P33" s="84"/>
      <c r="Q33" s="98"/>
    </row>
    <row r="34" spans="1:28" s="83" customFormat="1">
      <c r="A34" s="94">
        <v>0.47916666666666669</v>
      </c>
      <c r="B34" s="95">
        <v>30</v>
      </c>
      <c r="C34" s="96">
        <v>221</v>
      </c>
      <c r="D34" s="96"/>
      <c r="E34" s="96">
        <v>1</v>
      </c>
      <c r="F34" s="96">
        <v>217</v>
      </c>
      <c r="G34" s="96">
        <v>62</v>
      </c>
      <c r="H34" s="96">
        <v>41</v>
      </c>
      <c r="I34" s="96">
        <v>0</v>
      </c>
      <c r="J34" s="96">
        <v>147</v>
      </c>
      <c r="K34" s="96"/>
      <c r="L34" s="96"/>
      <c r="M34" s="96"/>
      <c r="N34" s="121">
        <f t="shared" si="0"/>
        <v>719</v>
      </c>
      <c r="O34" s="84"/>
      <c r="P34" s="84"/>
      <c r="Q34" s="98"/>
    </row>
    <row r="35" spans="1:28" s="83" customFormat="1">
      <c r="A35" s="94">
        <v>0.48958333333333298</v>
      </c>
      <c r="B35" s="95">
        <v>45</v>
      </c>
      <c r="C35" s="96">
        <v>372</v>
      </c>
      <c r="D35" s="96"/>
      <c r="E35" s="96">
        <v>1</v>
      </c>
      <c r="F35" s="96">
        <v>454</v>
      </c>
      <c r="G35" s="96">
        <v>88</v>
      </c>
      <c r="H35" s="96">
        <v>74</v>
      </c>
      <c r="I35" s="96">
        <v>0</v>
      </c>
      <c r="J35" s="96">
        <v>254</v>
      </c>
      <c r="K35" s="96"/>
      <c r="L35" s="96"/>
      <c r="M35" s="96"/>
      <c r="N35" s="121">
        <f t="shared" si="0"/>
        <v>1288</v>
      </c>
      <c r="O35" s="84"/>
      <c r="P35" s="84"/>
      <c r="Q35" s="98"/>
    </row>
    <row r="36" spans="1:28" s="76" customFormat="1">
      <c r="A36" s="94">
        <v>0.5</v>
      </c>
      <c r="B36" s="95">
        <v>61</v>
      </c>
      <c r="C36" s="96">
        <v>511</v>
      </c>
      <c r="D36" s="96"/>
      <c r="E36" s="96">
        <v>1</v>
      </c>
      <c r="F36" s="96">
        <v>645</v>
      </c>
      <c r="G36" s="96">
        <v>127</v>
      </c>
      <c r="H36" s="96">
        <v>105</v>
      </c>
      <c r="I36" s="96">
        <v>1</v>
      </c>
      <c r="J36" s="96">
        <v>349</v>
      </c>
      <c r="K36" s="96"/>
      <c r="L36" s="96"/>
      <c r="M36" s="96"/>
      <c r="N36" s="121">
        <f t="shared" si="0"/>
        <v>1800</v>
      </c>
      <c r="O36" s="84"/>
      <c r="P36" s="84"/>
      <c r="Q36" s="98"/>
      <c r="R36" s="83"/>
      <c r="S36" s="83"/>
      <c r="T36" s="83"/>
      <c r="U36" s="83"/>
      <c r="V36" s="83"/>
      <c r="W36" s="83"/>
      <c r="AB36" s="83"/>
    </row>
    <row r="37" spans="1:28" s="83" customFormat="1">
      <c r="A37" s="94">
        <v>0.51041666666666696</v>
      </c>
      <c r="B37" s="95">
        <v>72</v>
      </c>
      <c r="C37" s="96">
        <v>633</v>
      </c>
      <c r="D37" s="96"/>
      <c r="E37" s="96">
        <v>1</v>
      </c>
      <c r="F37" s="96">
        <v>814</v>
      </c>
      <c r="G37" s="96">
        <v>167</v>
      </c>
      <c r="H37" s="96">
        <v>132</v>
      </c>
      <c r="I37" s="96">
        <v>3</v>
      </c>
      <c r="J37" s="96">
        <v>437</v>
      </c>
      <c r="K37" s="96"/>
      <c r="L37" s="96"/>
      <c r="M37" s="96"/>
      <c r="N37" s="121">
        <f t="shared" si="0"/>
        <v>2259</v>
      </c>
      <c r="O37" s="84"/>
      <c r="P37" s="84"/>
      <c r="Q37" s="98"/>
    </row>
    <row r="38" spans="1:28" s="83" customFormat="1">
      <c r="A38" s="94">
        <v>0.52083333333333304</v>
      </c>
      <c r="B38" s="95">
        <v>88</v>
      </c>
      <c r="C38" s="96">
        <v>784</v>
      </c>
      <c r="D38" s="96"/>
      <c r="E38" s="96">
        <v>2</v>
      </c>
      <c r="F38" s="96">
        <v>969</v>
      </c>
      <c r="G38" s="96">
        <v>195</v>
      </c>
      <c r="H38" s="96">
        <v>164</v>
      </c>
      <c r="I38" s="96">
        <v>3</v>
      </c>
      <c r="J38" s="96">
        <v>544</v>
      </c>
      <c r="K38" s="96"/>
      <c r="L38" s="96"/>
      <c r="M38" s="96"/>
      <c r="N38" s="121">
        <f t="shared" si="0"/>
        <v>2749</v>
      </c>
      <c r="O38" s="84"/>
      <c r="P38" s="84"/>
      <c r="Q38" s="98"/>
    </row>
    <row r="39" spans="1:28" s="83" customFormat="1">
      <c r="A39" s="94">
        <v>0.53125</v>
      </c>
      <c r="B39" s="95">
        <v>104</v>
      </c>
      <c r="C39" s="96">
        <v>917</v>
      </c>
      <c r="D39" s="96"/>
      <c r="E39" s="96">
        <v>2</v>
      </c>
      <c r="F39" s="96">
        <v>1156</v>
      </c>
      <c r="G39" s="96">
        <v>238</v>
      </c>
      <c r="H39" s="96">
        <v>185</v>
      </c>
      <c r="I39" s="96">
        <v>3</v>
      </c>
      <c r="J39" s="96">
        <v>646</v>
      </c>
      <c r="K39" s="96"/>
      <c r="L39" s="96"/>
      <c r="M39" s="96"/>
      <c r="N39" s="121">
        <f t="shared" si="0"/>
        <v>3251</v>
      </c>
      <c r="O39" s="84"/>
      <c r="P39" s="84"/>
      <c r="Q39" s="98" t="s">
        <v>17</v>
      </c>
    </row>
    <row r="40" spans="1:28" s="83" customFormat="1">
      <c r="A40" s="94">
        <v>0.54166666666666696</v>
      </c>
      <c r="B40" s="124">
        <v>123</v>
      </c>
      <c r="C40" s="125">
        <v>1038</v>
      </c>
      <c r="D40" s="125"/>
      <c r="E40" s="125">
        <v>2</v>
      </c>
      <c r="F40" s="125">
        <v>1333</v>
      </c>
      <c r="G40" s="125">
        <v>280</v>
      </c>
      <c r="H40" s="125">
        <v>222</v>
      </c>
      <c r="I40" s="125">
        <v>5</v>
      </c>
      <c r="J40" s="125">
        <v>744</v>
      </c>
      <c r="K40" s="125"/>
      <c r="L40" s="125"/>
      <c r="M40" s="125"/>
      <c r="N40" s="121">
        <f t="shared" si="0"/>
        <v>3747</v>
      </c>
      <c r="O40" s="84"/>
      <c r="P40" s="84"/>
      <c r="Q40" s="98"/>
    </row>
    <row r="41" spans="1:28" s="83" customFormat="1">
      <c r="A41" s="122"/>
      <c r="B41" s="43"/>
      <c r="C41" s="43"/>
      <c r="D41" s="123"/>
      <c r="E41" s="43"/>
      <c r="F41" s="43"/>
      <c r="G41" s="123"/>
      <c r="H41" s="43"/>
      <c r="I41" s="43"/>
      <c r="J41" s="123"/>
      <c r="K41" s="43"/>
      <c r="L41" s="43"/>
      <c r="M41" s="123"/>
      <c r="N41" s="121"/>
      <c r="O41" s="84"/>
      <c r="P41" s="84"/>
      <c r="Q41" s="98"/>
    </row>
    <row r="42" spans="1:28" s="83" customFormat="1">
      <c r="A42" s="122"/>
      <c r="B42" s="43"/>
      <c r="C42" s="43"/>
      <c r="D42" s="123"/>
      <c r="E42" s="43"/>
      <c r="F42" s="43"/>
      <c r="G42" s="123"/>
      <c r="H42" s="43"/>
      <c r="I42" s="43"/>
      <c r="J42" s="123"/>
      <c r="K42" s="43"/>
      <c r="L42" s="43"/>
      <c r="M42" s="123"/>
      <c r="N42" s="121"/>
      <c r="O42" s="84"/>
      <c r="P42" s="84"/>
      <c r="Q42" s="98"/>
    </row>
    <row r="43" spans="1:28" s="83" customFormat="1">
      <c r="A43" s="94"/>
      <c r="B43" s="99"/>
      <c r="C43" s="43"/>
      <c r="D43" s="43"/>
      <c r="E43" s="99"/>
      <c r="F43" s="43"/>
      <c r="G43" s="43"/>
      <c r="H43" s="99"/>
      <c r="I43" s="43"/>
      <c r="J43" s="43"/>
      <c r="K43" s="99"/>
      <c r="L43" s="43"/>
      <c r="M43" s="43"/>
      <c r="N43" s="97"/>
      <c r="O43" s="84"/>
      <c r="P43" s="84"/>
      <c r="Q43" s="98"/>
    </row>
    <row r="44" spans="1:28" s="83" customFormat="1">
      <c r="A44" s="94"/>
      <c r="B44" s="99"/>
      <c r="C44" s="43"/>
      <c r="D44" s="43"/>
      <c r="E44" s="99"/>
      <c r="F44" s="43"/>
      <c r="G44" s="43"/>
      <c r="H44" s="99"/>
      <c r="I44" s="43"/>
      <c r="J44" s="43"/>
      <c r="K44" s="99"/>
      <c r="L44" s="43"/>
      <c r="M44" s="43"/>
      <c r="N44" s="97"/>
      <c r="O44" s="84"/>
      <c r="P44" s="84"/>
      <c r="Q44" s="98"/>
    </row>
    <row r="45" spans="1:28" s="83" customFormat="1">
      <c r="A45" s="100"/>
      <c r="B45" s="99"/>
      <c r="C45" s="43"/>
      <c r="D45" s="43"/>
      <c r="E45" s="99"/>
      <c r="F45" s="43"/>
      <c r="G45" s="43"/>
      <c r="H45" s="99"/>
      <c r="I45" s="43"/>
      <c r="J45" s="43"/>
      <c r="K45" s="99"/>
      <c r="L45" s="43"/>
      <c r="M45" s="43"/>
      <c r="N45" s="97"/>
      <c r="O45" s="82"/>
      <c r="P45" s="82"/>
    </row>
    <row r="46" spans="1:28" s="83" customFormat="1" ht="16.5" thickBot="1">
      <c r="A46" s="101" t="s">
        <v>39</v>
      </c>
      <c r="B46" s="102"/>
      <c r="C46" s="103"/>
      <c r="D46" s="103"/>
      <c r="E46" s="102"/>
      <c r="F46" s="103"/>
      <c r="G46" s="103"/>
      <c r="H46" s="102"/>
      <c r="I46" s="103"/>
      <c r="J46" s="103"/>
      <c r="K46" s="102"/>
      <c r="L46" s="103"/>
      <c r="M46" s="103"/>
      <c r="N46" s="104"/>
      <c r="O46" s="82"/>
      <c r="P46" s="82"/>
      <c r="R46" s="105" t="s">
        <v>40</v>
      </c>
      <c r="S46" s="105"/>
      <c r="T46" s="105"/>
      <c r="U46" s="105"/>
    </row>
    <row r="47" spans="1:28" s="83" customFormat="1" ht="16.5" thickTop="1">
      <c r="A47" s="89" t="s">
        <v>26</v>
      </c>
      <c r="B47" s="90" t="s">
        <v>27</v>
      </c>
      <c r="C47" s="91" t="s">
        <v>28</v>
      </c>
      <c r="D47" s="91" t="s">
        <v>29</v>
      </c>
      <c r="E47" s="90" t="s">
        <v>30</v>
      </c>
      <c r="F47" s="91" t="s">
        <v>31</v>
      </c>
      <c r="G47" s="91" t="s">
        <v>32</v>
      </c>
      <c r="H47" s="90" t="s">
        <v>33</v>
      </c>
      <c r="I47" s="91" t="s">
        <v>34</v>
      </c>
      <c r="J47" s="91" t="s">
        <v>35</v>
      </c>
      <c r="K47" s="90" t="s">
        <v>36</v>
      </c>
      <c r="L47" s="91" t="s">
        <v>37</v>
      </c>
      <c r="M47" s="91" t="s">
        <v>38</v>
      </c>
      <c r="N47" s="92" t="s">
        <v>12</v>
      </c>
      <c r="O47" s="93"/>
      <c r="P47" s="93"/>
      <c r="Q47" s="98">
        <f>Q48-15/(60*24)</f>
        <v>0.45833333333333331</v>
      </c>
      <c r="R47" s="106" t="s">
        <v>41</v>
      </c>
      <c r="S47" s="106" t="s">
        <v>42</v>
      </c>
      <c r="T47" s="106" t="s">
        <v>43</v>
      </c>
      <c r="U47" s="106" t="s">
        <v>44</v>
      </c>
      <c r="V47" s="105" t="s">
        <v>45</v>
      </c>
    </row>
    <row r="48" spans="1:28" s="83" customFormat="1">
      <c r="A48" s="94">
        <f>A33</f>
        <v>0.46875</v>
      </c>
      <c r="B48" s="99">
        <f>IF(B33="","",B33)</f>
        <v>15</v>
      </c>
      <c r="C48" s="43">
        <f>IF(C33="","",C33)</f>
        <v>106</v>
      </c>
      <c r="D48" s="43" t="str">
        <f>IF(D33="","",D33)</f>
        <v/>
      </c>
      <c r="E48" s="99">
        <f t="shared" ref="E48:M48" si="1">IF(E33="","",E33)</f>
        <v>1</v>
      </c>
      <c r="F48" s="43">
        <f t="shared" si="1"/>
        <v>127</v>
      </c>
      <c r="G48" s="43">
        <f t="shared" si="1"/>
        <v>31</v>
      </c>
      <c r="H48" s="99">
        <f t="shared" si="1"/>
        <v>18</v>
      </c>
      <c r="I48" s="43">
        <f t="shared" si="1"/>
        <v>0</v>
      </c>
      <c r="J48" s="43">
        <f t="shared" si="1"/>
        <v>67</v>
      </c>
      <c r="K48" s="99" t="str">
        <f t="shared" si="1"/>
        <v/>
      </c>
      <c r="L48" s="43" t="str">
        <f t="shared" si="1"/>
        <v/>
      </c>
      <c r="M48" s="43" t="str">
        <f t="shared" si="1"/>
        <v/>
      </c>
      <c r="N48" s="97">
        <f t="shared" ref="N48:N58" si="2">IF(SUM(B48:M48)&lt;=0,"",SUM(B48:M48))</f>
        <v>365</v>
      </c>
      <c r="O48" s="84"/>
      <c r="P48" s="84"/>
      <c r="Q48" s="98">
        <f t="shared" ref="Q48:Q59" si="3">$A48</f>
        <v>0.46875</v>
      </c>
      <c r="R48" s="106">
        <f t="shared" ref="R48:R59" si="4">SUM(B48:D48)</f>
        <v>121</v>
      </c>
      <c r="S48" s="106">
        <f t="shared" ref="S48:S59" si="5">SUM(E48:G48)</f>
        <v>159</v>
      </c>
      <c r="T48" s="106">
        <f t="shared" ref="T48:T59" si="6">SUM(H48:J48)</f>
        <v>85</v>
      </c>
      <c r="U48" s="106">
        <f t="shared" ref="U48:U59" si="7">SUM(K48:M48)</f>
        <v>0</v>
      </c>
      <c r="V48" s="106">
        <f t="shared" ref="V48:V59" si="8">SUM(R48:U48)</f>
        <v>365</v>
      </c>
      <c r="W48" s="107">
        <f>MATCH(S64,Q47:Q59,0)</f>
        <v>3</v>
      </c>
    </row>
    <row r="49" spans="1:23" s="83" customFormat="1">
      <c r="A49" s="94">
        <f t="shared" ref="A49:A59" si="9">IF(A34="","",A48+15/1440)</f>
        <v>0.47916666666666669</v>
      </c>
      <c r="B49" s="99">
        <f t="shared" ref="B49:M59" si="10">IF(B34="","",B34-B33)</f>
        <v>15</v>
      </c>
      <c r="C49" s="43">
        <f t="shared" si="10"/>
        <v>115</v>
      </c>
      <c r="D49" s="43" t="str">
        <f t="shared" si="10"/>
        <v/>
      </c>
      <c r="E49" s="99">
        <f t="shared" si="10"/>
        <v>0</v>
      </c>
      <c r="F49" s="43">
        <f t="shared" si="10"/>
        <v>90</v>
      </c>
      <c r="G49" s="43">
        <f t="shared" si="10"/>
        <v>31</v>
      </c>
      <c r="H49" s="99">
        <f t="shared" si="10"/>
        <v>23</v>
      </c>
      <c r="I49" s="43">
        <f t="shared" si="10"/>
        <v>0</v>
      </c>
      <c r="J49" s="43">
        <f t="shared" si="10"/>
        <v>80</v>
      </c>
      <c r="K49" s="99" t="str">
        <f t="shared" si="10"/>
        <v/>
      </c>
      <c r="L49" s="43" t="str">
        <f t="shared" si="10"/>
        <v/>
      </c>
      <c r="M49" s="43" t="str">
        <f t="shared" si="10"/>
        <v/>
      </c>
      <c r="N49" s="97">
        <f t="shared" si="2"/>
        <v>354</v>
      </c>
      <c r="O49" s="84"/>
      <c r="P49" s="84"/>
      <c r="Q49" s="98">
        <f t="shared" si="3"/>
        <v>0.47916666666666669</v>
      </c>
      <c r="R49" s="106">
        <f t="shared" si="4"/>
        <v>130</v>
      </c>
      <c r="S49" s="106">
        <f t="shared" si="5"/>
        <v>121</v>
      </c>
      <c r="T49" s="106">
        <f t="shared" si="6"/>
        <v>103</v>
      </c>
      <c r="U49" s="106">
        <f t="shared" si="7"/>
        <v>0</v>
      </c>
      <c r="V49" s="106">
        <f t="shared" si="8"/>
        <v>354</v>
      </c>
      <c r="W49" s="107">
        <f>W48+1</f>
        <v>4</v>
      </c>
    </row>
    <row r="50" spans="1:23" s="83" customFormat="1">
      <c r="A50" s="94">
        <f t="shared" si="9"/>
        <v>0.48958333333333337</v>
      </c>
      <c r="B50" s="99">
        <f t="shared" si="10"/>
        <v>15</v>
      </c>
      <c r="C50" s="43">
        <f t="shared" si="10"/>
        <v>151</v>
      </c>
      <c r="D50" s="43" t="str">
        <f t="shared" si="10"/>
        <v/>
      </c>
      <c r="E50" s="99">
        <f t="shared" si="10"/>
        <v>0</v>
      </c>
      <c r="F50" s="43">
        <f t="shared" si="10"/>
        <v>237</v>
      </c>
      <c r="G50" s="43">
        <f t="shared" si="10"/>
        <v>26</v>
      </c>
      <c r="H50" s="99">
        <f t="shared" si="10"/>
        <v>33</v>
      </c>
      <c r="I50" s="43">
        <f t="shared" si="10"/>
        <v>0</v>
      </c>
      <c r="J50" s="43">
        <f t="shared" si="10"/>
        <v>107</v>
      </c>
      <c r="K50" s="99" t="str">
        <f t="shared" si="10"/>
        <v/>
      </c>
      <c r="L50" s="43" t="str">
        <f t="shared" si="10"/>
        <v/>
      </c>
      <c r="M50" s="43" t="str">
        <f t="shared" si="10"/>
        <v/>
      </c>
      <c r="N50" s="97">
        <f t="shared" si="2"/>
        <v>569</v>
      </c>
      <c r="O50" s="84"/>
      <c r="P50" s="84"/>
      <c r="Q50" s="98">
        <f t="shared" si="3"/>
        <v>0.48958333333333337</v>
      </c>
      <c r="R50" s="106">
        <f t="shared" si="4"/>
        <v>166</v>
      </c>
      <c r="S50" s="106">
        <f t="shared" si="5"/>
        <v>263</v>
      </c>
      <c r="T50" s="106">
        <f t="shared" si="6"/>
        <v>140</v>
      </c>
      <c r="U50" s="106">
        <f t="shared" si="7"/>
        <v>0</v>
      </c>
      <c r="V50" s="106">
        <f t="shared" si="8"/>
        <v>569</v>
      </c>
      <c r="W50" s="107">
        <f>W49+1</f>
        <v>5</v>
      </c>
    </row>
    <row r="51" spans="1:23" s="83" customFormat="1">
      <c r="A51" s="94">
        <f t="shared" si="9"/>
        <v>0.5</v>
      </c>
      <c r="B51" s="99">
        <f t="shared" si="10"/>
        <v>16</v>
      </c>
      <c r="C51" s="43">
        <f t="shared" si="10"/>
        <v>139</v>
      </c>
      <c r="D51" s="43" t="str">
        <f t="shared" si="10"/>
        <v/>
      </c>
      <c r="E51" s="99">
        <f t="shared" si="10"/>
        <v>0</v>
      </c>
      <c r="F51" s="43">
        <f t="shared" si="10"/>
        <v>191</v>
      </c>
      <c r="G51" s="43">
        <f t="shared" si="10"/>
        <v>39</v>
      </c>
      <c r="H51" s="99">
        <f t="shared" si="10"/>
        <v>31</v>
      </c>
      <c r="I51" s="43">
        <f t="shared" si="10"/>
        <v>1</v>
      </c>
      <c r="J51" s="43">
        <f t="shared" si="10"/>
        <v>95</v>
      </c>
      <c r="K51" s="99" t="str">
        <f t="shared" si="10"/>
        <v/>
      </c>
      <c r="L51" s="43" t="str">
        <f t="shared" si="10"/>
        <v/>
      </c>
      <c r="M51" s="43" t="str">
        <f t="shared" si="10"/>
        <v/>
      </c>
      <c r="N51" s="97">
        <f t="shared" si="2"/>
        <v>512</v>
      </c>
      <c r="O51" s="84"/>
      <c r="P51" s="84"/>
      <c r="Q51" s="98">
        <f t="shared" si="3"/>
        <v>0.5</v>
      </c>
      <c r="R51" s="106">
        <f t="shared" si="4"/>
        <v>155</v>
      </c>
      <c r="S51" s="106">
        <f t="shared" si="5"/>
        <v>230</v>
      </c>
      <c r="T51" s="106">
        <f t="shared" si="6"/>
        <v>127</v>
      </c>
      <c r="U51" s="106">
        <f t="shared" si="7"/>
        <v>0</v>
      </c>
      <c r="V51" s="106">
        <f t="shared" si="8"/>
        <v>512</v>
      </c>
      <c r="W51" s="107">
        <f>W50+1</f>
        <v>6</v>
      </c>
    </row>
    <row r="52" spans="1:23" s="83" customFormat="1">
      <c r="A52" s="94">
        <f t="shared" si="9"/>
        <v>0.51041666666666663</v>
      </c>
      <c r="B52" s="99">
        <f t="shared" si="10"/>
        <v>11</v>
      </c>
      <c r="C52" s="43">
        <f t="shared" si="10"/>
        <v>122</v>
      </c>
      <c r="D52" s="43" t="str">
        <f t="shared" si="10"/>
        <v/>
      </c>
      <c r="E52" s="99">
        <f t="shared" si="10"/>
        <v>0</v>
      </c>
      <c r="F52" s="43">
        <f t="shared" si="10"/>
        <v>169</v>
      </c>
      <c r="G52" s="43">
        <f t="shared" si="10"/>
        <v>40</v>
      </c>
      <c r="H52" s="99">
        <f t="shared" si="10"/>
        <v>27</v>
      </c>
      <c r="I52" s="43">
        <f t="shared" si="10"/>
        <v>2</v>
      </c>
      <c r="J52" s="43">
        <f t="shared" si="10"/>
        <v>88</v>
      </c>
      <c r="K52" s="99" t="str">
        <f t="shared" si="10"/>
        <v/>
      </c>
      <c r="L52" s="43" t="str">
        <f t="shared" si="10"/>
        <v/>
      </c>
      <c r="M52" s="43" t="str">
        <f t="shared" si="10"/>
        <v/>
      </c>
      <c r="N52" s="97">
        <f t="shared" si="2"/>
        <v>459</v>
      </c>
      <c r="O52" s="84"/>
      <c r="P52" s="84"/>
      <c r="Q52" s="98">
        <f t="shared" si="3"/>
        <v>0.51041666666666663</v>
      </c>
      <c r="R52" s="106">
        <f t="shared" si="4"/>
        <v>133</v>
      </c>
      <c r="S52" s="106">
        <f t="shared" si="5"/>
        <v>209</v>
      </c>
      <c r="T52" s="106">
        <f t="shared" si="6"/>
        <v>117</v>
      </c>
      <c r="U52" s="106">
        <f t="shared" si="7"/>
        <v>0</v>
      </c>
      <c r="V52" s="106">
        <f t="shared" si="8"/>
        <v>459</v>
      </c>
    </row>
    <row r="53" spans="1:23" s="83" customFormat="1">
      <c r="A53" s="94">
        <f t="shared" si="9"/>
        <v>0.52083333333333326</v>
      </c>
      <c r="B53" s="99">
        <f t="shared" si="10"/>
        <v>16</v>
      </c>
      <c r="C53" s="43">
        <f t="shared" si="10"/>
        <v>151</v>
      </c>
      <c r="D53" s="43" t="str">
        <f t="shared" si="10"/>
        <v/>
      </c>
      <c r="E53" s="99">
        <f t="shared" si="10"/>
        <v>1</v>
      </c>
      <c r="F53" s="43">
        <f t="shared" si="10"/>
        <v>155</v>
      </c>
      <c r="G53" s="43">
        <f t="shared" si="10"/>
        <v>28</v>
      </c>
      <c r="H53" s="99">
        <f t="shared" si="10"/>
        <v>32</v>
      </c>
      <c r="I53" s="43">
        <f t="shared" si="10"/>
        <v>0</v>
      </c>
      <c r="J53" s="43">
        <f t="shared" si="10"/>
        <v>107</v>
      </c>
      <c r="K53" s="99" t="str">
        <f t="shared" si="10"/>
        <v/>
      </c>
      <c r="L53" s="43" t="str">
        <f t="shared" si="10"/>
        <v/>
      </c>
      <c r="M53" s="43" t="str">
        <f t="shared" si="10"/>
        <v/>
      </c>
      <c r="N53" s="97">
        <f t="shared" si="2"/>
        <v>490</v>
      </c>
      <c r="O53" s="84"/>
      <c r="P53" s="84"/>
      <c r="Q53" s="98">
        <f t="shared" si="3"/>
        <v>0.52083333333333326</v>
      </c>
      <c r="R53" s="106">
        <f t="shared" si="4"/>
        <v>167</v>
      </c>
      <c r="S53" s="106">
        <f t="shared" si="5"/>
        <v>184</v>
      </c>
      <c r="T53" s="106">
        <f t="shared" si="6"/>
        <v>139</v>
      </c>
      <c r="U53" s="106">
        <f t="shared" si="7"/>
        <v>0</v>
      </c>
      <c r="V53" s="106">
        <f t="shared" si="8"/>
        <v>490</v>
      </c>
    </row>
    <row r="54" spans="1:23" s="83" customFormat="1">
      <c r="A54" s="94">
        <f t="shared" si="9"/>
        <v>0.53124999999999989</v>
      </c>
      <c r="B54" s="99">
        <f t="shared" si="10"/>
        <v>16</v>
      </c>
      <c r="C54" s="43">
        <f t="shared" si="10"/>
        <v>133</v>
      </c>
      <c r="D54" s="43" t="str">
        <f t="shared" si="10"/>
        <v/>
      </c>
      <c r="E54" s="99">
        <f t="shared" si="10"/>
        <v>0</v>
      </c>
      <c r="F54" s="43">
        <f t="shared" si="10"/>
        <v>187</v>
      </c>
      <c r="G54" s="43">
        <f t="shared" si="10"/>
        <v>43</v>
      </c>
      <c r="H54" s="99">
        <f t="shared" si="10"/>
        <v>21</v>
      </c>
      <c r="I54" s="43">
        <f t="shared" si="10"/>
        <v>0</v>
      </c>
      <c r="J54" s="43">
        <f t="shared" si="10"/>
        <v>102</v>
      </c>
      <c r="K54" s="99" t="str">
        <f t="shared" si="10"/>
        <v/>
      </c>
      <c r="L54" s="43" t="str">
        <f t="shared" si="10"/>
        <v/>
      </c>
      <c r="M54" s="43" t="str">
        <f t="shared" si="10"/>
        <v/>
      </c>
      <c r="N54" s="97">
        <f t="shared" si="2"/>
        <v>502</v>
      </c>
      <c r="O54" s="84"/>
      <c r="P54" s="84"/>
      <c r="Q54" s="98">
        <f t="shared" si="3"/>
        <v>0.53124999999999989</v>
      </c>
      <c r="R54" s="106">
        <f t="shared" si="4"/>
        <v>149</v>
      </c>
      <c r="S54" s="106">
        <f t="shared" si="5"/>
        <v>230</v>
      </c>
      <c r="T54" s="106">
        <f t="shared" si="6"/>
        <v>123</v>
      </c>
      <c r="U54" s="106">
        <f t="shared" si="7"/>
        <v>0</v>
      </c>
      <c r="V54" s="106">
        <f t="shared" si="8"/>
        <v>502</v>
      </c>
    </row>
    <row r="55" spans="1:23" s="83" customFormat="1">
      <c r="A55" s="94">
        <f t="shared" si="9"/>
        <v>0.54166666666666652</v>
      </c>
      <c r="B55" s="99">
        <f t="shared" si="10"/>
        <v>19</v>
      </c>
      <c r="C55" s="43">
        <f t="shared" si="10"/>
        <v>121</v>
      </c>
      <c r="D55" s="43" t="str">
        <f t="shared" si="10"/>
        <v/>
      </c>
      <c r="E55" s="99">
        <f t="shared" si="10"/>
        <v>0</v>
      </c>
      <c r="F55" s="43">
        <f t="shared" si="10"/>
        <v>177</v>
      </c>
      <c r="G55" s="43">
        <f t="shared" si="10"/>
        <v>42</v>
      </c>
      <c r="H55" s="99">
        <f t="shared" si="10"/>
        <v>37</v>
      </c>
      <c r="I55" s="43">
        <f t="shared" si="10"/>
        <v>2</v>
      </c>
      <c r="J55" s="43">
        <f t="shared" si="10"/>
        <v>98</v>
      </c>
      <c r="K55" s="99" t="str">
        <f t="shared" si="10"/>
        <v/>
      </c>
      <c r="L55" s="43" t="str">
        <f t="shared" si="10"/>
        <v/>
      </c>
      <c r="M55" s="43" t="str">
        <f t="shared" si="10"/>
        <v/>
      </c>
      <c r="N55" s="97">
        <f t="shared" si="2"/>
        <v>496</v>
      </c>
      <c r="O55" s="84"/>
      <c r="P55" s="84"/>
      <c r="Q55" s="98">
        <f t="shared" si="3"/>
        <v>0.54166666666666652</v>
      </c>
      <c r="R55" s="106">
        <f t="shared" si="4"/>
        <v>140</v>
      </c>
      <c r="S55" s="106">
        <f t="shared" si="5"/>
        <v>219</v>
      </c>
      <c r="T55" s="106">
        <f t="shared" si="6"/>
        <v>137</v>
      </c>
      <c r="U55" s="106">
        <f t="shared" si="7"/>
        <v>0</v>
      </c>
      <c r="V55" s="106">
        <f t="shared" si="8"/>
        <v>496</v>
      </c>
    </row>
    <row r="56" spans="1:23" s="83" customFormat="1">
      <c r="A56" s="94" t="str">
        <f t="shared" si="9"/>
        <v/>
      </c>
      <c r="B56" s="99" t="str">
        <f t="shared" si="10"/>
        <v/>
      </c>
      <c r="C56" s="43" t="str">
        <f t="shared" si="10"/>
        <v/>
      </c>
      <c r="D56" s="43" t="str">
        <f t="shared" si="10"/>
        <v/>
      </c>
      <c r="E56" s="99" t="str">
        <f t="shared" si="10"/>
        <v/>
      </c>
      <c r="F56" s="43" t="str">
        <f t="shared" si="10"/>
        <v/>
      </c>
      <c r="G56" s="43" t="str">
        <f t="shared" si="10"/>
        <v/>
      </c>
      <c r="H56" s="99" t="str">
        <f t="shared" si="10"/>
        <v/>
      </c>
      <c r="I56" s="43" t="str">
        <f t="shared" si="10"/>
        <v/>
      </c>
      <c r="J56" s="43" t="str">
        <f t="shared" si="10"/>
        <v/>
      </c>
      <c r="K56" s="99" t="str">
        <f t="shared" si="10"/>
        <v/>
      </c>
      <c r="L56" s="43" t="str">
        <f t="shared" si="10"/>
        <v/>
      </c>
      <c r="M56" s="43" t="str">
        <f t="shared" si="10"/>
        <v/>
      </c>
      <c r="N56" s="97" t="str">
        <f t="shared" si="2"/>
        <v/>
      </c>
      <c r="O56" s="84"/>
      <c r="P56" s="84"/>
      <c r="Q56" s="98" t="str">
        <f t="shared" si="3"/>
        <v/>
      </c>
      <c r="R56" s="106">
        <f t="shared" si="4"/>
        <v>0</v>
      </c>
      <c r="S56" s="106">
        <f t="shared" si="5"/>
        <v>0</v>
      </c>
      <c r="T56" s="106">
        <f t="shared" si="6"/>
        <v>0</v>
      </c>
      <c r="U56" s="106">
        <f t="shared" si="7"/>
        <v>0</v>
      </c>
      <c r="V56" s="106">
        <f t="shared" si="8"/>
        <v>0</v>
      </c>
    </row>
    <row r="57" spans="1:23" s="83" customFormat="1">
      <c r="A57" s="94" t="str">
        <f t="shared" si="9"/>
        <v/>
      </c>
      <c r="B57" s="99" t="str">
        <f t="shared" si="10"/>
        <v/>
      </c>
      <c r="C57" s="43" t="str">
        <f t="shared" si="10"/>
        <v/>
      </c>
      <c r="D57" s="43" t="str">
        <f t="shared" si="10"/>
        <v/>
      </c>
      <c r="E57" s="99" t="str">
        <f t="shared" si="10"/>
        <v/>
      </c>
      <c r="F57" s="43" t="str">
        <f t="shared" si="10"/>
        <v/>
      </c>
      <c r="G57" s="43" t="str">
        <f t="shared" si="10"/>
        <v/>
      </c>
      <c r="H57" s="99" t="str">
        <f t="shared" si="10"/>
        <v/>
      </c>
      <c r="I57" s="43" t="str">
        <f t="shared" si="10"/>
        <v/>
      </c>
      <c r="J57" s="43" t="str">
        <f t="shared" si="10"/>
        <v/>
      </c>
      <c r="K57" s="99" t="str">
        <f t="shared" si="10"/>
        <v/>
      </c>
      <c r="L57" s="43" t="str">
        <f t="shared" si="10"/>
        <v/>
      </c>
      <c r="M57" s="43" t="str">
        <f t="shared" si="10"/>
        <v/>
      </c>
      <c r="N57" s="97" t="str">
        <f t="shared" si="2"/>
        <v/>
      </c>
      <c r="O57" s="84"/>
      <c r="P57" s="84"/>
      <c r="Q57" s="98" t="str">
        <f t="shared" si="3"/>
        <v/>
      </c>
      <c r="R57" s="106">
        <f t="shared" si="4"/>
        <v>0</v>
      </c>
      <c r="S57" s="106">
        <f t="shared" si="5"/>
        <v>0</v>
      </c>
      <c r="T57" s="106">
        <f t="shared" si="6"/>
        <v>0</v>
      </c>
      <c r="U57" s="106">
        <f t="shared" si="7"/>
        <v>0</v>
      </c>
      <c r="V57" s="106">
        <f t="shared" si="8"/>
        <v>0</v>
      </c>
    </row>
    <row r="58" spans="1:23" s="83" customFormat="1">
      <c r="A58" s="94" t="str">
        <f t="shared" si="9"/>
        <v/>
      </c>
      <c r="B58" s="99" t="str">
        <f t="shared" si="10"/>
        <v/>
      </c>
      <c r="C58" s="43" t="str">
        <f t="shared" si="10"/>
        <v/>
      </c>
      <c r="D58" s="43" t="str">
        <f t="shared" si="10"/>
        <v/>
      </c>
      <c r="E58" s="99" t="str">
        <f t="shared" si="10"/>
        <v/>
      </c>
      <c r="F58" s="43" t="str">
        <f t="shared" si="10"/>
        <v/>
      </c>
      <c r="G58" s="43" t="str">
        <f t="shared" si="10"/>
        <v/>
      </c>
      <c r="H58" s="99" t="str">
        <f t="shared" si="10"/>
        <v/>
      </c>
      <c r="I58" s="43" t="str">
        <f t="shared" si="10"/>
        <v/>
      </c>
      <c r="J58" s="43" t="str">
        <f t="shared" si="10"/>
        <v/>
      </c>
      <c r="K58" s="99" t="str">
        <f t="shared" si="10"/>
        <v/>
      </c>
      <c r="L58" s="43" t="str">
        <f t="shared" si="10"/>
        <v/>
      </c>
      <c r="M58" s="43" t="str">
        <f t="shared" si="10"/>
        <v/>
      </c>
      <c r="N58" s="97" t="str">
        <f t="shared" si="2"/>
        <v/>
      </c>
      <c r="O58" s="84"/>
      <c r="P58" s="84"/>
      <c r="Q58" s="98" t="str">
        <f t="shared" si="3"/>
        <v/>
      </c>
      <c r="R58" s="106">
        <f t="shared" si="4"/>
        <v>0</v>
      </c>
      <c r="S58" s="106">
        <f t="shared" si="5"/>
        <v>0</v>
      </c>
      <c r="T58" s="106">
        <f t="shared" si="6"/>
        <v>0</v>
      </c>
      <c r="U58" s="106">
        <f t="shared" si="7"/>
        <v>0</v>
      </c>
      <c r="V58" s="106">
        <f t="shared" si="8"/>
        <v>0</v>
      </c>
    </row>
    <row r="59" spans="1:23" s="83" customFormat="1">
      <c r="A59" s="94" t="str">
        <f t="shared" si="9"/>
        <v/>
      </c>
      <c r="B59" s="99" t="str">
        <f t="shared" si="10"/>
        <v/>
      </c>
      <c r="C59" s="43" t="str">
        <f t="shared" si="10"/>
        <v/>
      </c>
      <c r="D59" s="43" t="str">
        <f t="shared" si="10"/>
        <v/>
      </c>
      <c r="E59" s="99" t="str">
        <f t="shared" si="10"/>
        <v/>
      </c>
      <c r="F59" s="43" t="str">
        <f t="shared" si="10"/>
        <v/>
      </c>
      <c r="G59" s="43" t="str">
        <f t="shared" si="10"/>
        <v/>
      </c>
      <c r="H59" s="99" t="str">
        <f t="shared" si="10"/>
        <v/>
      </c>
      <c r="I59" s="43" t="str">
        <f t="shared" si="10"/>
        <v/>
      </c>
      <c r="J59" s="43" t="str">
        <f t="shared" si="10"/>
        <v/>
      </c>
      <c r="K59" s="99" t="str">
        <f t="shared" si="10"/>
        <v/>
      </c>
      <c r="L59" s="43" t="str">
        <f t="shared" si="10"/>
        <v/>
      </c>
      <c r="M59" s="43" t="str">
        <f t="shared" si="10"/>
        <v/>
      </c>
      <c r="N59" s="97" t="str">
        <f>IF(SUM(B59:M59)&lt;=0,"",SUM(B59:M59))</f>
        <v/>
      </c>
      <c r="O59" s="84"/>
      <c r="P59" s="84"/>
      <c r="Q59" s="98" t="str">
        <f t="shared" si="3"/>
        <v/>
      </c>
      <c r="R59" s="106">
        <f t="shared" si="4"/>
        <v>0</v>
      </c>
      <c r="S59" s="106">
        <f t="shared" si="5"/>
        <v>0</v>
      </c>
      <c r="T59" s="106">
        <f t="shared" si="6"/>
        <v>0</v>
      </c>
      <c r="U59" s="106">
        <f t="shared" si="7"/>
        <v>0</v>
      </c>
      <c r="V59" s="106">
        <f t="shared" si="8"/>
        <v>0</v>
      </c>
    </row>
    <row r="60" spans="1:23" s="83" customFormat="1">
      <c r="A60" s="100"/>
      <c r="B60" s="99"/>
      <c r="C60" s="43"/>
      <c r="D60" s="43"/>
      <c r="E60" s="99"/>
      <c r="F60" s="43"/>
      <c r="G60" s="43"/>
      <c r="H60" s="99"/>
      <c r="I60" s="43"/>
      <c r="J60" s="43"/>
      <c r="K60" s="99"/>
      <c r="L60" s="43"/>
      <c r="M60" s="43"/>
      <c r="N60" s="97"/>
      <c r="O60" s="82"/>
      <c r="P60" s="82"/>
    </row>
    <row r="61" spans="1:23" s="83" customFormat="1" ht="16.5" thickBot="1">
      <c r="A61" s="101" t="s">
        <v>46</v>
      </c>
      <c r="B61" s="108"/>
      <c r="C61" s="109"/>
      <c r="D61" s="109"/>
      <c r="E61" s="108"/>
      <c r="F61" s="109"/>
      <c r="G61" s="109"/>
      <c r="H61" s="108"/>
      <c r="I61" s="109"/>
      <c r="J61" s="109"/>
      <c r="K61" s="108"/>
      <c r="L61" s="109"/>
      <c r="M61" s="109"/>
      <c r="N61" s="110"/>
      <c r="O61" s="82"/>
      <c r="P61" s="82"/>
      <c r="Q61" s="111">
        <f>INDEX(Q48:Q58,W61,1)</f>
        <v>0.48958333333333337</v>
      </c>
      <c r="R61" s="106">
        <f>MAX(INDEX(R48:V59,W48,1),INDEX(R48:V59,W49,1),INDEX(R48:V59,W50,1),INDEX(R48:V59,W51,1))</f>
        <v>167</v>
      </c>
      <c r="S61" s="106">
        <f>MAX(INDEX(R48:V59,W48,2),INDEX(R48:V59,W49,2),INDEX(R48:V59,W50,2),INDEX(R48:V59,W51,2))</f>
        <v>263</v>
      </c>
      <c r="T61" s="106">
        <f>MAX(INDEX(R48:V59,W48,3),INDEX(R48:V59,W49,3),INDEX(R48:V59,W50,3),INDEX(R48:V59,W51,3))</f>
        <v>140</v>
      </c>
      <c r="U61" s="106">
        <f>MAX(INDEX(R48:V59,W48,4),INDEX(R48:V59,W49,4),INDEX(R48:V59,W50,4),INDEX(R48:V59,W51,4))</f>
        <v>0</v>
      </c>
      <c r="V61" s="106">
        <f>MAX(INDEX(V48:V59,W48,1),INDEX(V48:V59,W49,1),INDEX(V48:V59,W50,1),INDEX(V48:V59,W51,1))</f>
        <v>569</v>
      </c>
      <c r="W61" s="83">
        <f>MATCH(V61,V48:V59,0)</f>
        <v>3</v>
      </c>
    </row>
    <row r="62" spans="1:23" s="83" customFormat="1" ht="16.5" thickTop="1">
      <c r="A62" s="89" t="s">
        <v>47</v>
      </c>
      <c r="B62" s="90" t="s">
        <v>27</v>
      </c>
      <c r="C62" s="91" t="s">
        <v>28</v>
      </c>
      <c r="D62" s="91" t="s">
        <v>29</v>
      </c>
      <c r="E62" s="90" t="s">
        <v>30</v>
      </c>
      <c r="F62" s="91" t="s">
        <v>31</v>
      </c>
      <c r="G62" s="91" t="s">
        <v>32</v>
      </c>
      <c r="H62" s="90" t="s">
        <v>33</v>
      </c>
      <c r="I62" s="91" t="s">
        <v>34</v>
      </c>
      <c r="J62" s="91" t="s">
        <v>35</v>
      </c>
      <c r="K62" s="90" t="s">
        <v>36</v>
      </c>
      <c r="L62" s="91" t="s">
        <v>37</v>
      </c>
      <c r="M62" s="91" t="s">
        <v>38</v>
      </c>
      <c r="N62" s="92" t="s">
        <v>12</v>
      </c>
      <c r="O62" s="93"/>
      <c r="P62" s="93"/>
    </row>
    <row r="63" spans="1:23" s="83" customFormat="1">
      <c r="A63" s="94">
        <f>A33-15/1440</f>
        <v>0.45833333333333331</v>
      </c>
      <c r="B63" s="99">
        <f t="shared" ref="B63:M63" si="11">IF(B33="","",IF($A$63&lt;&gt;"",SUM(B48:B51),""))</f>
        <v>61</v>
      </c>
      <c r="C63" s="43">
        <f t="shared" si="11"/>
        <v>511</v>
      </c>
      <c r="D63" s="43" t="str">
        <f t="shared" si="11"/>
        <v/>
      </c>
      <c r="E63" s="99">
        <f t="shared" si="11"/>
        <v>1</v>
      </c>
      <c r="F63" s="43">
        <f t="shared" si="11"/>
        <v>645</v>
      </c>
      <c r="G63" s="43">
        <f t="shared" si="11"/>
        <v>127</v>
      </c>
      <c r="H63" s="99">
        <f t="shared" si="11"/>
        <v>105</v>
      </c>
      <c r="I63" s="43">
        <f t="shared" si="11"/>
        <v>1</v>
      </c>
      <c r="J63" s="43">
        <f t="shared" si="11"/>
        <v>349</v>
      </c>
      <c r="K63" s="99" t="str">
        <f t="shared" si="11"/>
        <v/>
      </c>
      <c r="L63" s="43" t="str">
        <f t="shared" si="11"/>
        <v/>
      </c>
      <c r="M63" s="43" t="str">
        <f t="shared" si="11"/>
        <v/>
      </c>
      <c r="N63" s="97">
        <f t="shared" ref="N63:N71" si="12">IF(SUM(B63:M63)&lt;=0,"",SUM(B63:M63))</f>
        <v>1800</v>
      </c>
      <c r="O63" s="84"/>
      <c r="P63" s="84"/>
      <c r="Q63" s="98">
        <f t="shared" ref="Q63:Q71" si="13">$A63</f>
        <v>0.45833333333333331</v>
      </c>
      <c r="R63" s="83">
        <f>MAX(N63:N71)</f>
        <v>2030</v>
      </c>
    </row>
    <row r="64" spans="1:23" s="76" customFormat="1">
      <c r="A64" s="94">
        <f t="shared" ref="A64:A71" si="14">IF(A63="","",IF(A52="","",A63+15/1440))</f>
        <v>0.46875</v>
      </c>
      <c r="B64" s="99">
        <f>IF($A$64="","",IF(B52&lt;&gt;"",SUM(B49:B52),""))</f>
        <v>57</v>
      </c>
      <c r="C64" s="43">
        <f>IF($A$64="","",IF(C52&lt;&gt;"",SUM(C49:C52),""))</f>
        <v>527</v>
      </c>
      <c r="D64" s="43" t="str">
        <f t="shared" ref="D64:M64" si="15">IF($A$64="","",IF(D52&lt;&gt;"",SUM(D49:D52),""))</f>
        <v/>
      </c>
      <c r="E64" s="99">
        <f t="shared" si="15"/>
        <v>0</v>
      </c>
      <c r="F64" s="43">
        <f t="shared" si="15"/>
        <v>687</v>
      </c>
      <c r="G64" s="43">
        <f t="shared" si="15"/>
        <v>136</v>
      </c>
      <c r="H64" s="99">
        <f t="shared" si="15"/>
        <v>114</v>
      </c>
      <c r="I64" s="43">
        <f t="shared" si="15"/>
        <v>3</v>
      </c>
      <c r="J64" s="43">
        <f t="shared" si="15"/>
        <v>370</v>
      </c>
      <c r="K64" s="99" t="str">
        <f t="shared" si="15"/>
        <v/>
      </c>
      <c r="L64" s="43" t="str">
        <f t="shared" si="15"/>
        <v/>
      </c>
      <c r="M64" s="43" t="str">
        <f t="shared" si="15"/>
        <v/>
      </c>
      <c r="N64" s="97">
        <f t="shared" si="12"/>
        <v>1894</v>
      </c>
      <c r="O64" s="84"/>
      <c r="P64" s="84"/>
      <c r="Q64" s="98">
        <f t="shared" si="13"/>
        <v>0.46875</v>
      </c>
      <c r="R64" s="83">
        <f>MATCH(R63,N63:N71,0)</f>
        <v>3</v>
      </c>
      <c r="S64" s="98">
        <f>INDEX(Q63:Q71,R64,1)</f>
        <v>0.47916666666666669</v>
      </c>
      <c r="T64" s="83"/>
    </row>
    <row r="65" spans="1:20" s="83" customFormat="1">
      <c r="A65" s="94">
        <f t="shared" si="14"/>
        <v>0.47916666666666669</v>
      </c>
      <c r="B65" s="99">
        <f>IF($A$65="","",IF(B53&lt;&gt;"",SUM(B50:B53),""))</f>
        <v>58</v>
      </c>
      <c r="C65" s="43">
        <f>IF($A$65="","",IF(C53&lt;&gt;"",SUM(C50:C53),""))</f>
        <v>563</v>
      </c>
      <c r="D65" s="43" t="str">
        <f t="shared" ref="D65:M65" si="16">IF($A$65="","",IF(D53&lt;&gt;"",SUM(D50:D53),""))</f>
        <v/>
      </c>
      <c r="E65" s="99">
        <f t="shared" si="16"/>
        <v>1</v>
      </c>
      <c r="F65" s="43">
        <f t="shared" si="16"/>
        <v>752</v>
      </c>
      <c r="G65" s="43">
        <f t="shared" si="16"/>
        <v>133</v>
      </c>
      <c r="H65" s="99">
        <f t="shared" si="16"/>
        <v>123</v>
      </c>
      <c r="I65" s="43">
        <f t="shared" si="16"/>
        <v>3</v>
      </c>
      <c r="J65" s="43">
        <f t="shared" si="16"/>
        <v>397</v>
      </c>
      <c r="K65" s="99" t="str">
        <f t="shared" si="16"/>
        <v/>
      </c>
      <c r="L65" s="43" t="str">
        <f t="shared" si="16"/>
        <v/>
      </c>
      <c r="M65" s="43" t="str">
        <f t="shared" si="16"/>
        <v/>
      </c>
      <c r="N65" s="97">
        <f t="shared" si="12"/>
        <v>2030</v>
      </c>
      <c r="O65" s="84"/>
      <c r="P65" s="84"/>
      <c r="Q65" s="98">
        <f t="shared" si="13"/>
        <v>0.47916666666666669</v>
      </c>
    </row>
    <row r="66" spans="1:20" s="83" customFormat="1">
      <c r="A66" s="94">
        <f t="shared" si="14"/>
        <v>0.48958333333333337</v>
      </c>
      <c r="B66" s="99">
        <f>IF($A$64="","",IF(B54&lt;&gt;"",SUM(B51:B54),""))</f>
        <v>59</v>
      </c>
      <c r="C66" s="43">
        <f>IF($A$64="","",IF(C54&lt;&gt;"",SUM(C51:C54),""))</f>
        <v>545</v>
      </c>
      <c r="D66" s="43" t="str">
        <f t="shared" ref="D66:M66" si="17">IF($A$64="","",IF(D54&lt;&gt;"",SUM(D51:D54),""))</f>
        <v/>
      </c>
      <c r="E66" s="99">
        <f t="shared" si="17"/>
        <v>1</v>
      </c>
      <c r="F66" s="43">
        <f t="shared" si="17"/>
        <v>702</v>
      </c>
      <c r="G66" s="43">
        <f t="shared" si="17"/>
        <v>150</v>
      </c>
      <c r="H66" s="99">
        <f t="shared" si="17"/>
        <v>111</v>
      </c>
      <c r="I66" s="43">
        <f t="shared" si="17"/>
        <v>3</v>
      </c>
      <c r="J66" s="43">
        <f t="shared" si="17"/>
        <v>392</v>
      </c>
      <c r="K66" s="99" t="str">
        <f t="shared" si="17"/>
        <v/>
      </c>
      <c r="L66" s="43" t="str">
        <f t="shared" si="17"/>
        <v/>
      </c>
      <c r="M66" s="43" t="str">
        <f t="shared" si="17"/>
        <v/>
      </c>
      <c r="N66" s="97">
        <f>IF(SUM(B66:M66)&lt;=0,"",SUM(B66:M66))</f>
        <v>1963</v>
      </c>
      <c r="O66" s="84"/>
      <c r="P66" s="84"/>
      <c r="Q66" s="98">
        <f t="shared" si="13"/>
        <v>0.48958333333333337</v>
      </c>
    </row>
    <row r="67" spans="1:20" s="83" customFormat="1">
      <c r="A67" s="94">
        <f t="shared" si="14"/>
        <v>0.5</v>
      </c>
      <c r="B67" s="99">
        <f>IF($A$65="","",IF(B55&lt;&gt;"",SUM(B52:B55),""))</f>
        <v>62</v>
      </c>
      <c r="C67" s="43">
        <f>IF($A$65="","",IF(C55&lt;&gt;"",SUM(C52:C55),""))</f>
        <v>527</v>
      </c>
      <c r="D67" s="43" t="str">
        <f t="shared" ref="D67:M67" si="18">IF($A$65="","",IF(D55&lt;&gt;"",SUM(D52:D55),""))</f>
        <v/>
      </c>
      <c r="E67" s="99">
        <f t="shared" si="18"/>
        <v>1</v>
      </c>
      <c r="F67" s="43">
        <f t="shared" si="18"/>
        <v>688</v>
      </c>
      <c r="G67" s="43">
        <f t="shared" si="18"/>
        <v>153</v>
      </c>
      <c r="H67" s="99">
        <f t="shared" si="18"/>
        <v>117</v>
      </c>
      <c r="I67" s="43">
        <f t="shared" si="18"/>
        <v>4</v>
      </c>
      <c r="J67" s="43">
        <f t="shared" si="18"/>
        <v>395</v>
      </c>
      <c r="K67" s="99" t="str">
        <f t="shared" si="18"/>
        <v/>
      </c>
      <c r="L67" s="43" t="str">
        <f t="shared" si="18"/>
        <v/>
      </c>
      <c r="M67" s="43" t="str">
        <f t="shared" si="18"/>
        <v/>
      </c>
      <c r="N67" s="97">
        <f>IF(SUM(B67:M67)&lt;=0,"",SUM(B67:M67))</f>
        <v>1947</v>
      </c>
      <c r="O67" s="84"/>
      <c r="P67" s="84"/>
      <c r="Q67" s="98">
        <f t="shared" si="13"/>
        <v>0.5</v>
      </c>
    </row>
    <row r="68" spans="1:20" s="83" customFormat="1">
      <c r="A68" s="94" t="str">
        <f t="shared" si="14"/>
        <v/>
      </c>
      <c r="B68" s="99" t="str">
        <f t="shared" ref="B68:M68" si="19">IF(B56&lt;&gt;"",SUM(B53:B56),"")</f>
        <v/>
      </c>
      <c r="C68" s="43" t="str">
        <f t="shared" si="19"/>
        <v/>
      </c>
      <c r="D68" s="43" t="str">
        <f t="shared" si="19"/>
        <v/>
      </c>
      <c r="E68" s="99" t="str">
        <f t="shared" si="19"/>
        <v/>
      </c>
      <c r="F68" s="43" t="str">
        <f t="shared" si="19"/>
        <v/>
      </c>
      <c r="G68" s="43" t="str">
        <f t="shared" si="19"/>
        <v/>
      </c>
      <c r="H68" s="99" t="str">
        <f t="shared" si="19"/>
        <v/>
      </c>
      <c r="I68" s="43" t="str">
        <f t="shared" si="19"/>
        <v/>
      </c>
      <c r="J68" s="43" t="str">
        <f t="shared" si="19"/>
        <v/>
      </c>
      <c r="K68" s="99" t="str">
        <f t="shared" si="19"/>
        <v/>
      </c>
      <c r="L68" s="43" t="str">
        <f t="shared" si="19"/>
        <v/>
      </c>
      <c r="M68" s="43" t="str">
        <f t="shared" si="19"/>
        <v/>
      </c>
      <c r="N68" s="97" t="str">
        <f>IF(SUM(B68:M68)&lt;=0,"",SUM(B68:M68))</f>
        <v/>
      </c>
      <c r="O68" s="84"/>
      <c r="P68" s="84"/>
      <c r="Q68" s="98" t="str">
        <f t="shared" si="13"/>
        <v/>
      </c>
    </row>
    <row r="69" spans="1:20" s="83" customFormat="1">
      <c r="A69" s="94" t="str">
        <f t="shared" si="14"/>
        <v/>
      </c>
      <c r="B69" s="99" t="str">
        <f>IF($A$71="","",IF(B57&lt;&gt;"",SUM(B54:B57),""))</f>
        <v/>
      </c>
      <c r="C69" s="43" t="str">
        <f>IF($A$71="","",IF(C57&lt;&gt;"",SUM(C54:C57),""))</f>
        <v/>
      </c>
      <c r="D69" s="43" t="str">
        <f t="shared" ref="D69:M69" si="20">IF($A$71="","",IF(D57&lt;&gt;"",SUM(D54:D57),""))</f>
        <v/>
      </c>
      <c r="E69" s="99" t="str">
        <f t="shared" si="20"/>
        <v/>
      </c>
      <c r="F69" s="43" t="str">
        <f t="shared" si="20"/>
        <v/>
      </c>
      <c r="G69" s="43" t="str">
        <f t="shared" si="20"/>
        <v/>
      </c>
      <c r="H69" s="99" t="str">
        <f t="shared" si="20"/>
        <v/>
      </c>
      <c r="I69" s="43" t="str">
        <f t="shared" si="20"/>
        <v/>
      </c>
      <c r="J69" s="43" t="str">
        <f t="shared" si="20"/>
        <v/>
      </c>
      <c r="K69" s="99" t="str">
        <f t="shared" si="20"/>
        <v/>
      </c>
      <c r="L69" s="43" t="str">
        <f t="shared" si="20"/>
        <v/>
      </c>
      <c r="M69" s="43" t="str">
        <f t="shared" si="20"/>
        <v/>
      </c>
      <c r="N69" s="97" t="str">
        <f>IF(SUM(B69:M69)&lt;=0,"",SUM(B69:M69))</f>
        <v/>
      </c>
      <c r="O69" s="84"/>
      <c r="P69" s="84"/>
      <c r="Q69" s="98" t="str">
        <f t="shared" si="13"/>
        <v/>
      </c>
    </row>
    <row r="70" spans="1:20" s="83" customFormat="1">
      <c r="A70" s="94" t="str">
        <f t="shared" si="14"/>
        <v/>
      </c>
      <c r="B70" s="99" t="str">
        <f t="shared" ref="B70:M70" si="21">IF(B58&lt;&gt;"",SUM(B55:B58),"")</f>
        <v/>
      </c>
      <c r="C70" s="43" t="str">
        <f t="shared" si="21"/>
        <v/>
      </c>
      <c r="D70" s="43" t="str">
        <f t="shared" si="21"/>
        <v/>
      </c>
      <c r="E70" s="99" t="str">
        <f t="shared" si="21"/>
        <v/>
      </c>
      <c r="F70" s="43" t="str">
        <f t="shared" si="21"/>
        <v/>
      </c>
      <c r="G70" s="43" t="str">
        <f t="shared" si="21"/>
        <v/>
      </c>
      <c r="H70" s="99" t="str">
        <f t="shared" si="21"/>
        <v/>
      </c>
      <c r="I70" s="43" t="str">
        <f t="shared" si="21"/>
        <v/>
      </c>
      <c r="J70" s="43" t="str">
        <f t="shared" si="21"/>
        <v/>
      </c>
      <c r="K70" s="99" t="str">
        <f t="shared" si="21"/>
        <v/>
      </c>
      <c r="L70" s="43" t="str">
        <f t="shared" si="21"/>
        <v/>
      </c>
      <c r="M70" s="43" t="str">
        <f t="shared" si="21"/>
        <v/>
      </c>
      <c r="N70" s="97" t="str">
        <f t="shared" si="12"/>
        <v/>
      </c>
      <c r="O70" s="84"/>
      <c r="P70" s="84"/>
      <c r="Q70" s="98" t="str">
        <f t="shared" si="13"/>
        <v/>
      </c>
    </row>
    <row r="71" spans="1:20" s="83" customFormat="1">
      <c r="A71" s="94" t="str">
        <f t="shared" si="14"/>
        <v/>
      </c>
      <c r="B71" s="99" t="str">
        <f>IF($A$71="","",IF(B59&lt;&gt;"",SUM(B56:B59),""))</f>
        <v/>
      </c>
      <c r="C71" s="43" t="str">
        <f>IF($A$71="","",IF(C59&lt;&gt;"",SUM(C56:C59),""))</f>
        <v/>
      </c>
      <c r="D71" s="43" t="str">
        <f t="shared" ref="D71:M71" si="22">IF($A$71="","",IF(D59&lt;&gt;"",SUM(D56:D59),""))</f>
        <v/>
      </c>
      <c r="E71" s="99" t="str">
        <f t="shared" si="22"/>
        <v/>
      </c>
      <c r="F71" s="43" t="str">
        <f t="shared" si="22"/>
        <v/>
      </c>
      <c r="G71" s="43" t="str">
        <f t="shared" si="22"/>
        <v/>
      </c>
      <c r="H71" s="99" t="str">
        <f t="shared" si="22"/>
        <v/>
      </c>
      <c r="I71" s="43" t="str">
        <f t="shared" si="22"/>
        <v/>
      </c>
      <c r="J71" s="43" t="str">
        <f t="shared" si="22"/>
        <v/>
      </c>
      <c r="K71" s="99" t="str">
        <f t="shared" si="22"/>
        <v/>
      </c>
      <c r="L71" s="43" t="str">
        <f t="shared" si="22"/>
        <v/>
      </c>
      <c r="M71" s="43" t="str">
        <f t="shared" si="22"/>
        <v/>
      </c>
      <c r="N71" s="97" t="str">
        <f t="shared" si="12"/>
        <v/>
      </c>
      <c r="O71" s="84"/>
      <c r="P71" s="84"/>
      <c r="Q71" s="98" t="str">
        <f t="shared" si="13"/>
        <v/>
      </c>
    </row>
    <row r="72" spans="1:20" s="83" customFormat="1" ht="16.5" thickBot="1">
      <c r="A72" s="112"/>
      <c r="B72" s="108"/>
      <c r="C72" s="109"/>
      <c r="D72" s="109"/>
      <c r="E72" s="108"/>
      <c r="F72" s="109"/>
      <c r="G72" s="109"/>
      <c r="H72" s="108"/>
      <c r="I72" s="109"/>
      <c r="J72" s="109"/>
      <c r="K72" s="108"/>
      <c r="L72" s="109"/>
      <c r="M72" s="109"/>
      <c r="N72" s="110"/>
      <c r="O72" s="82"/>
      <c r="P72" s="82"/>
    </row>
    <row r="73" spans="1:20" ht="15" customHeight="1" thickTop="1">
      <c r="A73" s="113"/>
      <c r="B73" s="114"/>
      <c r="C73" s="35"/>
      <c r="E73" s="42"/>
      <c r="F73" s="113"/>
      <c r="G73" s="35"/>
      <c r="H73" s="35"/>
      <c r="J73" s="35"/>
      <c r="L73" s="35"/>
      <c r="M73" s="35"/>
      <c r="N73" s="35"/>
      <c r="O73" s="35"/>
      <c r="P73" s="35"/>
    </row>
    <row r="74" spans="1:20" ht="15" customHeight="1">
      <c r="A74" s="113"/>
      <c r="B74" s="114"/>
      <c r="C74" s="35"/>
      <c r="E74" s="42"/>
      <c r="F74" s="113"/>
      <c r="G74" s="35"/>
      <c r="H74" s="35"/>
      <c r="J74" s="35"/>
      <c r="L74" s="35"/>
      <c r="M74" s="35"/>
      <c r="N74" s="35"/>
      <c r="O74" s="35"/>
      <c r="P74" s="35"/>
    </row>
    <row r="75" spans="1:20" ht="15" hidden="1" customHeight="1">
      <c r="A75" s="5" t="s">
        <v>48</v>
      </c>
      <c r="E75" s="114"/>
    </row>
    <row r="76" spans="1:20" ht="15" hidden="1" customHeight="1">
      <c r="A76" s="5" t="s">
        <v>49</v>
      </c>
      <c r="C76" s="56">
        <f>IF(F33="",0,INDEX($B$63:$M$71,$R$64,5))+IF(H33="",0,INDEX($B$63:$M$71,$R$64,7))+IF(M33="",0,INDEX($B$63:$M$71,$R$64,12))</f>
        <v>875</v>
      </c>
      <c r="I76" s="56">
        <f>IF(D33="",0,INDEX($B$63:$M$71,$R$64,3))+IF(E33="",0,INDEX($B$63:$M$71,$R$64,4))+IF(L33="",0,INDEX($B$63:$M$71,$R$64,11))</f>
        <v>1</v>
      </c>
      <c r="M76" s="56" t="s">
        <v>12</v>
      </c>
    </row>
    <row r="77" spans="1:20" ht="15" hidden="1" customHeight="1">
      <c r="A77" s="5" t="s">
        <v>50</v>
      </c>
      <c r="C77" s="56">
        <f>IF(B33="",0,INDEX($B$63:$M$71,$R$64,1))+IF(C33="",0,INDEX($B$63:$M$71,$R$64,2))+IF(D33="",0,INDEX($B$63:$M$71,$R$64,3))</f>
        <v>621</v>
      </c>
      <c r="F77" s="56">
        <f>IF(E33="",0,INDEX($B$63:$M$71,$R$64,4))+IF(F33="",0,INDEX($B$63:$M$71,$R$64,5))+IF(G33="",0,INDEX($B$63:$M$71,$R$64,6))</f>
        <v>886</v>
      </c>
      <c r="I77" s="56">
        <f>IF(H33="",0,INDEX($B$63:$M$71,$R$64,7))+IF(I33="",0,INDEX($B$63:$M$71,$R$64,8))+IF(J33="",0,INDEX($B$63:$M$71,$R$64,9))</f>
        <v>523</v>
      </c>
      <c r="L77" s="56">
        <f>IF(K33="",0,INDEX($B$63:$M$71,$R$64,10))+IF(L33="",0,INDEX($B$63:$M$71,$R$64,11))+IF(M33="",0,INDEX($B$63:$M$71,$R$64,12))</f>
        <v>0</v>
      </c>
      <c r="M77" s="15"/>
      <c r="R77" s="42"/>
      <c r="S77" s="115"/>
    </row>
    <row r="78" spans="1:20" ht="15" hidden="1" customHeight="1">
      <c r="A78" s="5" t="s">
        <v>49</v>
      </c>
      <c r="F78" s="56">
        <f>IF(C33="",0,INDEX($B$63:$M$71,$R$64,2))+IF(J33="",0,INDEX($B$63:$M$71,$R$64,9))+IF(K33="",0,INDEX($B$63:$M$71,$R$64,10))</f>
        <v>960</v>
      </c>
      <c r="L78" s="56">
        <f>IF(B33="",0,INDEX($B$63:$M$71,$R$64,1))+IF(G33="",0,INDEX($B$63:$M$71,$R$64,6))+IF(I33="",0,INDEX($B$63:$M$71,$R$64,8))</f>
        <v>194</v>
      </c>
    </row>
    <row r="79" spans="1:20" ht="15" customHeight="1">
      <c r="C79" s="56"/>
      <c r="F79" s="56"/>
      <c r="I79" s="56"/>
      <c r="L79" s="56"/>
    </row>
    <row r="80" spans="1:20" ht="15" customHeight="1">
      <c r="C80" s="116"/>
      <c r="T80" s="115"/>
    </row>
    <row r="81" spans="1:20" ht="15" customHeight="1"/>
    <row r="83" spans="1:20" s="115" customFormat="1" ht="18">
      <c r="A83" s="5"/>
      <c r="B83" s="5"/>
      <c r="C83" s="56"/>
      <c r="D83" s="5"/>
      <c r="E83" s="5"/>
      <c r="F83" s="56"/>
      <c r="G83" s="5"/>
      <c r="H83" s="5"/>
      <c r="I83" s="117"/>
      <c r="J83" s="5"/>
      <c r="K83" s="5"/>
      <c r="L83" s="56"/>
      <c r="M83" s="5"/>
      <c r="N83" s="5"/>
      <c r="O83" s="5"/>
      <c r="P83" s="5"/>
      <c r="Q83" s="5"/>
      <c r="R83" s="5"/>
      <c r="S83" s="5"/>
      <c r="T83" s="5"/>
    </row>
    <row r="84" spans="1:20">
      <c r="C84" s="56"/>
      <c r="F84" s="56"/>
      <c r="I84" s="56"/>
      <c r="L84" s="56"/>
    </row>
    <row r="85" spans="1:20">
      <c r="C85" s="56"/>
      <c r="F85" s="56"/>
      <c r="I85" s="56"/>
      <c r="L85" s="56"/>
    </row>
    <row r="87" spans="1:20">
      <c r="S87" s="42"/>
    </row>
    <row r="89" spans="1:20">
      <c r="L89" s="56"/>
    </row>
    <row r="90" spans="1:20">
      <c r="T90" s="42"/>
    </row>
    <row r="93" spans="1:20" s="42" customForma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</row>
    <row r="98" spans="20:40" ht="25.15" customHeight="1"/>
    <row r="99" spans="20:40">
      <c r="V99" s="56"/>
      <c r="W99" s="56"/>
      <c r="X99" s="56"/>
      <c r="Y99" s="56"/>
      <c r="Z99" s="56"/>
      <c r="AA99" s="56"/>
      <c r="AB99" s="56"/>
      <c r="AC99" s="56"/>
      <c r="AD99" s="56"/>
      <c r="AE99" s="56"/>
    </row>
    <row r="100" spans="20:40" ht="31.15" customHeight="1">
      <c r="V100" s="52"/>
      <c r="W100" s="56"/>
      <c r="X100" s="56"/>
      <c r="Y100" s="15"/>
      <c r="Z100" s="15"/>
      <c r="AA100" s="15"/>
      <c r="AB100" s="56"/>
      <c r="AC100" s="56"/>
      <c r="AD100" s="56"/>
      <c r="AE100" s="56"/>
      <c r="AI100" s="15"/>
      <c r="AJ100" s="15"/>
      <c r="AK100" s="15"/>
    </row>
    <row r="101" spans="20:40" ht="25.15" customHeight="1">
      <c r="V101" s="56"/>
      <c r="W101" s="56"/>
      <c r="X101" s="56"/>
      <c r="Y101" s="56"/>
      <c r="Z101" s="56"/>
      <c r="AA101" s="56"/>
      <c r="AB101" s="56"/>
      <c r="AC101" s="56"/>
      <c r="AD101" s="56"/>
      <c r="AE101" s="56"/>
    </row>
    <row r="102" spans="20:40">
      <c r="V102" s="56"/>
      <c r="W102" s="56"/>
      <c r="X102" s="56"/>
      <c r="Y102" s="56"/>
      <c r="Z102" s="56"/>
      <c r="AA102" s="56"/>
      <c r="AB102" s="56"/>
      <c r="AC102" s="56"/>
      <c r="AD102" s="56"/>
      <c r="AE102" s="56"/>
    </row>
    <row r="103" spans="20:40">
      <c r="V103" s="56"/>
      <c r="W103" s="56"/>
      <c r="X103" s="56"/>
      <c r="Y103" s="56"/>
      <c r="Z103" s="56"/>
      <c r="AA103" s="56"/>
      <c r="AB103" s="56"/>
      <c r="AC103" s="56"/>
      <c r="AD103" s="56"/>
      <c r="AE103" s="56"/>
    </row>
    <row r="104" spans="20:40">
      <c r="V104" s="56"/>
      <c r="W104" s="56"/>
      <c r="X104" s="56"/>
      <c r="Y104" s="56"/>
      <c r="Z104" s="56"/>
      <c r="AA104" s="56"/>
      <c r="AB104" s="56"/>
      <c r="AC104" s="56"/>
      <c r="AD104" s="56"/>
      <c r="AE104" s="56"/>
    </row>
    <row r="105" spans="20:40">
      <c r="V105" s="56"/>
      <c r="W105" s="56"/>
      <c r="X105" s="56"/>
      <c r="Y105" s="56"/>
      <c r="Z105" s="56"/>
      <c r="AA105" s="56"/>
      <c r="AB105" s="56"/>
      <c r="AC105" s="56"/>
      <c r="AD105" s="56"/>
      <c r="AE105" s="56"/>
    </row>
    <row r="106" spans="20:40">
      <c r="V106" s="56"/>
      <c r="W106" s="56"/>
      <c r="X106" s="56"/>
      <c r="Y106" s="56"/>
      <c r="Z106" s="56"/>
      <c r="AA106" s="56"/>
      <c r="AB106" s="56"/>
      <c r="AC106" s="56"/>
      <c r="AD106" s="56"/>
      <c r="AE106" s="56"/>
    </row>
    <row r="107" spans="20:40">
      <c r="V107" s="56"/>
      <c r="W107" s="56"/>
      <c r="X107" s="56"/>
      <c r="Y107" s="56"/>
      <c r="Z107" s="56"/>
      <c r="AA107" s="56"/>
      <c r="AB107" s="56"/>
      <c r="AC107" s="56"/>
      <c r="AD107" s="56"/>
      <c r="AE107" s="56"/>
    </row>
    <row r="108" spans="20:40">
      <c r="T108" s="15"/>
      <c r="V108" s="56"/>
      <c r="W108" s="56"/>
      <c r="X108" s="56"/>
      <c r="Y108" s="56"/>
      <c r="Z108" s="56"/>
      <c r="AA108" s="56"/>
      <c r="AB108" s="56"/>
      <c r="AC108" s="56"/>
      <c r="AD108" s="56"/>
      <c r="AE108" s="15"/>
      <c r="AF108" s="15"/>
      <c r="AN108" s="15"/>
    </row>
    <row r="109" spans="20:40">
      <c r="T109" s="15"/>
      <c r="V109" s="56"/>
      <c r="W109" s="56"/>
      <c r="X109" s="56"/>
      <c r="Y109" s="56"/>
      <c r="Z109" s="56"/>
      <c r="AA109" s="56"/>
      <c r="AB109" s="56"/>
      <c r="AC109" s="56"/>
      <c r="AD109" s="56"/>
      <c r="AE109" s="15"/>
      <c r="AF109" s="15"/>
      <c r="AN109" s="15"/>
    </row>
    <row r="110" spans="20:40">
      <c r="T110" s="15"/>
      <c r="V110" s="56"/>
      <c r="W110" s="56"/>
      <c r="X110" s="56"/>
      <c r="Y110" s="56"/>
      <c r="Z110" s="56"/>
      <c r="AA110" s="56"/>
      <c r="AB110" s="56"/>
      <c r="AC110" s="56"/>
      <c r="AD110" s="56"/>
      <c r="AE110" s="15"/>
      <c r="AF110" s="15"/>
      <c r="AN110" s="15"/>
    </row>
    <row r="111" spans="20:40">
      <c r="V111" s="56"/>
      <c r="W111" s="56"/>
      <c r="X111" s="56"/>
      <c r="Y111" s="56"/>
      <c r="Z111" s="56"/>
      <c r="AA111" s="56"/>
      <c r="AB111" s="56"/>
      <c r="AC111" s="56"/>
      <c r="AD111" s="56"/>
      <c r="AE111" s="56"/>
    </row>
    <row r="112" spans="20:40">
      <c r="V112" s="56"/>
      <c r="W112" s="56"/>
      <c r="X112" s="56"/>
      <c r="Y112" s="56"/>
      <c r="Z112" s="56"/>
      <c r="AA112" s="56"/>
      <c r="AB112" s="56"/>
      <c r="AC112" s="56"/>
      <c r="AD112" s="56"/>
      <c r="AE112" s="56"/>
    </row>
    <row r="113" spans="22:44">
      <c r="V113" s="56"/>
      <c r="W113" s="56"/>
      <c r="X113" s="56"/>
      <c r="Y113" s="56"/>
      <c r="Z113" s="56"/>
      <c r="AA113" s="56"/>
      <c r="AB113" s="56"/>
      <c r="AC113" s="56"/>
      <c r="AD113" s="56"/>
      <c r="AE113" s="56"/>
    </row>
    <row r="114" spans="22:44">
      <c r="V114" s="56"/>
      <c r="W114" s="56"/>
      <c r="X114" s="56"/>
      <c r="Y114" s="56"/>
      <c r="Z114" s="56"/>
      <c r="AA114" s="56"/>
      <c r="AB114" s="56"/>
      <c r="AC114" s="56"/>
      <c r="AD114" s="56"/>
      <c r="AE114" s="56"/>
    </row>
    <row r="115" spans="22:44">
      <c r="V115" s="56"/>
      <c r="W115" s="56"/>
      <c r="X115" s="56"/>
      <c r="Y115" s="56"/>
      <c r="Z115" s="56"/>
      <c r="AA115" s="56"/>
      <c r="AB115" s="56"/>
      <c r="AC115" s="56"/>
      <c r="AD115" s="56"/>
      <c r="AE115" s="56"/>
    </row>
    <row r="116" spans="22:44">
      <c r="V116" s="56"/>
      <c r="W116" s="56"/>
      <c r="X116" s="56"/>
      <c r="Y116" s="56"/>
      <c r="Z116" s="56"/>
      <c r="AA116" s="56"/>
      <c r="AB116" s="56"/>
      <c r="AC116" s="56"/>
      <c r="AD116" s="56"/>
      <c r="AE116" s="56"/>
    </row>
    <row r="117" spans="22:44">
      <c r="V117" s="56"/>
      <c r="W117" s="56"/>
      <c r="X117" s="56"/>
      <c r="Y117" s="56"/>
      <c r="Z117" s="56"/>
      <c r="AA117" s="56"/>
      <c r="AB117" s="56"/>
      <c r="AC117" s="56"/>
      <c r="AD117" s="56"/>
      <c r="AE117" s="56"/>
    </row>
    <row r="118" spans="22:44" ht="31.15" customHeight="1">
      <c r="V118" s="56"/>
      <c r="W118" s="56"/>
      <c r="X118" s="56"/>
      <c r="Y118" s="15"/>
      <c r="Z118" s="15"/>
      <c r="AA118" s="15"/>
      <c r="AB118" s="56"/>
      <c r="AC118" s="56"/>
      <c r="AD118" s="56"/>
      <c r="AE118" s="56"/>
      <c r="AI118" s="15"/>
      <c r="AJ118" s="15"/>
      <c r="AK118" s="15"/>
    </row>
    <row r="119" spans="22:44" ht="25.15" customHeight="1">
      <c r="V119" s="56"/>
      <c r="W119" s="56"/>
      <c r="X119" s="56"/>
      <c r="Y119" s="56"/>
      <c r="Z119" s="56"/>
      <c r="AA119" s="56"/>
      <c r="AB119" s="56"/>
      <c r="AC119" s="56"/>
      <c r="AD119" s="56"/>
      <c r="AE119" s="56"/>
    </row>
    <row r="120" spans="22:44" ht="25.15" customHeight="1"/>
    <row r="121" spans="22:44">
      <c r="AR121" s="118"/>
    </row>
    <row r="122" spans="22:44">
      <c r="AR122" s="83"/>
    </row>
    <row r="123" spans="22:44">
      <c r="AR123" s="83"/>
    </row>
    <row r="124" spans="22:44">
      <c r="AR124" s="83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24"/>
  <sheetViews>
    <sheetView topLeftCell="A40" workbookViewId="0">
      <selection activeCell="L36" sqref="L36"/>
    </sheetView>
  </sheetViews>
  <sheetFormatPr defaultColWidth="10" defaultRowHeight="15.75"/>
  <cols>
    <col min="1" max="1" width="10.85546875" style="5" customWidth="1"/>
    <col min="2" max="2" width="10" style="5" customWidth="1"/>
    <col min="3" max="8" width="10" style="5"/>
    <col min="9" max="9" width="9.140625" style="5" customWidth="1"/>
    <col min="10" max="10" width="10.42578125" style="5" customWidth="1"/>
    <col min="11" max="256" width="10" style="5"/>
    <col min="257" max="257" width="10.7109375" style="5" customWidth="1"/>
    <col min="258" max="264" width="10" style="5"/>
    <col min="265" max="265" width="9.140625" style="5" customWidth="1"/>
    <col min="266" max="266" width="10.42578125" style="5" customWidth="1"/>
    <col min="267" max="512" width="10" style="5"/>
    <col min="513" max="513" width="10.7109375" style="5" customWidth="1"/>
    <col min="514" max="520" width="10" style="5"/>
    <col min="521" max="521" width="9.140625" style="5" customWidth="1"/>
    <col min="522" max="522" width="10.42578125" style="5" customWidth="1"/>
    <col min="523" max="768" width="10" style="5"/>
    <col min="769" max="769" width="10.7109375" style="5" customWidth="1"/>
    <col min="770" max="776" width="10" style="5"/>
    <col min="777" max="777" width="9.140625" style="5" customWidth="1"/>
    <col min="778" max="778" width="10.42578125" style="5" customWidth="1"/>
    <col min="779" max="1024" width="10" style="5"/>
    <col min="1025" max="1025" width="10.7109375" style="5" customWidth="1"/>
    <col min="1026" max="1032" width="10" style="5"/>
    <col min="1033" max="1033" width="9.140625" style="5" customWidth="1"/>
    <col min="1034" max="1034" width="10.42578125" style="5" customWidth="1"/>
    <col min="1035" max="1280" width="10" style="5"/>
    <col min="1281" max="1281" width="10.7109375" style="5" customWidth="1"/>
    <col min="1282" max="1288" width="10" style="5"/>
    <col min="1289" max="1289" width="9.140625" style="5" customWidth="1"/>
    <col min="1290" max="1290" width="10.42578125" style="5" customWidth="1"/>
    <col min="1291" max="1536" width="10" style="5"/>
    <col min="1537" max="1537" width="10.7109375" style="5" customWidth="1"/>
    <col min="1538" max="1544" width="10" style="5"/>
    <col min="1545" max="1545" width="9.140625" style="5" customWidth="1"/>
    <col min="1546" max="1546" width="10.42578125" style="5" customWidth="1"/>
    <col min="1547" max="1792" width="10" style="5"/>
    <col min="1793" max="1793" width="10.7109375" style="5" customWidth="1"/>
    <col min="1794" max="1800" width="10" style="5"/>
    <col min="1801" max="1801" width="9.140625" style="5" customWidth="1"/>
    <col min="1802" max="1802" width="10.42578125" style="5" customWidth="1"/>
    <col min="1803" max="2048" width="10" style="5"/>
    <col min="2049" max="2049" width="10.7109375" style="5" customWidth="1"/>
    <col min="2050" max="2056" width="10" style="5"/>
    <col min="2057" max="2057" width="9.140625" style="5" customWidth="1"/>
    <col min="2058" max="2058" width="10.42578125" style="5" customWidth="1"/>
    <col min="2059" max="2304" width="10" style="5"/>
    <col min="2305" max="2305" width="10.7109375" style="5" customWidth="1"/>
    <col min="2306" max="2312" width="10" style="5"/>
    <col min="2313" max="2313" width="9.140625" style="5" customWidth="1"/>
    <col min="2314" max="2314" width="10.42578125" style="5" customWidth="1"/>
    <col min="2315" max="2560" width="10" style="5"/>
    <col min="2561" max="2561" width="10.7109375" style="5" customWidth="1"/>
    <col min="2562" max="2568" width="10" style="5"/>
    <col min="2569" max="2569" width="9.140625" style="5" customWidth="1"/>
    <col min="2570" max="2570" width="10.42578125" style="5" customWidth="1"/>
    <col min="2571" max="2816" width="10" style="5"/>
    <col min="2817" max="2817" width="10.7109375" style="5" customWidth="1"/>
    <col min="2818" max="2824" width="10" style="5"/>
    <col min="2825" max="2825" width="9.140625" style="5" customWidth="1"/>
    <col min="2826" max="2826" width="10.42578125" style="5" customWidth="1"/>
    <col min="2827" max="3072" width="10" style="5"/>
    <col min="3073" max="3073" width="10.7109375" style="5" customWidth="1"/>
    <col min="3074" max="3080" width="10" style="5"/>
    <col min="3081" max="3081" width="9.140625" style="5" customWidth="1"/>
    <col min="3082" max="3082" width="10.42578125" style="5" customWidth="1"/>
    <col min="3083" max="3328" width="10" style="5"/>
    <col min="3329" max="3329" width="10.7109375" style="5" customWidth="1"/>
    <col min="3330" max="3336" width="10" style="5"/>
    <col min="3337" max="3337" width="9.140625" style="5" customWidth="1"/>
    <col min="3338" max="3338" width="10.42578125" style="5" customWidth="1"/>
    <col min="3339" max="3584" width="10" style="5"/>
    <col min="3585" max="3585" width="10.7109375" style="5" customWidth="1"/>
    <col min="3586" max="3592" width="10" style="5"/>
    <col min="3593" max="3593" width="9.140625" style="5" customWidth="1"/>
    <col min="3594" max="3594" width="10.42578125" style="5" customWidth="1"/>
    <col min="3595" max="3840" width="10" style="5"/>
    <col min="3841" max="3841" width="10.7109375" style="5" customWidth="1"/>
    <col min="3842" max="3848" width="10" style="5"/>
    <col min="3849" max="3849" width="9.140625" style="5" customWidth="1"/>
    <col min="3850" max="3850" width="10.42578125" style="5" customWidth="1"/>
    <col min="3851" max="4096" width="10" style="5"/>
    <col min="4097" max="4097" width="10.7109375" style="5" customWidth="1"/>
    <col min="4098" max="4104" width="10" style="5"/>
    <col min="4105" max="4105" width="9.140625" style="5" customWidth="1"/>
    <col min="4106" max="4106" width="10.42578125" style="5" customWidth="1"/>
    <col min="4107" max="4352" width="10" style="5"/>
    <col min="4353" max="4353" width="10.7109375" style="5" customWidth="1"/>
    <col min="4354" max="4360" width="10" style="5"/>
    <col min="4361" max="4361" width="9.140625" style="5" customWidth="1"/>
    <col min="4362" max="4362" width="10.42578125" style="5" customWidth="1"/>
    <col min="4363" max="4608" width="10" style="5"/>
    <col min="4609" max="4609" width="10.7109375" style="5" customWidth="1"/>
    <col min="4610" max="4616" width="10" style="5"/>
    <col min="4617" max="4617" width="9.140625" style="5" customWidth="1"/>
    <col min="4618" max="4618" width="10.42578125" style="5" customWidth="1"/>
    <col min="4619" max="4864" width="10" style="5"/>
    <col min="4865" max="4865" width="10.7109375" style="5" customWidth="1"/>
    <col min="4866" max="4872" width="10" style="5"/>
    <col min="4873" max="4873" width="9.140625" style="5" customWidth="1"/>
    <col min="4874" max="4874" width="10.42578125" style="5" customWidth="1"/>
    <col min="4875" max="5120" width="10" style="5"/>
    <col min="5121" max="5121" width="10.7109375" style="5" customWidth="1"/>
    <col min="5122" max="5128" width="10" style="5"/>
    <col min="5129" max="5129" width="9.140625" style="5" customWidth="1"/>
    <col min="5130" max="5130" width="10.42578125" style="5" customWidth="1"/>
    <col min="5131" max="5376" width="10" style="5"/>
    <col min="5377" max="5377" width="10.7109375" style="5" customWidth="1"/>
    <col min="5378" max="5384" width="10" style="5"/>
    <col min="5385" max="5385" width="9.140625" style="5" customWidth="1"/>
    <col min="5386" max="5386" width="10.42578125" style="5" customWidth="1"/>
    <col min="5387" max="5632" width="10" style="5"/>
    <col min="5633" max="5633" width="10.7109375" style="5" customWidth="1"/>
    <col min="5634" max="5640" width="10" style="5"/>
    <col min="5641" max="5641" width="9.140625" style="5" customWidth="1"/>
    <col min="5642" max="5642" width="10.42578125" style="5" customWidth="1"/>
    <col min="5643" max="5888" width="10" style="5"/>
    <col min="5889" max="5889" width="10.7109375" style="5" customWidth="1"/>
    <col min="5890" max="5896" width="10" style="5"/>
    <col min="5897" max="5897" width="9.140625" style="5" customWidth="1"/>
    <col min="5898" max="5898" width="10.42578125" style="5" customWidth="1"/>
    <col min="5899" max="6144" width="10" style="5"/>
    <col min="6145" max="6145" width="10.7109375" style="5" customWidth="1"/>
    <col min="6146" max="6152" width="10" style="5"/>
    <col min="6153" max="6153" width="9.140625" style="5" customWidth="1"/>
    <col min="6154" max="6154" width="10.42578125" style="5" customWidth="1"/>
    <col min="6155" max="6400" width="10" style="5"/>
    <col min="6401" max="6401" width="10.7109375" style="5" customWidth="1"/>
    <col min="6402" max="6408" width="10" style="5"/>
    <col min="6409" max="6409" width="9.140625" style="5" customWidth="1"/>
    <col min="6410" max="6410" width="10.42578125" style="5" customWidth="1"/>
    <col min="6411" max="6656" width="10" style="5"/>
    <col min="6657" max="6657" width="10.7109375" style="5" customWidth="1"/>
    <col min="6658" max="6664" width="10" style="5"/>
    <col min="6665" max="6665" width="9.140625" style="5" customWidth="1"/>
    <col min="6666" max="6666" width="10.42578125" style="5" customWidth="1"/>
    <col min="6667" max="6912" width="10" style="5"/>
    <col min="6913" max="6913" width="10.7109375" style="5" customWidth="1"/>
    <col min="6914" max="6920" width="10" style="5"/>
    <col min="6921" max="6921" width="9.140625" style="5" customWidth="1"/>
    <col min="6922" max="6922" width="10.42578125" style="5" customWidth="1"/>
    <col min="6923" max="7168" width="10" style="5"/>
    <col min="7169" max="7169" width="10.7109375" style="5" customWidth="1"/>
    <col min="7170" max="7176" width="10" style="5"/>
    <col min="7177" max="7177" width="9.140625" style="5" customWidth="1"/>
    <col min="7178" max="7178" width="10.42578125" style="5" customWidth="1"/>
    <col min="7179" max="7424" width="10" style="5"/>
    <col min="7425" max="7425" width="10.7109375" style="5" customWidth="1"/>
    <col min="7426" max="7432" width="10" style="5"/>
    <col min="7433" max="7433" width="9.140625" style="5" customWidth="1"/>
    <col min="7434" max="7434" width="10.42578125" style="5" customWidth="1"/>
    <col min="7435" max="7680" width="10" style="5"/>
    <col min="7681" max="7681" width="10.7109375" style="5" customWidth="1"/>
    <col min="7682" max="7688" width="10" style="5"/>
    <col min="7689" max="7689" width="9.140625" style="5" customWidth="1"/>
    <col min="7690" max="7690" width="10.42578125" style="5" customWidth="1"/>
    <col min="7691" max="7936" width="10" style="5"/>
    <col min="7937" max="7937" width="10.7109375" style="5" customWidth="1"/>
    <col min="7938" max="7944" width="10" style="5"/>
    <col min="7945" max="7945" width="9.140625" style="5" customWidth="1"/>
    <col min="7946" max="7946" width="10.42578125" style="5" customWidth="1"/>
    <col min="7947" max="8192" width="10" style="5"/>
    <col min="8193" max="8193" width="10.7109375" style="5" customWidth="1"/>
    <col min="8194" max="8200" width="10" style="5"/>
    <col min="8201" max="8201" width="9.140625" style="5" customWidth="1"/>
    <col min="8202" max="8202" width="10.42578125" style="5" customWidth="1"/>
    <col min="8203" max="8448" width="10" style="5"/>
    <col min="8449" max="8449" width="10.7109375" style="5" customWidth="1"/>
    <col min="8450" max="8456" width="10" style="5"/>
    <col min="8457" max="8457" width="9.140625" style="5" customWidth="1"/>
    <col min="8458" max="8458" width="10.42578125" style="5" customWidth="1"/>
    <col min="8459" max="8704" width="10" style="5"/>
    <col min="8705" max="8705" width="10.7109375" style="5" customWidth="1"/>
    <col min="8706" max="8712" width="10" style="5"/>
    <col min="8713" max="8713" width="9.140625" style="5" customWidth="1"/>
    <col min="8714" max="8714" width="10.42578125" style="5" customWidth="1"/>
    <col min="8715" max="8960" width="10" style="5"/>
    <col min="8961" max="8961" width="10.7109375" style="5" customWidth="1"/>
    <col min="8962" max="8968" width="10" style="5"/>
    <col min="8969" max="8969" width="9.140625" style="5" customWidth="1"/>
    <col min="8970" max="8970" width="10.42578125" style="5" customWidth="1"/>
    <col min="8971" max="9216" width="10" style="5"/>
    <col min="9217" max="9217" width="10.7109375" style="5" customWidth="1"/>
    <col min="9218" max="9224" width="10" style="5"/>
    <col min="9225" max="9225" width="9.140625" style="5" customWidth="1"/>
    <col min="9226" max="9226" width="10.42578125" style="5" customWidth="1"/>
    <col min="9227" max="9472" width="10" style="5"/>
    <col min="9473" max="9473" width="10.7109375" style="5" customWidth="1"/>
    <col min="9474" max="9480" width="10" style="5"/>
    <col min="9481" max="9481" width="9.140625" style="5" customWidth="1"/>
    <col min="9482" max="9482" width="10.42578125" style="5" customWidth="1"/>
    <col min="9483" max="9728" width="10" style="5"/>
    <col min="9729" max="9729" width="10.7109375" style="5" customWidth="1"/>
    <col min="9730" max="9736" width="10" style="5"/>
    <col min="9737" max="9737" width="9.140625" style="5" customWidth="1"/>
    <col min="9738" max="9738" width="10.42578125" style="5" customWidth="1"/>
    <col min="9739" max="9984" width="10" style="5"/>
    <col min="9985" max="9985" width="10.7109375" style="5" customWidth="1"/>
    <col min="9986" max="9992" width="10" style="5"/>
    <col min="9993" max="9993" width="9.140625" style="5" customWidth="1"/>
    <col min="9994" max="9994" width="10.42578125" style="5" customWidth="1"/>
    <col min="9995" max="10240" width="10" style="5"/>
    <col min="10241" max="10241" width="10.7109375" style="5" customWidth="1"/>
    <col min="10242" max="10248" width="10" style="5"/>
    <col min="10249" max="10249" width="9.140625" style="5" customWidth="1"/>
    <col min="10250" max="10250" width="10.42578125" style="5" customWidth="1"/>
    <col min="10251" max="10496" width="10" style="5"/>
    <col min="10497" max="10497" width="10.7109375" style="5" customWidth="1"/>
    <col min="10498" max="10504" width="10" style="5"/>
    <col min="10505" max="10505" width="9.140625" style="5" customWidth="1"/>
    <col min="10506" max="10506" width="10.42578125" style="5" customWidth="1"/>
    <col min="10507" max="10752" width="10" style="5"/>
    <col min="10753" max="10753" width="10.7109375" style="5" customWidth="1"/>
    <col min="10754" max="10760" width="10" style="5"/>
    <col min="10761" max="10761" width="9.140625" style="5" customWidth="1"/>
    <col min="10762" max="10762" width="10.42578125" style="5" customWidth="1"/>
    <col min="10763" max="11008" width="10" style="5"/>
    <col min="11009" max="11009" width="10.7109375" style="5" customWidth="1"/>
    <col min="11010" max="11016" width="10" style="5"/>
    <col min="11017" max="11017" width="9.140625" style="5" customWidth="1"/>
    <col min="11018" max="11018" width="10.42578125" style="5" customWidth="1"/>
    <col min="11019" max="11264" width="10" style="5"/>
    <col min="11265" max="11265" width="10.7109375" style="5" customWidth="1"/>
    <col min="11266" max="11272" width="10" style="5"/>
    <col min="11273" max="11273" width="9.140625" style="5" customWidth="1"/>
    <col min="11274" max="11274" width="10.42578125" style="5" customWidth="1"/>
    <col min="11275" max="11520" width="10" style="5"/>
    <col min="11521" max="11521" width="10.7109375" style="5" customWidth="1"/>
    <col min="11522" max="11528" width="10" style="5"/>
    <col min="11529" max="11529" width="9.140625" style="5" customWidth="1"/>
    <col min="11530" max="11530" width="10.42578125" style="5" customWidth="1"/>
    <col min="11531" max="11776" width="10" style="5"/>
    <col min="11777" max="11777" width="10.7109375" style="5" customWidth="1"/>
    <col min="11778" max="11784" width="10" style="5"/>
    <col min="11785" max="11785" width="9.140625" style="5" customWidth="1"/>
    <col min="11786" max="11786" width="10.42578125" style="5" customWidth="1"/>
    <col min="11787" max="12032" width="10" style="5"/>
    <col min="12033" max="12033" width="10.7109375" style="5" customWidth="1"/>
    <col min="12034" max="12040" width="10" style="5"/>
    <col min="12041" max="12041" width="9.140625" style="5" customWidth="1"/>
    <col min="12042" max="12042" width="10.42578125" style="5" customWidth="1"/>
    <col min="12043" max="12288" width="10" style="5"/>
    <col min="12289" max="12289" width="10.7109375" style="5" customWidth="1"/>
    <col min="12290" max="12296" width="10" style="5"/>
    <col min="12297" max="12297" width="9.140625" style="5" customWidth="1"/>
    <col min="12298" max="12298" width="10.42578125" style="5" customWidth="1"/>
    <col min="12299" max="12544" width="10" style="5"/>
    <col min="12545" max="12545" width="10.7109375" style="5" customWidth="1"/>
    <col min="12546" max="12552" width="10" style="5"/>
    <col min="12553" max="12553" width="9.140625" style="5" customWidth="1"/>
    <col min="12554" max="12554" width="10.42578125" style="5" customWidth="1"/>
    <col min="12555" max="12800" width="10" style="5"/>
    <col min="12801" max="12801" width="10.7109375" style="5" customWidth="1"/>
    <col min="12802" max="12808" width="10" style="5"/>
    <col min="12809" max="12809" width="9.140625" style="5" customWidth="1"/>
    <col min="12810" max="12810" width="10.42578125" style="5" customWidth="1"/>
    <col min="12811" max="13056" width="10" style="5"/>
    <col min="13057" max="13057" width="10.7109375" style="5" customWidth="1"/>
    <col min="13058" max="13064" width="10" style="5"/>
    <col min="13065" max="13065" width="9.140625" style="5" customWidth="1"/>
    <col min="13066" max="13066" width="10.42578125" style="5" customWidth="1"/>
    <col min="13067" max="13312" width="10" style="5"/>
    <col min="13313" max="13313" width="10.7109375" style="5" customWidth="1"/>
    <col min="13314" max="13320" width="10" style="5"/>
    <col min="13321" max="13321" width="9.140625" style="5" customWidth="1"/>
    <col min="13322" max="13322" width="10.42578125" style="5" customWidth="1"/>
    <col min="13323" max="13568" width="10" style="5"/>
    <col min="13569" max="13569" width="10.7109375" style="5" customWidth="1"/>
    <col min="13570" max="13576" width="10" style="5"/>
    <col min="13577" max="13577" width="9.140625" style="5" customWidth="1"/>
    <col min="13578" max="13578" width="10.42578125" style="5" customWidth="1"/>
    <col min="13579" max="13824" width="10" style="5"/>
    <col min="13825" max="13825" width="10.7109375" style="5" customWidth="1"/>
    <col min="13826" max="13832" width="10" style="5"/>
    <col min="13833" max="13833" width="9.140625" style="5" customWidth="1"/>
    <col min="13834" max="13834" width="10.42578125" style="5" customWidth="1"/>
    <col min="13835" max="14080" width="10" style="5"/>
    <col min="14081" max="14081" width="10.7109375" style="5" customWidth="1"/>
    <col min="14082" max="14088" width="10" style="5"/>
    <col min="14089" max="14089" width="9.140625" style="5" customWidth="1"/>
    <col min="14090" max="14090" width="10.42578125" style="5" customWidth="1"/>
    <col min="14091" max="14336" width="10" style="5"/>
    <col min="14337" max="14337" width="10.7109375" style="5" customWidth="1"/>
    <col min="14338" max="14344" width="10" style="5"/>
    <col min="14345" max="14345" width="9.140625" style="5" customWidth="1"/>
    <col min="14346" max="14346" width="10.42578125" style="5" customWidth="1"/>
    <col min="14347" max="14592" width="10" style="5"/>
    <col min="14593" max="14593" width="10.7109375" style="5" customWidth="1"/>
    <col min="14594" max="14600" width="10" style="5"/>
    <col min="14601" max="14601" width="9.140625" style="5" customWidth="1"/>
    <col min="14602" max="14602" width="10.42578125" style="5" customWidth="1"/>
    <col min="14603" max="14848" width="10" style="5"/>
    <col min="14849" max="14849" width="10.7109375" style="5" customWidth="1"/>
    <col min="14850" max="14856" width="10" style="5"/>
    <col min="14857" max="14857" width="9.140625" style="5" customWidth="1"/>
    <col min="14858" max="14858" width="10.42578125" style="5" customWidth="1"/>
    <col min="14859" max="15104" width="10" style="5"/>
    <col min="15105" max="15105" width="10.7109375" style="5" customWidth="1"/>
    <col min="15106" max="15112" width="10" style="5"/>
    <col min="15113" max="15113" width="9.140625" style="5" customWidth="1"/>
    <col min="15114" max="15114" width="10.42578125" style="5" customWidth="1"/>
    <col min="15115" max="15360" width="10" style="5"/>
    <col min="15361" max="15361" width="10.7109375" style="5" customWidth="1"/>
    <col min="15362" max="15368" width="10" style="5"/>
    <col min="15369" max="15369" width="9.140625" style="5" customWidth="1"/>
    <col min="15370" max="15370" width="10.42578125" style="5" customWidth="1"/>
    <col min="15371" max="15616" width="10" style="5"/>
    <col min="15617" max="15617" width="10.7109375" style="5" customWidth="1"/>
    <col min="15618" max="15624" width="10" style="5"/>
    <col min="15625" max="15625" width="9.140625" style="5" customWidth="1"/>
    <col min="15626" max="15626" width="10.42578125" style="5" customWidth="1"/>
    <col min="15627" max="15872" width="10" style="5"/>
    <col min="15873" max="15873" width="10.7109375" style="5" customWidth="1"/>
    <col min="15874" max="15880" width="10" style="5"/>
    <col min="15881" max="15881" width="9.140625" style="5" customWidth="1"/>
    <col min="15882" max="15882" width="10.42578125" style="5" customWidth="1"/>
    <col min="15883" max="16128" width="10" style="5"/>
    <col min="16129" max="16129" width="10.7109375" style="5" customWidth="1"/>
    <col min="16130" max="16136" width="10" style="5"/>
    <col min="16137" max="16137" width="9.140625" style="5" customWidth="1"/>
    <col min="16138" max="16138" width="10.42578125" style="5" customWidth="1"/>
    <col min="16139" max="16384" width="10" style="5"/>
  </cols>
  <sheetData>
    <row r="1" spans="1:28" s="2" customFormat="1" ht="20.100000000000001" customHeight="1">
      <c r="A1" s="1"/>
      <c r="B1" s="1"/>
      <c r="C1" s="1"/>
      <c r="D1" s="1"/>
      <c r="F1" s="1" t="s">
        <v>0</v>
      </c>
      <c r="G1" s="1"/>
      <c r="H1" s="1"/>
      <c r="I1" s="1"/>
      <c r="J1" s="1"/>
      <c r="K1" s="1"/>
      <c r="L1" s="1"/>
      <c r="M1" s="1"/>
      <c r="N1" s="1"/>
      <c r="O1" s="1"/>
    </row>
    <row r="2" spans="1:28" ht="23.25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</row>
    <row r="3" spans="1:28" ht="7.15" customHeight="1" thickBot="1"/>
    <row r="4" spans="1:28" ht="16.5" thickTop="1">
      <c r="A4" s="6" t="s">
        <v>2</v>
      </c>
      <c r="B4" s="7"/>
      <c r="C4" s="8" t="s">
        <v>52</v>
      </c>
      <c r="D4" s="8"/>
      <c r="E4" s="8"/>
      <c r="F4" s="8"/>
      <c r="G4" s="8"/>
      <c r="H4" s="8"/>
      <c r="I4" s="9" t="s">
        <v>3</v>
      </c>
      <c r="J4" s="9"/>
      <c r="K4" s="10">
        <v>0.29166666666666669</v>
      </c>
      <c r="L4" s="11" t="s">
        <v>4</v>
      </c>
      <c r="M4" s="12">
        <v>0.375</v>
      </c>
      <c r="N4" s="13"/>
      <c r="O4" s="14"/>
      <c r="P4" s="14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</row>
    <row r="5" spans="1:28">
      <c r="A5" s="16" t="s">
        <v>5</v>
      </c>
      <c r="B5" s="17"/>
      <c r="C5" s="18"/>
      <c r="D5" s="18"/>
      <c r="E5" s="18"/>
      <c r="F5" s="18"/>
      <c r="G5" s="18"/>
      <c r="H5" s="18"/>
      <c r="I5" s="19" t="s">
        <v>6</v>
      </c>
      <c r="J5" s="19"/>
      <c r="K5" s="20" t="s">
        <v>17</v>
      </c>
      <c r="L5" s="21" t="s">
        <v>53</v>
      </c>
      <c r="M5" s="22"/>
      <c r="N5" s="23"/>
      <c r="O5" s="24"/>
      <c r="P5" s="24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</row>
    <row r="6" spans="1:28" ht="16.5" thickBot="1">
      <c r="A6" s="25" t="s">
        <v>7</v>
      </c>
      <c r="B6" s="26"/>
      <c r="C6" s="27"/>
      <c r="D6" s="28"/>
      <c r="E6" s="27"/>
      <c r="F6" s="29"/>
      <c r="G6" s="27"/>
      <c r="H6" s="27"/>
      <c r="I6" s="30" t="s">
        <v>8</v>
      </c>
      <c r="J6" s="30"/>
      <c r="K6" s="31"/>
      <c r="L6" s="32">
        <v>58</v>
      </c>
      <c r="M6" s="33"/>
      <c r="N6" s="34"/>
      <c r="O6" s="35"/>
      <c r="P6" s="3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</row>
    <row r="7" spans="1:28" ht="16.5" thickTop="1">
      <c r="A7" s="36" t="s">
        <v>9</v>
      </c>
      <c r="B7" s="37"/>
      <c r="C7" s="38">
        <f>S64</f>
        <v>0.48958333333333337</v>
      </c>
      <c r="D7" s="39"/>
      <c r="E7" s="40" t="s">
        <v>4</v>
      </c>
      <c r="F7" s="38">
        <f>C7+60/1440</f>
        <v>0.53125</v>
      </c>
      <c r="G7" s="39"/>
      <c r="H7" s="37"/>
      <c r="I7" s="37"/>
      <c r="J7" s="37"/>
      <c r="K7" s="37"/>
      <c r="L7" s="37"/>
      <c r="M7" s="37"/>
      <c r="N7" s="41"/>
      <c r="P7" s="5" t="s">
        <v>17</v>
      </c>
      <c r="Q7" s="42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</row>
    <row r="8" spans="1:28">
      <c r="A8" s="36" t="s">
        <v>10</v>
      </c>
      <c r="B8" s="37"/>
      <c r="C8" s="38">
        <f>F8-15/1440</f>
        <v>0.48958333333333331</v>
      </c>
      <c r="D8" s="39"/>
      <c r="E8" s="40" t="s">
        <v>4</v>
      </c>
      <c r="F8" s="38">
        <f>Q61</f>
        <v>0.5</v>
      </c>
      <c r="G8" s="39"/>
      <c r="H8" s="37"/>
      <c r="I8" s="37"/>
      <c r="J8" s="37"/>
      <c r="K8" s="37"/>
      <c r="L8" s="37"/>
      <c r="M8" s="37"/>
      <c r="N8" s="41"/>
      <c r="Q8" s="42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</row>
    <row r="9" spans="1:28">
      <c r="A9" s="36"/>
      <c r="B9" s="37"/>
      <c r="C9" s="38"/>
      <c r="D9" s="43" t="str">
        <f>L29</f>
        <v xml:space="preserve"> </v>
      </c>
      <c r="E9" s="44"/>
      <c r="F9" s="45"/>
      <c r="G9" s="39"/>
      <c r="H9" s="37"/>
      <c r="I9" s="37"/>
      <c r="J9" s="46" t="s">
        <v>11</v>
      </c>
      <c r="K9" s="47" t="e">
        <f>IF(L29="N/A","N/A",L77/(U61*4))</f>
        <v>#DIV/0!</v>
      </c>
      <c r="L9" s="37"/>
      <c r="M9" s="37"/>
      <c r="N9" s="41"/>
      <c r="Q9" s="42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</row>
    <row r="10" spans="1:28">
      <c r="A10" s="48"/>
      <c r="B10" s="37"/>
      <c r="C10" s="15"/>
      <c r="D10" s="15"/>
      <c r="E10" s="15"/>
      <c r="F10" s="37"/>
      <c r="G10" s="37"/>
      <c r="H10" s="37"/>
      <c r="I10" s="37"/>
      <c r="J10" s="37"/>
      <c r="K10" s="37"/>
      <c r="L10" s="37"/>
      <c r="M10" s="37"/>
      <c r="N10" s="41"/>
      <c r="Q10" s="42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</row>
    <row r="11" spans="1:28" ht="30" customHeight="1">
      <c r="A11" s="48"/>
      <c r="B11" s="37"/>
      <c r="C11" s="49" t="str">
        <f>IF(L29="N/A","N/A",IF(C29="N/A","N/A",INDEX($B$63:$M$71,$R$64,12)))</f>
        <v/>
      </c>
      <c r="D11" s="50" t="str">
        <f>IF(L29="N/A","N/A",IF(I29="N/A","N/A",INDEX($B$63:$M$71,$R$64,11)))</f>
        <v/>
      </c>
      <c r="E11" s="51" t="str">
        <f>IF(L29="N/A","N/A",IF(F29="N/A","N/A",INDEX($B$63:$M$71,$R$64,10)))</f>
        <v/>
      </c>
      <c r="F11" s="37"/>
      <c r="G11" s="37"/>
      <c r="H11" s="37"/>
      <c r="I11" s="15"/>
      <c r="J11" s="52">
        <f>IF(L29="N/A","N/A",L77)</f>
        <v>0</v>
      </c>
      <c r="K11" s="52">
        <f>IF(L29="N/A","N/A",L78)</f>
        <v>0</v>
      </c>
      <c r="L11" s="37"/>
      <c r="M11" s="37"/>
      <c r="N11" s="41"/>
      <c r="Q11" s="42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</row>
    <row r="12" spans="1:28">
      <c r="A12" s="53"/>
      <c r="B12" s="46" t="str">
        <f>C29</f>
        <v>Oddie</v>
      </c>
      <c r="C12" s="37"/>
      <c r="D12" s="37"/>
      <c r="E12" s="37"/>
      <c r="F12" s="37"/>
      <c r="G12" s="37"/>
      <c r="H12" s="54" t="s">
        <v>11</v>
      </c>
      <c r="I12" s="55">
        <f>IF(C29="N/A","N/A",C77/(R61*4))</f>
        <v>0.33333333333333331</v>
      </c>
      <c r="J12" s="37"/>
      <c r="K12" s="37"/>
      <c r="L12" s="37"/>
      <c r="M12" s="37"/>
      <c r="N12" s="41"/>
      <c r="Q12" s="42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</row>
    <row r="13" spans="1:28">
      <c r="A13" s="48"/>
      <c r="B13" s="37"/>
      <c r="C13" s="37"/>
      <c r="D13" s="37"/>
      <c r="E13" s="37"/>
      <c r="F13" s="37"/>
      <c r="G13" s="15"/>
      <c r="H13" s="15"/>
      <c r="I13" s="15"/>
      <c r="J13" s="37"/>
      <c r="K13" s="37"/>
      <c r="L13" s="37"/>
      <c r="M13" s="37"/>
      <c r="N13" s="41"/>
      <c r="Q13" s="42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</row>
    <row r="14" spans="1:28">
      <c r="A14" s="48"/>
      <c r="B14" s="37"/>
      <c r="C14" s="37"/>
      <c r="D14" s="37"/>
      <c r="E14" s="37"/>
      <c r="F14" s="37"/>
      <c r="G14" s="37"/>
      <c r="H14" s="37"/>
      <c r="I14" s="37"/>
      <c r="J14" s="37"/>
      <c r="K14" s="37"/>
      <c r="L14" s="37"/>
      <c r="M14" s="15"/>
      <c r="N14" s="41"/>
      <c r="Q14" s="42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</row>
    <row r="15" spans="1:28">
      <c r="A15" s="48"/>
      <c r="B15" s="56" t="str">
        <f>IF(C29="N/A","N/A",IF(L29="N/A","N/A",INDEX($B$63:$M$71,$R$64,1)))</f>
        <v/>
      </c>
      <c r="C15" s="37"/>
      <c r="D15" s="37"/>
      <c r="E15" s="37"/>
      <c r="F15" s="56" t="str">
        <f>IF(F29="N/A","N/A",IF(L29="N/A","N/A",INDEX($B$63:$M$71,$R$64,6)))</f>
        <v/>
      </c>
      <c r="G15" s="37"/>
      <c r="H15" s="57">
        <f>IF(C29="N/A","N/A",C76)</f>
        <v>6</v>
      </c>
      <c r="I15" s="37"/>
      <c r="J15" s="37"/>
      <c r="K15" s="37"/>
      <c r="L15" s="15"/>
      <c r="M15" s="58">
        <f>IF(F29="N/A","N/A",F77)</f>
        <v>6</v>
      </c>
      <c r="N15" s="41"/>
      <c r="P15" s="5" t="s">
        <v>17</v>
      </c>
      <c r="Q15" s="42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</row>
    <row r="16" spans="1:28">
      <c r="A16" s="53"/>
      <c r="B16" s="15"/>
      <c r="C16" s="37"/>
      <c r="D16" s="43" t="s">
        <v>12</v>
      </c>
      <c r="E16" s="37"/>
      <c r="F16" s="15"/>
      <c r="G16" s="59"/>
      <c r="H16" s="57"/>
      <c r="I16" s="37"/>
      <c r="J16" s="37"/>
      <c r="K16" s="37"/>
      <c r="L16" s="15"/>
      <c r="M16" s="58"/>
      <c r="N16" s="60"/>
      <c r="O16" s="56"/>
      <c r="P16" s="56"/>
      <c r="Q16" s="42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</row>
    <row r="17" spans="1:28">
      <c r="A17" s="53"/>
      <c r="B17" s="61">
        <f>IF(C29="N/A","N/A",IF(F29="N/A","N/A",INDEX($B$63:$M$71,$R$64,2)))</f>
        <v>4</v>
      </c>
      <c r="C17" s="37"/>
      <c r="D17" s="37"/>
      <c r="E17" s="37"/>
      <c r="F17" s="61">
        <f>IF(F29="N/A","N/A",IF(C29="N/A","N/A",INDEX($B$63:$M$71,$R$64,5)))</f>
        <v>6</v>
      </c>
      <c r="G17" s="15"/>
      <c r="H17" s="15"/>
      <c r="I17" s="37"/>
      <c r="J17" s="37"/>
      <c r="K17" s="37"/>
      <c r="L17" s="15"/>
      <c r="M17" s="15"/>
      <c r="N17" s="62"/>
      <c r="O17" s="63"/>
      <c r="P17" s="63"/>
      <c r="Q17" s="42"/>
      <c r="R17" s="42"/>
    </row>
    <row r="18" spans="1:28">
      <c r="A18" s="53"/>
      <c r="B18" s="37"/>
      <c r="C18" s="37"/>
      <c r="D18" s="64">
        <f>R63</f>
        <v>10</v>
      </c>
      <c r="E18" s="37"/>
      <c r="F18" s="37"/>
      <c r="G18" s="37"/>
      <c r="H18" s="37"/>
      <c r="I18" s="37"/>
      <c r="J18" s="37"/>
      <c r="K18" s="37"/>
      <c r="L18" s="15"/>
      <c r="M18" s="15"/>
      <c r="N18" s="41"/>
      <c r="Q18" s="42"/>
      <c r="R18" s="42"/>
    </row>
    <row r="19" spans="1:28">
      <c r="A19" s="48"/>
      <c r="B19" s="56" t="str">
        <f>IF(C29="N/A","N/A",IF(I29="N/A","N/A",INDEX($B$63:$M$71,$R$64,3)))</f>
        <v/>
      </c>
      <c r="C19" s="37"/>
      <c r="D19" s="37"/>
      <c r="E19" s="37"/>
      <c r="F19" s="56" t="str">
        <f>IF(F29="N/A","N/A",IF(I29="N/A","N/A",INDEX($B$63:$M$71,$R$64,4)))</f>
        <v/>
      </c>
      <c r="G19" s="37"/>
      <c r="H19" s="57">
        <f>IF(C29="N/A","N/A",C77)</f>
        <v>4</v>
      </c>
      <c r="I19" s="37"/>
      <c r="J19" s="37"/>
      <c r="K19" s="37"/>
      <c r="L19" s="15"/>
      <c r="M19" s="58">
        <f>IF(F29="N/A","N/A",F78)</f>
        <v>4</v>
      </c>
      <c r="N19" s="41"/>
      <c r="Q19" s="42"/>
      <c r="R19" s="42"/>
    </row>
    <row r="20" spans="1:28">
      <c r="A20" s="48"/>
      <c r="B20" s="15"/>
      <c r="C20" s="37"/>
      <c r="D20" s="37"/>
      <c r="E20" s="37"/>
      <c r="F20" s="37"/>
      <c r="G20" s="37"/>
      <c r="H20" s="37"/>
      <c r="I20" s="37"/>
      <c r="J20" s="37"/>
      <c r="K20" s="37"/>
      <c r="L20" s="37"/>
      <c r="M20" s="37"/>
      <c r="N20" s="41"/>
      <c r="Q20" s="42"/>
      <c r="R20" s="42"/>
    </row>
    <row r="21" spans="1:28">
      <c r="A21" s="48"/>
      <c r="B21" s="37"/>
      <c r="C21" s="37"/>
      <c r="D21" s="37"/>
      <c r="E21" s="37"/>
      <c r="F21" s="37"/>
      <c r="G21" s="37"/>
      <c r="H21" s="37"/>
      <c r="I21" s="37"/>
      <c r="J21" s="37"/>
      <c r="K21" s="15"/>
      <c r="L21" s="15"/>
      <c r="M21" s="15"/>
      <c r="N21" s="41"/>
      <c r="P21" s="5" t="s">
        <v>17</v>
      </c>
      <c r="Q21" s="42"/>
      <c r="R21" s="42"/>
    </row>
    <row r="22" spans="1:28">
      <c r="A22" s="48"/>
      <c r="B22" s="37"/>
      <c r="C22" s="37"/>
      <c r="D22" s="37"/>
      <c r="E22" s="37"/>
      <c r="F22" s="37" t="str">
        <f>F29</f>
        <v>Oddie</v>
      </c>
      <c r="G22" s="37"/>
      <c r="H22" s="37"/>
      <c r="I22" s="37"/>
      <c r="J22" s="37"/>
      <c r="K22" s="37"/>
      <c r="L22" s="54" t="s">
        <v>11</v>
      </c>
      <c r="M22" s="55">
        <f>IF(F29="N/A","N/A",F77/(S61*4))</f>
        <v>0.75</v>
      </c>
      <c r="N22" s="62"/>
      <c r="Q22" s="42"/>
      <c r="R22" s="42"/>
    </row>
    <row r="23" spans="1:28" ht="30" customHeight="1">
      <c r="A23" s="48"/>
      <c r="B23" s="37"/>
      <c r="C23" s="49" t="str">
        <f>IF(I29="N/A","N/A",IF(C29="N/A","N/A",INDEX($B$63:$M$71,$R$64,7)))</f>
        <v/>
      </c>
      <c r="D23" s="50">
        <f>IF(I29="N/A","N/A",IF(L29="N/A","N/A",INDEX($B$63:$M$71,$R$64,8)))</f>
        <v>0</v>
      </c>
      <c r="E23" s="51" t="str">
        <f>IF(I29="N/A","N/A",IF(F29="N/A","N/A",INDEX($B$63:$M$71,$R$64,9)))</f>
        <v/>
      </c>
      <c r="F23" s="15"/>
      <c r="G23" s="65"/>
      <c r="H23" s="37"/>
      <c r="I23" s="37"/>
      <c r="J23" s="66">
        <f>IF(I29="N/A","N/A",I76)</f>
        <v>0</v>
      </c>
      <c r="K23" s="66">
        <f>IF(I29="N/A","N/A",I77)</f>
        <v>0</v>
      </c>
      <c r="L23" s="15"/>
      <c r="M23" s="37"/>
      <c r="N23" s="41"/>
      <c r="Q23" s="42"/>
      <c r="R23" s="42"/>
    </row>
    <row r="24" spans="1:28">
      <c r="A24" s="48"/>
      <c r="B24" s="37"/>
      <c r="C24" s="15"/>
      <c r="D24" s="15"/>
      <c r="E24" s="15"/>
      <c r="F24" s="37"/>
      <c r="G24" s="37"/>
      <c r="H24" s="37"/>
      <c r="I24" s="37"/>
      <c r="J24" s="37"/>
      <c r="K24" s="37"/>
      <c r="L24" s="15"/>
      <c r="M24" s="15"/>
      <c r="N24" s="41"/>
      <c r="Q24" s="42"/>
      <c r="R24" s="42"/>
    </row>
    <row r="25" spans="1:28">
      <c r="A25" s="48"/>
      <c r="B25" s="37"/>
      <c r="C25" s="65"/>
      <c r="D25" s="59">
        <f>I29</f>
        <v>395</v>
      </c>
      <c r="E25" s="65"/>
      <c r="F25" s="15"/>
      <c r="G25" s="15"/>
      <c r="H25" s="37"/>
      <c r="I25" s="37"/>
      <c r="J25" s="59" t="s">
        <v>11</v>
      </c>
      <c r="K25" s="47" t="e">
        <f>IF(I29="N/A","N/A",I77/(T61*4))</f>
        <v>#DIV/0!</v>
      </c>
      <c r="L25" s="37"/>
      <c r="M25" s="37"/>
      <c r="N25" s="41"/>
      <c r="Q25" s="42"/>
      <c r="R25" s="42"/>
    </row>
    <row r="26" spans="1:28" ht="23.25">
      <c r="A26" s="48"/>
      <c r="B26" s="67"/>
      <c r="C26" s="67"/>
      <c r="D26" s="65"/>
      <c r="E26" s="37"/>
      <c r="F26" s="65"/>
      <c r="G26" s="68" t="s">
        <v>13</v>
      </c>
      <c r="H26" s="69"/>
      <c r="I26" s="15"/>
      <c r="J26" s="15"/>
      <c r="K26" s="15"/>
      <c r="L26" s="37"/>
      <c r="M26" s="37"/>
      <c r="N26" s="41"/>
      <c r="Q26" s="42"/>
      <c r="R26" s="42"/>
    </row>
    <row r="27" spans="1:28">
      <c r="A27" s="48" t="s">
        <v>14</v>
      </c>
      <c r="B27" s="37"/>
      <c r="C27" s="37"/>
      <c r="D27" s="37"/>
      <c r="E27" s="37" t="s">
        <v>15</v>
      </c>
      <c r="F27" s="37"/>
      <c r="G27" s="37"/>
      <c r="H27" s="37"/>
      <c r="I27" s="37"/>
      <c r="J27" s="37"/>
      <c r="K27" s="37"/>
      <c r="L27" s="37"/>
      <c r="M27" s="37"/>
      <c r="N27" s="41"/>
      <c r="Q27" s="42"/>
      <c r="R27" s="42"/>
    </row>
    <row r="28" spans="1:28" ht="16.5" thickBot="1">
      <c r="A28" s="70" t="s">
        <v>16</v>
      </c>
      <c r="B28" s="15"/>
      <c r="C28" s="55">
        <f>R63/(V61*4)</f>
        <v>0.625</v>
      </c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41"/>
      <c r="Q28" s="42"/>
      <c r="R28" s="42"/>
    </row>
    <row r="29" spans="1:28" s="76" customFormat="1" ht="16.5" thickTop="1">
      <c r="A29" s="6"/>
      <c r="B29" s="71"/>
      <c r="C29" s="72" t="s">
        <v>51</v>
      </c>
      <c r="D29" s="73"/>
      <c r="E29" s="71"/>
      <c r="F29" s="72" t="s">
        <v>51</v>
      </c>
      <c r="G29" s="73"/>
      <c r="H29" s="71"/>
      <c r="I29" s="72">
        <v>395</v>
      </c>
      <c r="J29" s="73"/>
      <c r="K29" s="71"/>
      <c r="L29" s="72" t="s">
        <v>17</v>
      </c>
      <c r="M29" s="73"/>
      <c r="N29" s="74"/>
      <c r="O29" s="75"/>
      <c r="P29" s="75"/>
    </row>
    <row r="30" spans="1:28" s="83" customFormat="1">
      <c r="A30" s="77"/>
      <c r="B30" s="78"/>
      <c r="C30" s="79" t="s">
        <v>18</v>
      </c>
      <c r="D30" s="79"/>
      <c r="E30" s="80"/>
      <c r="F30" s="79" t="s">
        <v>19</v>
      </c>
      <c r="G30" s="79"/>
      <c r="H30" s="80"/>
      <c r="I30" s="79" t="s">
        <v>20</v>
      </c>
      <c r="J30" s="79"/>
      <c r="K30" s="80"/>
      <c r="L30" s="79" t="s">
        <v>21</v>
      </c>
      <c r="M30" s="79"/>
      <c r="N30" s="81"/>
      <c r="O30" s="82"/>
      <c r="P30" s="82"/>
      <c r="AB30" s="84"/>
    </row>
    <row r="31" spans="1:28" s="83" customFormat="1" ht="16.5" thickBot="1">
      <c r="A31" s="85" t="s">
        <v>22</v>
      </c>
      <c r="B31" s="86" t="s">
        <v>23</v>
      </c>
      <c r="C31" s="87" t="s">
        <v>24</v>
      </c>
      <c r="D31" s="87" t="s">
        <v>25</v>
      </c>
      <c r="E31" s="86" t="s">
        <v>23</v>
      </c>
      <c r="F31" s="87" t="s">
        <v>24</v>
      </c>
      <c r="G31" s="87" t="s">
        <v>25</v>
      </c>
      <c r="H31" s="86" t="s">
        <v>23</v>
      </c>
      <c r="I31" s="87" t="s">
        <v>24</v>
      </c>
      <c r="J31" s="87" t="s">
        <v>25</v>
      </c>
      <c r="K31" s="86" t="s">
        <v>23</v>
      </c>
      <c r="L31" s="87" t="s">
        <v>24</v>
      </c>
      <c r="M31" s="87" t="s">
        <v>25</v>
      </c>
      <c r="N31" s="88"/>
      <c r="O31" s="82"/>
      <c r="P31" s="82"/>
    </row>
    <row r="32" spans="1:28" s="83" customFormat="1" ht="16.5" thickTop="1">
      <c r="A32" s="89" t="s">
        <v>26</v>
      </c>
      <c r="B32" s="90" t="s">
        <v>27</v>
      </c>
      <c r="C32" s="91" t="s">
        <v>28</v>
      </c>
      <c r="D32" s="91" t="s">
        <v>29</v>
      </c>
      <c r="E32" s="90" t="s">
        <v>30</v>
      </c>
      <c r="F32" s="91" t="s">
        <v>31</v>
      </c>
      <c r="G32" s="91" t="s">
        <v>32</v>
      </c>
      <c r="H32" s="90" t="s">
        <v>33</v>
      </c>
      <c r="I32" s="91" t="s">
        <v>34</v>
      </c>
      <c r="J32" s="91" t="s">
        <v>35</v>
      </c>
      <c r="K32" s="90" t="s">
        <v>36</v>
      </c>
      <c r="L32" s="91" t="s">
        <v>37</v>
      </c>
      <c r="M32" s="91" t="s">
        <v>38</v>
      </c>
      <c r="N32" s="92" t="s">
        <v>12</v>
      </c>
      <c r="O32" s="93"/>
      <c r="P32" s="93"/>
    </row>
    <row r="33" spans="1:28" s="83" customFormat="1">
      <c r="A33" s="94">
        <v>0.46875</v>
      </c>
      <c r="B33" s="119"/>
      <c r="C33" s="120">
        <v>0</v>
      </c>
      <c r="D33" s="120"/>
      <c r="E33" s="120"/>
      <c r="F33" s="120">
        <v>1</v>
      </c>
      <c r="G33" s="120"/>
      <c r="H33" s="120"/>
      <c r="I33" s="120">
        <v>0</v>
      </c>
      <c r="J33" s="120"/>
      <c r="K33" s="120"/>
      <c r="L33" s="120"/>
      <c r="M33" s="120"/>
      <c r="N33" s="121">
        <f t="shared" ref="N33:N40" si="0">IF(SUM(B33:M33)&lt;=0,"",SUM(B33:M33))</f>
        <v>1</v>
      </c>
      <c r="O33" s="84"/>
      <c r="P33" s="84"/>
      <c r="Q33" s="98"/>
    </row>
    <row r="34" spans="1:28" s="83" customFormat="1">
      <c r="A34" s="94">
        <v>0.47916666666666669</v>
      </c>
      <c r="B34" s="95"/>
      <c r="C34" s="96">
        <v>0</v>
      </c>
      <c r="D34" s="96"/>
      <c r="E34" s="96"/>
      <c r="F34" s="96">
        <v>2</v>
      </c>
      <c r="G34" s="96"/>
      <c r="H34" s="96"/>
      <c r="I34" s="96">
        <v>0</v>
      </c>
      <c r="J34" s="96"/>
      <c r="K34" s="96"/>
      <c r="L34" s="96"/>
      <c r="M34" s="96"/>
      <c r="N34" s="121">
        <f t="shared" si="0"/>
        <v>2</v>
      </c>
      <c r="O34" s="84"/>
      <c r="P34" s="84"/>
      <c r="Q34" s="98"/>
    </row>
    <row r="35" spans="1:28" s="83" customFormat="1">
      <c r="A35" s="94">
        <v>0.48958333333333298</v>
      </c>
      <c r="B35" s="95"/>
      <c r="C35" s="96">
        <v>0</v>
      </c>
      <c r="D35" s="96"/>
      <c r="E35" s="96"/>
      <c r="F35" s="96">
        <v>3</v>
      </c>
      <c r="G35" s="96"/>
      <c r="H35" s="96"/>
      <c r="I35" s="96">
        <v>0</v>
      </c>
      <c r="J35" s="96"/>
      <c r="K35" s="96"/>
      <c r="L35" s="96"/>
      <c r="M35" s="96"/>
      <c r="N35" s="121">
        <f t="shared" si="0"/>
        <v>3</v>
      </c>
      <c r="O35" s="84"/>
      <c r="P35" s="84"/>
      <c r="Q35" s="98"/>
    </row>
    <row r="36" spans="1:28" s="76" customFormat="1">
      <c r="A36" s="94">
        <v>0.5</v>
      </c>
      <c r="B36" s="95"/>
      <c r="C36" s="96">
        <v>3</v>
      </c>
      <c r="D36" s="96"/>
      <c r="E36" s="96"/>
      <c r="F36" s="96">
        <v>4</v>
      </c>
      <c r="G36" s="96"/>
      <c r="H36" s="96"/>
      <c r="I36" s="96">
        <v>0</v>
      </c>
      <c r="J36" s="96"/>
      <c r="K36" s="96"/>
      <c r="L36" s="96"/>
      <c r="M36" s="96"/>
      <c r="N36" s="121">
        <f t="shared" si="0"/>
        <v>7</v>
      </c>
      <c r="O36" s="84"/>
      <c r="P36" s="84"/>
      <c r="Q36" s="98"/>
      <c r="R36" s="83"/>
      <c r="S36" s="83"/>
      <c r="T36" s="83"/>
      <c r="U36" s="83"/>
      <c r="V36" s="83"/>
      <c r="W36" s="83"/>
      <c r="AB36" s="83"/>
    </row>
    <row r="37" spans="1:28" s="83" customFormat="1">
      <c r="A37" s="94">
        <v>0.51041666666666696</v>
      </c>
      <c r="B37" s="95"/>
      <c r="C37" s="96">
        <v>3</v>
      </c>
      <c r="D37" s="96"/>
      <c r="E37" s="96"/>
      <c r="F37" s="96">
        <v>5</v>
      </c>
      <c r="G37" s="96"/>
      <c r="H37" s="96"/>
      <c r="I37" s="96">
        <v>0</v>
      </c>
      <c r="J37" s="96"/>
      <c r="K37" s="96"/>
      <c r="L37" s="96"/>
      <c r="M37" s="96"/>
      <c r="N37" s="121">
        <f t="shared" si="0"/>
        <v>8</v>
      </c>
      <c r="O37" s="84"/>
      <c r="P37" s="84"/>
      <c r="Q37" s="98"/>
    </row>
    <row r="38" spans="1:28" s="83" customFormat="1">
      <c r="A38" s="94">
        <v>0.52083333333333304</v>
      </c>
      <c r="B38" s="95"/>
      <c r="C38" s="96">
        <v>3</v>
      </c>
      <c r="D38" s="96"/>
      <c r="E38" s="96"/>
      <c r="F38" s="96">
        <v>7</v>
      </c>
      <c r="G38" s="96"/>
      <c r="H38" s="96"/>
      <c r="I38" s="96">
        <v>0</v>
      </c>
      <c r="J38" s="96"/>
      <c r="K38" s="96"/>
      <c r="L38" s="96"/>
      <c r="M38" s="96"/>
      <c r="N38" s="121">
        <f t="shared" si="0"/>
        <v>10</v>
      </c>
      <c r="O38" s="84"/>
      <c r="P38" s="84"/>
      <c r="Q38" s="98"/>
    </row>
    <row r="39" spans="1:28" s="83" customFormat="1">
      <c r="A39" s="94">
        <v>0.53125</v>
      </c>
      <c r="B39" s="95"/>
      <c r="C39" s="96">
        <v>4</v>
      </c>
      <c r="D39" s="96"/>
      <c r="E39" s="96"/>
      <c r="F39" s="96">
        <v>9</v>
      </c>
      <c r="G39" s="96"/>
      <c r="H39" s="96"/>
      <c r="I39" s="96">
        <v>0</v>
      </c>
      <c r="J39" s="96"/>
      <c r="K39" s="96"/>
      <c r="L39" s="96"/>
      <c r="M39" s="96"/>
      <c r="N39" s="121">
        <f t="shared" si="0"/>
        <v>13</v>
      </c>
      <c r="O39" s="84"/>
      <c r="P39" s="84"/>
      <c r="Q39" s="98" t="s">
        <v>17</v>
      </c>
    </row>
    <row r="40" spans="1:28" s="83" customFormat="1">
      <c r="A40" s="94">
        <v>0.54166666666666696</v>
      </c>
      <c r="B40" s="124"/>
      <c r="C40" s="125">
        <v>4</v>
      </c>
      <c r="D40" s="125"/>
      <c r="E40" s="125"/>
      <c r="F40" s="125">
        <v>11</v>
      </c>
      <c r="G40" s="125"/>
      <c r="H40" s="125"/>
      <c r="I40" s="125">
        <v>0</v>
      </c>
      <c r="J40" s="125"/>
      <c r="K40" s="125"/>
      <c r="L40" s="125"/>
      <c r="M40" s="125"/>
      <c r="N40" s="121">
        <f t="shared" si="0"/>
        <v>15</v>
      </c>
      <c r="O40" s="84"/>
      <c r="P40" s="84"/>
      <c r="Q40" s="98"/>
    </row>
    <row r="41" spans="1:28" s="83" customFormat="1">
      <c r="A41" s="122"/>
      <c r="B41" s="43"/>
      <c r="C41" s="43"/>
      <c r="D41" s="123"/>
      <c r="E41" s="43"/>
      <c r="F41" s="43"/>
      <c r="G41" s="123"/>
      <c r="H41" s="43"/>
      <c r="I41" s="43"/>
      <c r="J41" s="123"/>
      <c r="K41" s="43"/>
      <c r="L41" s="43"/>
      <c r="M41" s="123"/>
      <c r="N41" s="121"/>
      <c r="O41" s="84"/>
      <c r="P41" s="84"/>
      <c r="Q41" s="98"/>
    </row>
    <row r="42" spans="1:28" s="83" customFormat="1">
      <c r="A42" s="122"/>
      <c r="B42" s="43"/>
      <c r="C42" s="43"/>
      <c r="D42" s="123"/>
      <c r="E42" s="43"/>
      <c r="F42" s="43"/>
      <c r="G42" s="123"/>
      <c r="H42" s="43"/>
      <c r="I42" s="43"/>
      <c r="J42" s="123"/>
      <c r="K42" s="43"/>
      <c r="L42" s="43"/>
      <c r="M42" s="123"/>
      <c r="N42" s="121"/>
      <c r="O42" s="84"/>
      <c r="P42" s="84"/>
      <c r="Q42" s="98"/>
    </row>
    <row r="43" spans="1:28" s="83" customFormat="1">
      <c r="A43" s="94"/>
      <c r="B43" s="99"/>
      <c r="C43" s="43"/>
      <c r="D43" s="43"/>
      <c r="E43" s="99"/>
      <c r="F43" s="43"/>
      <c r="G43" s="43"/>
      <c r="H43" s="99"/>
      <c r="I43" s="43"/>
      <c r="J43" s="43"/>
      <c r="K43" s="99"/>
      <c r="L43" s="43"/>
      <c r="M43" s="43"/>
      <c r="N43" s="97"/>
      <c r="O43" s="84"/>
      <c r="P43" s="84"/>
      <c r="Q43" s="98"/>
    </row>
    <row r="44" spans="1:28" s="83" customFormat="1">
      <c r="A44" s="94"/>
      <c r="B44" s="99"/>
      <c r="C44" s="43"/>
      <c r="D44" s="43"/>
      <c r="E44" s="99"/>
      <c r="F44" s="43"/>
      <c r="G44" s="43"/>
      <c r="H44" s="99"/>
      <c r="I44" s="43"/>
      <c r="J44" s="43"/>
      <c r="K44" s="99"/>
      <c r="L44" s="43"/>
      <c r="M44" s="43"/>
      <c r="N44" s="97"/>
      <c r="O44" s="84"/>
      <c r="P44" s="84"/>
      <c r="Q44" s="98"/>
    </row>
    <row r="45" spans="1:28" s="83" customFormat="1">
      <c r="A45" s="100"/>
      <c r="B45" s="99"/>
      <c r="C45" s="43"/>
      <c r="D45" s="43"/>
      <c r="E45" s="99"/>
      <c r="F45" s="43"/>
      <c r="G45" s="43"/>
      <c r="H45" s="99"/>
      <c r="I45" s="43"/>
      <c r="J45" s="43"/>
      <c r="K45" s="99"/>
      <c r="L45" s="43"/>
      <c r="M45" s="43"/>
      <c r="N45" s="97"/>
      <c r="O45" s="82"/>
      <c r="P45" s="82"/>
    </row>
    <row r="46" spans="1:28" s="83" customFormat="1" ht="16.5" thickBot="1">
      <c r="A46" s="101" t="s">
        <v>39</v>
      </c>
      <c r="B46" s="102"/>
      <c r="C46" s="103"/>
      <c r="D46" s="103"/>
      <c r="E46" s="102"/>
      <c r="F46" s="103"/>
      <c r="G46" s="103"/>
      <c r="H46" s="102"/>
      <c r="I46" s="103"/>
      <c r="J46" s="103"/>
      <c r="K46" s="102"/>
      <c r="L46" s="103"/>
      <c r="M46" s="103"/>
      <c r="N46" s="104"/>
      <c r="O46" s="82"/>
      <c r="P46" s="82"/>
      <c r="R46" s="105" t="s">
        <v>40</v>
      </c>
      <c r="S46" s="105"/>
      <c r="T46" s="105"/>
      <c r="U46" s="105"/>
    </row>
    <row r="47" spans="1:28" s="83" customFormat="1" ht="16.5" thickTop="1">
      <c r="A47" s="89" t="s">
        <v>26</v>
      </c>
      <c r="B47" s="90" t="s">
        <v>27</v>
      </c>
      <c r="C47" s="91" t="s">
        <v>28</v>
      </c>
      <c r="D47" s="91" t="s">
        <v>29</v>
      </c>
      <c r="E47" s="90" t="s">
        <v>30</v>
      </c>
      <c r="F47" s="91" t="s">
        <v>31</v>
      </c>
      <c r="G47" s="91" t="s">
        <v>32</v>
      </c>
      <c r="H47" s="90" t="s">
        <v>33</v>
      </c>
      <c r="I47" s="91" t="s">
        <v>34</v>
      </c>
      <c r="J47" s="91" t="s">
        <v>35</v>
      </c>
      <c r="K47" s="90" t="s">
        <v>36</v>
      </c>
      <c r="L47" s="91" t="s">
        <v>37</v>
      </c>
      <c r="M47" s="91" t="s">
        <v>38</v>
      </c>
      <c r="N47" s="92" t="s">
        <v>12</v>
      </c>
      <c r="O47" s="93"/>
      <c r="P47" s="93"/>
      <c r="Q47" s="98">
        <f>Q48-15/(60*24)</f>
        <v>0.45833333333333331</v>
      </c>
      <c r="R47" s="106" t="s">
        <v>41</v>
      </c>
      <c r="S47" s="106" t="s">
        <v>42</v>
      </c>
      <c r="T47" s="106" t="s">
        <v>43</v>
      </c>
      <c r="U47" s="106" t="s">
        <v>44</v>
      </c>
      <c r="V47" s="105" t="s">
        <v>45</v>
      </c>
    </row>
    <row r="48" spans="1:28" s="83" customFormat="1">
      <c r="A48" s="94">
        <f>A33</f>
        <v>0.46875</v>
      </c>
      <c r="B48" s="99" t="str">
        <f>IF(B33="","",B33)</f>
        <v/>
      </c>
      <c r="C48" s="43">
        <f>IF(C33="","",C33)</f>
        <v>0</v>
      </c>
      <c r="D48" s="43" t="str">
        <f>IF(D33="","",D33)</f>
        <v/>
      </c>
      <c r="E48" s="99" t="str">
        <f t="shared" ref="E48:M48" si="1">IF(E33="","",E33)</f>
        <v/>
      </c>
      <c r="F48" s="43">
        <f t="shared" si="1"/>
        <v>1</v>
      </c>
      <c r="G48" s="43" t="str">
        <f t="shared" si="1"/>
        <v/>
      </c>
      <c r="H48" s="99" t="str">
        <f t="shared" si="1"/>
        <v/>
      </c>
      <c r="I48" s="43">
        <f t="shared" si="1"/>
        <v>0</v>
      </c>
      <c r="J48" s="43" t="str">
        <f t="shared" si="1"/>
        <v/>
      </c>
      <c r="K48" s="99" t="str">
        <f t="shared" si="1"/>
        <v/>
      </c>
      <c r="L48" s="43" t="str">
        <f t="shared" si="1"/>
        <v/>
      </c>
      <c r="M48" s="43" t="str">
        <f t="shared" si="1"/>
        <v/>
      </c>
      <c r="N48" s="97">
        <f t="shared" ref="N48:N58" si="2">IF(SUM(B48:M48)&lt;=0,"",SUM(B48:M48))</f>
        <v>1</v>
      </c>
      <c r="O48" s="84"/>
      <c r="P48" s="84"/>
      <c r="Q48" s="98">
        <f t="shared" ref="Q48:Q59" si="3">$A48</f>
        <v>0.46875</v>
      </c>
      <c r="R48" s="106">
        <f t="shared" ref="R48:R59" si="4">SUM(B48:D48)</f>
        <v>0</v>
      </c>
      <c r="S48" s="106">
        <f t="shared" ref="S48:S59" si="5">SUM(E48:G48)</f>
        <v>1</v>
      </c>
      <c r="T48" s="106">
        <f t="shared" ref="T48:T59" si="6">SUM(H48:J48)</f>
        <v>0</v>
      </c>
      <c r="U48" s="106">
        <f t="shared" ref="U48:U59" si="7">SUM(K48:M48)</f>
        <v>0</v>
      </c>
      <c r="V48" s="106">
        <f t="shared" ref="V48:V59" si="8">SUM(R48:U48)</f>
        <v>1</v>
      </c>
      <c r="W48" s="107">
        <f>MATCH(S64,Q47:Q59,0)</f>
        <v>4</v>
      </c>
    </row>
    <row r="49" spans="1:23" s="83" customFormat="1">
      <c r="A49" s="94">
        <f t="shared" ref="A49:A59" si="9">IF(A34="","",A48+15/1440)</f>
        <v>0.47916666666666669</v>
      </c>
      <c r="B49" s="99" t="str">
        <f t="shared" ref="B49:M59" si="10">IF(B34="","",B34-B33)</f>
        <v/>
      </c>
      <c r="C49" s="43">
        <f t="shared" si="10"/>
        <v>0</v>
      </c>
      <c r="D49" s="43" t="str">
        <f t="shared" si="10"/>
        <v/>
      </c>
      <c r="E49" s="99" t="str">
        <f t="shared" si="10"/>
        <v/>
      </c>
      <c r="F49" s="43">
        <f t="shared" si="10"/>
        <v>1</v>
      </c>
      <c r="G49" s="43" t="str">
        <f t="shared" si="10"/>
        <v/>
      </c>
      <c r="H49" s="99" t="str">
        <f t="shared" si="10"/>
        <v/>
      </c>
      <c r="I49" s="43">
        <f t="shared" si="10"/>
        <v>0</v>
      </c>
      <c r="J49" s="43" t="str">
        <f t="shared" si="10"/>
        <v/>
      </c>
      <c r="K49" s="99" t="str">
        <f t="shared" si="10"/>
        <v/>
      </c>
      <c r="L49" s="43" t="str">
        <f t="shared" si="10"/>
        <v/>
      </c>
      <c r="M49" s="43" t="str">
        <f t="shared" si="10"/>
        <v/>
      </c>
      <c r="N49" s="97">
        <f t="shared" si="2"/>
        <v>1</v>
      </c>
      <c r="O49" s="84"/>
      <c r="P49" s="84"/>
      <c r="Q49" s="98">
        <f t="shared" si="3"/>
        <v>0.47916666666666669</v>
      </c>
      <c r="R49" s="106">
        <f t="shared" si="4"/>
        <v>0</v>
      </c>
      <c r="S49" s="106">
        <f t="shared" si="5"/>
        <v>1</v>
      </c>
      <c r="T49" s="106">
        <f t="shared" si="6"/>
        <v>0</v>
      </c>
      <c r="U49" s="106">
        <f t="shared" si="7"/>
        <v>0</v>
      </c>
      <c r="V49" s="106">
        <f t="shared" si="8"/>
        <v>1</v>
      </c>
      <c r="W49" s="107">
        <f>W48+1</f>
        <v>5</v>
      </c>
    </row>
    <row r="50" spans="1:23" s="83" customFormat="1">
      <c r="A50" s="94">
        <f t="shared" si="9"/>
        <v>0.48958333333333337</v>
      </c>
      <c r="B50" s="99" t="str">
        <f t="shared" si="10"/>
        <v/>
      </c>
      <c r="C50" s="43">
        <f t="shared" si="10"/>
        <v>0</v>
      </c>
      <c r="D50" s="43" t="str">
        <f t="shared" si="10"/>
        <v/>
      </c>
      <c r="E50" s="99" t="str">
        <f t="shared" si="10"/>
        <v/>
      </c>
      <c r="F50" s="43">
        <f t="shared" si="10"/>
        <v>1</v>
      </c>
      <c r="G50" s="43" t="str">
        <f t="shared" si="10"/>
        <v/>
      </c>
      <c r="H50" s="99" t="str">
        <f t="shared" si="10"/>
        <v/>
      </c>
      <c r="I50" s="43">
        <f t="shared" si="10"/>
        <v>0</v>
      </c>
      <c r="J50" s="43" t="str">
        <f t="shared" si="10"/>
        <v/>
      </c>
      <c r="K50" s="99" t="str">
        <f t="shared" si="10"/>
        <v/>
      </c>
      <c r="L50" s="43" t="str">
        <f t="shared" si="10"/>
        <v/>
      </c>
      <c r="M50" s="43" t="str">
        <f t="shared" si="10"/>
        <v/>
      </c>
      <c r="N50" s="97">
        <f t="shared" si="2"/>
        <v>1</v>
      </c>
      <c r="O50" s="84"/>
      <c r="P50" s="84"/>
      <c r="Q50" s="98">
        <f t="shared" si="3"/>
        <v>0.48958333333333337</v>
      </c>
      <c r="R50" s="106">
        <f t="shared" si="4"/>
        <v>0</v>
      </c>
      <c r="S50" s="106">
        <f t="shared" si="5"/>
        <v>1</v>
      </c>
      <c r="T50" s="106">
        <f t="shared" si="6"/>
        <v>0</v>
      </c>
      <c r="U50" s="106">
        <f t="shared" si="7"/>
        <v>0</v>
      </c>
      <c r="V50" s="106">
        <f t="shared" si="8"/>
        <v>1</v>
      </c>
      <c r="W50" s="107">
        <f>W49+1</f>
        <v>6</v>
      </c>
    </row>
    <row r="51" spans="1:23" s="83" customFormat="1">
      <c r="A51" s="94">
        <f t="shared" si="9"/>
        <v>0.5</v>
      </c>
      <c r="B51" s="99" t="str">
        <f t="shared" si="10"/>
        <v/>
      </c>
      <c r="C51" s="43">
        <f t="shared" si="10"/>
        <v>3</v>
      </c>
      <c r="D51" s="43" t="str">
        <f t="shared" si="10"/>
        <v/>
      </c>
      <c r="E51" s="99" t="str">
        <f t="shared" si="10"/>
        <v/>
      </c>
      <c r="F51" s="43">
        <f t="shared" si="10"/>
        <v>1</v>
      </c>
      <c r="G51" s="43" t="str">
        <f t="shared" si="10"/>
        <v/>
      </c>
      <c r="H51" s="99" t="str">
        <f t="shared" si="10"/>
        <v/>
      </c>
      <c r="I51" s="43">
        <f t="shared" si="10"/>
        <v>0</v>
      </c>
      <c r="J51" s="43" t="str">
        <f t="shared" si="10"/>
        <v/>
      </c>
      <c r="K51" s="99" t="str">
        <f t="shared" si="10"/>
        <v/>
      </c>
      <c r="L51" s="43" t="str">
        <f t="shared" si="10"/>
        <v/>
      </c>
      <c r="M51" s="43" t="str">
        <f t="shared" si="10"/>
        <v/>
      </c>
      <c r="N51" s="97">
        <f t="shared" si="2"/>
        <v>4</v>
      </c>
      <c r="O51" s="84"/>
      <c r="P51" s="84"/>
      <c r="Q51" s="98">
        <f t="shared" si="3"/>
        <v>0.5</v>
      </c>
      <c r="R51" s="106">
        <f t="shared" si="4"/>
        <v>3</v>
      </c>
      <c r="S51" s="106">
        <f t="shared" si="5"/>
        <v>1</v>
      </c>
      <c r="T51" s="106">
        <f t="shared" si="6"/>
        <v>0</v>
      </c>
      <c r="U51" s="106">
        <f t="shared" si="7"/>
        <v>0</v>
      </c>
      <c r="V51" s="106">
        <f t="shared" si="8"/>
        <v>4</v>
      </c>
      <c r="W51" s="107">
        <f>W50+1</f>
        <v>7</v>
      </c>
    </row>
    <row r="52" spans="1:23" s="83" customFormat="1">
      <c r="A52" s="94">
        <f t="shared" si="9"/>
        <v>0.51041666666666663</v>
      </c>
      <c r="B52" s="99" t="str">
        <f t="shared" si="10"/>
        <v/>
      </c>
      <c r="C52" s="43">
        <f t="shared" si="10"/>
        <v>0</v>
      </c>
      <c r="D52" s="43" t="str">
        <f t="shared" si="10"/>
        <v/>
      </c>
      <c r="E52" s="99" t="str">
        <f t="shared" si="10"/>
        <v/>
      </c>
      <c r="F52" s="43">
        <f t="shared" si="10"/>
        <v>1</v>
      </c>
      <c r="G52" s="43" t="str">
        <f t="shared" si="10"/>
        <v/>
      </c>
      <c r="H52" s="99" t="str">
        <f t="shared" si="10"/>
        <v/>
      </c>
      <c r="I52" s="43">
        <f t="shared" si="10"/>
        <v>0</v>
      </c>
      <c r="J52" s="43" t="str">
        <f t="shared" si="10"/>
        <v/>
      </c>
      <c r="K52" s="99" t="str">
        <f t="shared" si="10"/>
        <v/>
      </c>
      <c r="L52" s="43" t="str">
        <f t="shared" si="10"/>
        <v/>
      </c>
      <c r="M52" s="43" t="str">
        <f t="shared" si="10"/>
        <v/>
      </c>
      <c r="N52" s="97">
        <f t="shared" si="2"/>
        <v>1</v>
      </c>
      <c r="O52" s="84"/>
      <c r="P52" s="84"/>
      <c r="Q52" s="98">
        <f t="shared" si="3"/>
        <v>0.51041666666666663</v>
      </c>
      <c r="R52" s="106">
        <f t="shared" si="4"/>
        <v>0</v>
      </c>
      <c r="S52" s="106">
        <f t="shared" si="5"/>
        <v>1</v>
      </c>
      <c r="T52" s="106">
        <f t="shared" si="6"/>
        <v>0</v>
      </c>
      <c r="U52" s="106">
        <f t="shared" si="7"/>
        <v>0</v>
      </c>
      <c r="V52" s="106">
        <f t="shared" si="8"/>
        <v>1</v>
      </c>
    </row>
    <row r="53" spans="1:23" s="83" customFormat="1">
      <c r="A53" s="94">
        <f t="shared" si="9"/>
        <v>0.52083333333333326</v>
      </c>
      <c r="B53" s="99" t="str">
        <f t="shared" si="10"/>
        <v/>
      </c>
      <c r="C53" s="43">
        <f t="shared" si="10"/>
        <v>0</v>
      </c>
      <c r="D53" s="43" t="str">
        <f t="shared" si="10"/>
        <v/>
      </c>
      <c r="E53" s="99" t="str">
        <f t="shared" si="10"/>
        <v/>
      </c>
      <c r="F53" s="43">
        <f t="shared" si="10"/>
        <v>2</v>
      </c>
      <c r="G53" s="43" t="str">
        <f t="shared" si="10"/>
        <v/>
      </c>
      <c r="H53" s="99" t="str">
        <f t="shared" si="10"/>
        <v/>
      </c>
      <c r="I53" s="43">
        <f t="shared" si="10"/>
        <v>0</v>
      </c>
      <c r="J53" s="43" t="str">
        <f t="shared" si="10"/>
        <v/>
      </c>
      <c r="K53" s="99" t="str">
        <f t="shared" si="10"/>
        <v/>
      </c>
      <c r="L53" s="43" t="str">
        <f t="shared" si="10"/>
        <v/>
      </c>
      <c r="M53" s="43" t="str">
        <f t="shared" si="10"/>
        <v/>
      </c>
      <c r="N53" s="97">
        <f t="shared" si="2"/>
        <v>2</v>
      </c>
      <c r="O53" s="84"/>
      <c r="P53" s="84"/>
      <c r="Q53" s="98">
        <f t="shared" si="3"/>
        <v>0.52083333333333326</v>
      </c>
      <c r="R53" s="106">
        <f t="shared" si="4"/>
        <v>0</v>
      </c>
      <c r="S53" s="106">
        <f t="shared" si="5"/>
        <v>2</v>
      </c>
      <c r="T53" s="106">
        <f t="shared" si="6"/>
        <v>0</v>
      </c>
      <c r="U53" s="106">
        <f t="shared" si="7"/>
        <v>0</v>
      </c>
      <c r="V53" s="106">
        <f t="shared" si="8"/>
        <v>2</v>
      </c>
    </row>
    <row r="54" spans="1:23" s="83" customFormat="1">
      <c r="A54" s="94">
        <f t="shared" si="9"/>
        <v>0.53124999999999989</v>
      </c>
      <c r="B54" s="99" t="str">
        <f t="shared" si="10"/>
        <v/>
      </c>
      <c r="C54" s="43">
        <f t="shared" si="10"/>
        <v>1</v>
      </c>
      <c r="D54" s="43" t="str">
        <f t="shared" si="10"/>
        <v/>
      </c>
      <c r="E54" s="99" t="str">
        <f t="shared" si="10"/>
        <v/>
      </c>
      <c r="F54" s="43">
        <f t="shared" si="10"/>
        <v>2</v>
      </c>
      <c r="G54" s="43" t="str">
        <f t="shared" si="10"/>
        <v/>
      </c>
      <c r="H54" s="99" t="str">
        <f t="shared" si="10"/>
        <v/>
      </c>
      <c r="I54" s="43">
        <f t="shared" si="10"/>
        <v>0</v>
      </c>
      <c r="J54" s="43" t="str">
        <f t="shared" si="10"/>
        <v/>
      </c>
      <c r="K54" s="99" t="str">
        <f t="shared" si="10"/>
        <v/>
      </c>
      <c r="L54" s="43" t="str">
        <f t="shared" si="10"/>
        <v/>
      </c>
      <c r="M54" s="43" t="str">
        <f t="shared" si="10"/>
        <v/>
      </c>
      <c r="N54" s="97">
        <f t="shared" si="2"/>
        <v>3</v>
      </c>
      <c r="O54" s="84"/>
      <c r="P54" s="84"/>
      <c r="Q54" s="98">
        <f t="shared" si="3"/>
        <v>0.53124999999999989</v>
      </c>
      <c r="R54" s="106">
        <f t="shared" si="4"/>
        <v>1</v>
      </c>
      <c r="S54" s="106">
        <f t="shared" si="5"/>
        <v>2</v>
      </c>
      <c r="T54" s="106">
        <f t="shared" si="6"/>
        <v>0</v>
      </c>
      <c r="U54" s="106">
        <f t="shared" si="7"/>
        <v>0</v>
      </c>
      <c r="V54" s="106">
        <f t="shared" si="8"/>
        <v>3</v>
      </c>
    </row>
    <row r="55" spans="1:23" s="83" customFormat="1">
      <c r="A55" s="94">
        <f t="shared" si="9"/>
        <v>0.54166666666666652</v>
      </c>
      <c r="B55" s="99" t="str">
        <f t="shared" si="10"/>
        <v/>
      </c>
      <c r="C55" s="43">
        <f t="shared" si="10"/>
        <v>0</v>
      </c>
      <c r="D55" s="43" t="str">
        <f t="shared" si="10"/>
        <v/>
      </c>
      <c r="E55" s="99" t="str">
        <f t="shared" si="10"/>
        <v/>
      </c>
      <c r="F55" s="43">
        <f t="shared" si="10"/>
        <v>2</v>
      </c>
      <c r="G55" s="43" t="str">
        <f t="shared" si="10"/>
        <v/>
      </c>
      <c r="H55" s="99" t="str">
        <f t="shared" si="10"/>
        <v/>
      </c>
      <c r="I55" s="43">
        <f t="shared" si="10"/>
        <v>0</v>
      </c>
      <c r="J55" s="43" t="str">
        <f t="shared" si="10"/>
        <v/>
      </c>
      <c r="K55" s="99" t="str">
        <f t="shared" si="10"/>
        <v/>
      </c>
      <c r="L55" s="43" t="str">
        <f t="shared" si="10"/>
        <v/>
      </c>
      <c r="M55" s="43" t="str">
        <f t="shared" si="10"/>
        <v/>
      </c>
      <c r="N55" s="97">
        <f t="shared" si="2"/>
        <v>2</v>
      </c>
      <c r="O55" s="84"/>
      <c r="P55" s="84"/>
      <c r="Q55" s="98">
        <f t="shared" si="3"/>
        <v>0.54166666666666652</v>
      </c>
      <c r="R55" s="106">
        <f t="shared" si="4"/>
        <v>0</v>
      </c>
      <c r="S55" s="106">
        <f t="shared" si="5"/>
        <v>2</v>
      </c>
      <c r="T55" s="106">
        <f t="shared" si="6"/>
        <v>0</v>
      </c>
      <c r="U55" s="106">
        <f t="shared" si="7"/>
        <v>0</v>
      </c>
      <c r="V55" s="106">
        <f t="shared" si="8"/>
        <v>2</v>
      </c>
    </row>
    <row r="56" spans="1:23" s="83" customFormat="1">
      <c r="A56" s="94" t="str">
        <f t="shared" si="9"/>
        <v/>
      </c>
      <c r="B56" s="99" t="str">
        <f t="shared" si="10"/>
        <v/>
      </c>
      <c r="C56" s="43" t="str">
        <f t="shared" si="10"/>
        <v/>
      </c>
      <c r="D56" s="43" t="str">
        <f t="shared" si="10"/>
        <v/>
      </c>
      <c r="E56" s="99" t="str">
        <f t="shared" si="10"/>
        <v/>
      </c>
      <c r="F56" s="43" t="str">
        <f t="shared" si="10"/>
        <v/>
      </c>
      <c r="G56" s="43" t="str">
        <f t="shared" si="10"/>
        <v/>
      </c>
      <c r="H56" s="99" t="str">
        <f t="shared" si="10"/>
        <v/>
      </c>
      <c r="I56" s="43" t="str">
        <f t="shared" si="10"/>
        <v/>
      </c>
      <c r="J56" s="43" t="str">
        <f t="shared" si="10"/>
        <v/>
      </c>
      <c r="K56" s="99" t="str">
        <f t="shared" si="10"/>
        <v/>
      </c>
      <c r="L56" s="43" t="str">
        <f t="shared" si="10"/>
        <v/>
      </c>
      <c r="M56" s="43" t="str">
        <f t="shared" si="10"/>
        <v/>
      </c>
      <c r="N56" s="97" t="str">
        <f t="shared" si="2"/>
        <v/>
      </c>
      <c r="O56" s="84"/>
      <c r="P56" s="84"/>
      <c r="Q56" s="98" t="str">
        <f t="shared" si="3"/>
        <v/>
      </c>
      <c r="R56" s="106">
        <f t="shared" si="4"/>
        <v>0</v>
      </c>
      <c r="S56" s="106">
        <f t="shared" si="5"/>
        <v>0</v>
      </c>
      <c r="T56" s="106">
        <f t="shared" si="6"/>
        <v>0</v>
      </c>
      <c r="U56" s="106">
        <f t="shared" si="7"/>
        <v>0</v>
      </c>
      <c r="V56" s="106">
        <f t="shared" si="8"/>
        <v>0</v>
      </c>
    </row>
    <row r="57" spans="1:23" s="83" customFormat="1">
      <c r="A57" s="94" t="str">
        <f t="shared" si="9"/>
        <v/>
      </c>
      <c r="B57" s="99" t="str">
        <f t="shared" si="10"/>
        <v/>
      </c>
      <c r="C57" s="43" t="str">
        <f t="shared" si="10"/>
        <v/>
      </c>
      <c r="D57" s="43" t="str">
        <f t="shared" si="10"/>
        <v/>
      </c>
      <c r="E57" s="99" t="str">
        <f t="shared" si="10"/>
        <v/>
      </c>
      <c r="F57" s="43" t="str">
        <f t="shared" si="10"/>
        <v/>
      </c>
      <c r="G57" s="43" t="str">
        <f t="shared" si="10"/>
        <v/>
      </c>
      <c r="H57" s="99" t="str">
        <f t="shared" si="10"/>
        <v/>
      </c>
      <c r="I57" s="43" t="str">
        <f t="shared" si="10"/>
        <v/>
      </c>
      <c r="J57" s="43" t="str">
        <f t="shared" si="10"/>
        <v/>
      </c>
      <c r="K57" s="99" t="str">
        <f t="shared" si="10"/>
        <v/>
      </c>
      <c r="L57" s="43" t="str">
        <f t="shared" si="10"/>
        <v/>
      </c>
      <c r="M57" s="43" t="str">
        <f t="shared" si="10"/>
        <v/>
      </c>
      <c r="N57" s="97" t="str">
        <f t="shared" si="2"/>
        <v/>
      </c>
      <c r="O57" s="84"/>
      <c r="P57" s="84"/>
      <c r="Q57" s="98" t="str">
        <f t="shared" si="3"/>
        <v/>
      </c>
      <c r="R57" s="106">
        <f t="shared" si="4"/>
        <v>0</v>
      </c>
      <c r="S57" s="106">
        <f t="shared" si="5"/>
        <v>0</v>
      </c>
      <c r="T57" s="106">
        <f t="shared" si="6"/>
        <v>0</v>
      </c>
      <c r="U57" s="106">
        <f t="shared" si="7"/>
        <v>0</v>
      </c>
      <c r="V57" s="106">
        <f t="shared" si="8"/>
        <v>0</v>
      </c>
    </row>
    <row r="58" spans="1:23" s="83" customFormat="1">
      <c r="A58" s="94" t="str">
        <f t="shared" si="9"/>
        <v/>
      </c>
      <c r="B58" s="99" t="str">
        <f t="shared" si="10"/>
        <v/>
      </c>
      <c r="C58" s="43" t="str">
        <f t="shared" si="10"/>
        <v/>
      </c>
      <c r="D58" s="43" t="str">
        <f t="shared" si="10"/>
        <v/>
      </c>
      <c r="E58" s="99" t="str">
        <f t="shared" si="10"/>
        <v/>
      </c>
      <c r="F58" s="43" t="str">
        <f t="shared" si="10"/>
        <v/>
      </c>
      <c r="G58" s="43" t="str">
        <f t="shared" si="10"/>
        <v/>
      </c>
      <c r="H58" s="99" t="str">
        <f t="shared" si="10"/>
        <v/>
      </c>
      <c r="I58" s="43" t="str">
        <f t="shared" si="10"/>
        <v/>
      </c>
      <c r="J58" s="43" t="str">
        <f t="shared" si="10"/>
        <v/>
      </c>
      <c r="K58" s="99" t="str">
        <f t="shared" si="10"/>
        <v/>
      </c>
      <c r="L58" s="43" t="str">
        <f t="shared" si="10"/>
        <v/>
      </c>
      <c r="M58" s="43" t="str">
        <f t="shared" si="10"/>
        <v/>
      </c>
      <c r="N58" s="97" t="str">
        <f t="shared" si="2"/>
        <v/>
      </c>
      <c r="O58" s="84"/>
      <c r="P58" s="84"/>
      <c r="Q58" s="98" t="str">
        <f t="shared" si="3"/>
        <v/>
      </c>
      <c r="R58" s="106">
        <f t="shared" si="4"/>
        <v>0</v>
      </c>
      <c r="S58" s="106">
        <f t="shared" si="5"/>
        <v>0</v>
      </c>
      <c r="T58" s="106">
        <f t="shared" si="6"/>
        <v>0</v>
      </c>
      <c r="U58" s="106">
        <f t="shared" si="7"/>
        <v>0</v>
      </c>
      <c r="V58" s="106">
        <f t="shared" si="8"/>
        <v>0</v>
      </c>
    </row>
    <row r="59" spans="1:23" s="83" customFormat="1">
      <c r="A59" s="94" t="str">
        <f t="shared" si="9"/>
        <v/>
      </c>
      <c r="B59" s="99" t="str">
        <f t="shared" si="10"/>
        <v/>
      </c>
      <c r="C59" s="43" t="str">
        <f t="shared" si="10"/>
        <v/>
      </c>
      <c r="D59" s="43" t="str">
        <f t="shared" si="10"/>
        <v/>
      </c>
      <c r="E59" s="99" t="str">
        <f t="shared" si="10"/>
        <v/>
      </c>
      <c r="F59" s="43" t="str">
        <f t="shared" si="10"/>
        <v/>
      </c>
      <c r="G59" s="43" t="str">
        <f t="shared" si="10"/>
        <v/>
      </c>
      <c r="H59" s="99" t="str">
        <f t="shared" si="10"/>
        <v/>
      </c>
      <c r="I59" s="43" t="str">
        <f t="shared" si="10"/>
        <v/>
      </c>
      <c r="J59" s="43" t="str">
        <f t="shared" si="10"/>
        <v/>
      </c>
      <c r="K59" s="99" t="str">
        <f t="shared" si="10"/>
        <v/>
      </c>
      <c r="L59" s="43" t="str">
        <f t="shared" si="10"/>
        <v/>
      </c>
      <c r="M59" s="43" t="str">
        <f t="shared" si="10"/>
        <v/>
      </c>
      <c r="N59" s="97" t="str">
        <f>IF(SUM(B59:M59)&lt;=0,"",SUM(B59:M59))</f>
        <v/>
      </c>
      <c r="O59" s="84"/>
      <c r="P59" s="84"/>
      <c r="Q59" s="98" t="str">
        <f t="shared" si="3"/>
        <v/>
      </c>
      <c r="R59" s="106">
        <f t="shared" si="4"/>
        <v>0</v>
      </c>
      <c r="S59" s="106">
        <f t="shared" si="5"/>
        <v>0</v>
      </c>
      <c r="T59" s="106">
        <f t="shared" si="6"/>
        <v>0</v>
      </c>
      <c r="U59" s="106">
        <f t="shared" si="7"/>
        <v>0</v>
      </c>
      <c r="V59" s="106">
        <f t="shared" si="8"/>
        <v>0</v>
      </c>
    </row>
    <row r="60" spans="1:23" s="83" customFormat="1">
      <c r="A60" s="100"/>
      <c r="B60" s="99"/>
      <c r="C60" s="43"/>
      <c r="D60" s="43"/>
      <c r="E60" s="99"/>
      <c r="F60" s="43"/>
      <c r="G60" s="43"/>
      <c r="H60" s="99"/>
      <c r="I60" s="43"/>
      <c r="J60" s="43"/>
      <c r="K60" s="99"/>
      <c r="L60" s="43"/>
      <c r="M60" s="43"/>
      <c r="N60" s="97"/>
      <c r="O60" s="82"/>
      <c r="P60" s="82"/>
    </row>
    <row r="61" spans="1:23" s="83" customFormat="1" ht="16.5" thickBot="1">
      <c r="A61" s="101" t="s">
        <v>46</v>
      </c>
      <c r="B61" s="108"/>
      <c r="C61" s="109"/>
      <c r="D61" s="109"/>
      <c r="E61" s="108"/>
      <c r="F61" s="109"/>
      <c r="G61" s="109"/>
      <c r="H61" s="108"/>
      <c r="I61" s="109"/>
      <c r="J61" s="109"/>
      <c r="K61" s="108"/>
      <c r="L61" s="109"/>
      <c r="M61" s="109"/>
      <c r="N61" s="110"/>
      <c r="O61" s="82"/>
      <c r="P61" s="82"/>
      <c r="Q61" s="111">
        <f>INDEX(Q48:Q58,W61,1)</f>
        <v>0.5</v>
      </c>
      <c r="R61" s="106">
        <f>MAX(INDEX(R48:V59,W48,1),INDEX(R48:V59,W49,1),INDEX(R48:V59,W50,1),INDEX(R48:V59,W51,1))</f>
        <v>3</v>
      </c>
      <c r="S61" s="106">
        <f>MAX(INDEX(R48:V59,W48,2),INDEX(R48:V59,W49,2),INDEX(R48:V59,W50,2),INDEX(R48:V59,W51,2))</f>
        <v>2</v>
      </c>
      <c r="T61" s="106">
        <f>MAX(INDEX(R48:V59,W48,3),INDEX(R48:V59,W49,3),INDEX(R48:V59,W50,3),INDEX(R48:V59,W51,3))</f>
        <v>0</v>
      </c>
      <c r="U61" s="106">
        <f>MAX(INDEX(R48:V59,W48,4),INDEX(R48:V59,W49,4),INDEX(R48:V59,W50,4),INDEX(R48:V59,W51,4))</f>
        <v>0</v>
      </c>
      <c r="V61" s="106">
        <f>MAX(INDEX(V48:V59,W48,1),INDEX(V48:V59,W49,1),INDEX(V48:V59,W50,1),INDEX(V48:V59,W51,1))</f>
        <v>4</v>
      </c>
      <c r="W61" s="83">
        <f>MATCH(V61,V48:V59,0)</f>
        <v>4</v>
      </c>
    </row>
    <row r="62" spans="1:23" s="83" customFormat="1" ht="16.5" thickTop="1">
      <c r="A62" s="89" t="s">
        <v>47</v>
      </c>
      <c r="B62" s="90" t="s">
        <v>27</v>
      </c>
      <c r="C62" s="91" t="s">
        <v>28</v>
      </c>
      <c r="D62" s="91" t="s">
        <v>29</v>
      </c>
      <c r="E62" s="90" t="s">
        <v>30</v>
      </c>
      <c r="F62" s="91" t="s">
        <v>31</v>
      </c>
      <c r="G62" s="91" t="s">
        <v>32</v>
      </c>
      <c r="H62" s="90" t="s">
        <v>33</v>
      </c>
      <c r="I62" s="91" t="s">
        <v>34</v>
      </c>
      <c r="J62" s="91" t="s">
        <v>35</v>
      </c>
      <c r="K62" s="90" t="s">
        <v>36</v>
      </c>
      <c r="L62" s="91" t="s">
        <v>37</v>
      </c>
      <c r="M62" s="91" t="s">
        <v>38</v>
      </c>
      <c r="N62" s="92" t="s">
        <v>12</v>
      </c>
      <c r="O62" s="93"/>
      <c r="P62" s="93"/>
    </row>
    <row r="63" spans="1:23" s="83" customFormat="1">
      <c r="A63" s="94">
        <f>A33-15/1440</f>
        <v>0.45833333333333331</v>
      </c>
      <c r="B63" s="99" t="str">
        <f t="shared" ref="B63:M63" si="11">IF(B33="","",IF($A$63&lt;&gt;"",SUM(B48:B51),""))</f>
        <v/>
      </c>
      <c r="C63" s="43">
        <f t="shared" si="11"/>
        <v>3</v>
      </c>
      <c r="D63" s="43" t="str">
        <f t="shared" si="11"/>
        <v/>
      </c>
      <c r="E63" s="99" t="str">
        <f t="shared" si="11"/>
        <v/>
      </c>
      <c r="F63" s="43">
        <f t="shared" si="11"/>
        <v>4</v>
      </c>
      <c r="G63" s="43" t="str">
        <f t="shared" si="11"/>
        <v/>
      </c>
      <c r="H63" s="99" t="str">
        <f t="shared" si="11"/>
        <v/>
      </c>
      <c r="I63" s="43">
        <f t="shared" si="11"/>
        <v>0</v>
      </c>
      <c r="J63" s="43" t="str">
        <f t="shared" si="11"/>
        <v/>
      </c>
      <c r="K63" s="99" t="str">
        <f t="shared" si="11"/>
        <v/>
      </c>
      <c r="L63" s="43" t="str">
        <f t="shared" si="11"/>
        <v/>
      </c>
      <c r="M63" s="43" t="str">
        <f t="shared" si="11"/>
        <v/>
      </c>
      <c r="N63" s="97">
        <f t="shared" ref="N63:N71" si="12">IF(SUM(B63:M63)&lt;=0,"",SUM(B63:M63))</f>
        <v>7</v>
      </c>
      <c r="O63" s="84"/>
      <c r="P63" s="84"/>
      <c r="Q63" s="98">
        <f t="shared" ref="Q63:Q71" si="13">$A63</f>
        <v>0.45833333333333331</v>
      </c>
      <c r="R63" s="83">
        <f>MAX(N63:N71)</f>
        <v>10</v>
      </c>
    </row>
    <row r="64" spans="1:23" s="76" customFormat="1">
      <c r="A64" s="94">
        <f t="shared" ref="A64:A71" si="14">IF(A63="","",IF(A52="","",A63+15/1440))</f>
        <v>0.46875</v>
      </c>
      <c r="B64" s="99" t="str">
        <f>IF($A$64="","",IF(B52&lt;&gt;"",SUM(B49:B52),""))</f>
        <v/>
      </c>
      <c r="C64" s="43">
        <f>IF($A$64="","",IF(C52&lt;&gt;"",SUM(C49:C52),""))</f>
        <v>3</v>
      </c>
      <c r="D64" s="43" t="str">
        <f t="shared" ref="D64:M64" si="15">IF($A$64="","",IF(D52&lt;&gt;"",SUM(D49:D52),""))</f>
        <v/>
      </c>
      <c r="E64" s="99" t="str">
        <f t="shared" si="15"/>
        <v/>
      </c>
      <c r="F64" s="43">
        <f t="shared" si="15"/>
        <v>4</v>
      </c>
      <c r="G64" s="43" t="str">
        <f t="shared" si="15"/>
        <v/>
      </c>
      <c r="H64" s="99" t="str">
        <f t="shared" si="15"/>
        <v/>
      </c>
      <c r="I64" s="43">
        <f t="shared" si="15"/>
        <v>0</v>
      </c>
      <c r="J64" s="43" t="str">
        <f t="shared" si="15"/>
        <v/>
      </c>
      <c r="K64" s="99" t="str">
        <f t="shared" si="15"/>
        <v/>
      </c>
      <c r="L64" s="43" t="str">
        <f t="shared" si="15"/>
        <v/>
      </c>
      <c r="M64" s="43" t="str">
        <f t="shared" si="15"/>
        <v/>
      </c>
      <c r="N64" s="97">
        <f t="shared" si="12"/>
        <v>7</v>
      </c>
      <c r="O64" s="84"/>
      <c r="P64" s="84"/>
      <c r="Q64" s="98">
        <f t="shared" si="13"/>
        <v>0.46875</v>
      </c>
      <c r="R64" s="83">
        <f>MATCH(R63,N63:N71,0)</f>
        <v>4</v>
      </c>
      <c r="S64" s="98">
        <f>INDEX(Q63:Q71,R64,1)</f>
        <v>0.48958333333333337</v>
      </c>
      <c r="T64" s="83"/>
    </row>
    <row r="65" spans="1:20" s="83" customFormat="1">
      <c r="A65" s="94">
        <f t="shared" si="14"/>
        <v>0.47916666666666669</v>
      </c>
      <c r="B65" s="99" t="str">
        <f>IF($A$65="","",IF(B53&lt;&gt;"",SUM(B50:B53),""))</f>
        <v/>
      </c>
      <c r="C65" s="43">
        <f>IF($A$65="","",IF(C53&lt;&gt;"",SUM(C50:C53),""))</f>
        <v>3</v>
      </c>
      <c r="D65" s="43" t="str">
        <f t="shared" ref="D65:M65" si="16">IF($A$65="","",IF(D53&lt;&gt;"",SUM(D50:D53),""))</f>
        <v/>
      </c>
      <c r="E65" s="99" t="str">
        <f t="shared" si="16"/>
        <v/>
      </c>
      <c r="F65" s="43">
        <f t="shared" si="16"/>
        <v>5</v>
      </c>
      <c r="G65" s="43" t="str">
        <f t="shared" si="16"/>
        <v/>
      </c>
      <c r="H65" s="99" t="str">
        <f t="shared" si="16"/>
        <v/>
      </c>
      <c r="I65" s="43">
        <f t="shared" si="16"/>
        <v>0</v>
      </c>
      <c r="J65" s="43" t="str">
        <f t="shared" si="16"/>
        <v/>
      </c>
      <c r="K65" s="99" t="str">
        <f t="shared" si="16"/>
        <v/>
      </c>
      <c r="L65" s="43" t="str">
        <f t="shared" si="16"/>
        <v/>
      </c>
      <c r="M65" s="43" t="str">
        <f t="shared" si="16"/>
        <v/>
      </c>
      <c r="N65" s="97">
        <f t="shared" si="12"/>
        <v>8</v>
      </c>
      <c r="O65" s="84"/>
      <c r="P65" s="84"/>
      <c r="Q65" s="98">
        <f t="shared" si="13"/>
        <v>0.47916666666666669</v>
      </c>
    </row>
    <row r="66" spans="1:20" s="83" customFormat="1">
      <c r="A66" s="94">
        <f t="shared" si="14"/>
        <v>0.48958333333333337</v>
      </c>
      <c r="B66" s="99" t="str">
        <f>IF($A$64="","",IF(B54&lt;&gt;"",SUM(B51:B54),""))</f>
        <v/>
      </c>
      <c r="C66" s="43">
        <f>IF($A$64="","",IF(C54&lt;&gt;"",SUM(C51:C54),""))</f>
        <v>4</v>
      </c>
      <c r="D66" s="43" t="str">
        <f t="shared" ref="D66:M66" si="17">IF($A$64="","",IF(D54&lt;&gt;"",SUM(D51:D54),""))</f>
        <v/>
      </c>
      <c r="E66" s="99" t="str">
        <f t="shared" si="17"/>
        <v/>
      </c>
      <c r="F66" s="43">
        <f t="shared" si="17"/>
        <v>6</v>
      </c>
      <c r="G66" s="43" t="str">
        <f t="shared" si="17"/>
        <v/>
      </c>
      <c r="H66" s="99" t="str">
        <f t="shared" si="17"/>
        <v/>
      </c>
      <c r="I66" s="43">
        <f t="shared" si="17"/>
        <v>0</v>
      </c>
      <c r="J66" s="43" t="str">
        <f t="shared" si="17"/>
        <v/>
      </c>
      <c r="K66" s="99" t="str">
        <f t="shared" si="17"/>
        <v/>
      </c>
      <c r="L66" s="43" t="str">
        <f t="shared" si="17"/>
        <v/>
      </c>
      <c r="M66" s="43" t="str">
        <f t="shared" si="17"/>
        <v/>
      </c>
      <c r="N66" s="97">
        <f>IF(SUM(B66:M66)&lt;=0,"",SUM(B66:M66))</f>
        <v>10</v>
      </c>
      <c r="O66" s="84"/>
      <c r="P66" s="84"/>
      <c r="Q66" s="98">
        <f t="shared" si="13"/>
        <v>0.48958333333333337</v>
      </c>
    </row>
    <row r="67" spans="1:20" s="83" customFormat="1">
      <c r="A67" s="94">
        <f t="shared" si="14"/>
        <v>0.5</v>
      </c>
      <c r="B67" s="99" t="str">
        <f>IF($A$65="","",IF(B55&lt;&gt;"",SUM(B52:B55),""))</f>
        <v/>
      </c>
      <c r="C67" s="43">
        <f>IF($A$65="","",IF(C55&lt;&gt;"",SUM(C52:C55),""))</f>
        <v>1</v>
      </c>
      <c r="D67" s="43" t="str">
        <f t="shared" ref="D67:M67" si="18">IF($A$65="","",IF(D55&lt;&gt;"",SUM(D52:D55),""))</f>
        <v/>
      </c>
      <c r="E67" s="99" t="str">
        <f t="shared" si="18"/>
        <v/>
      </c>
      <c r="F67" s="43">
        <f t="shared" si="18"/>
        <v>7</v>
      </c>
      <c r="G67" s="43" t="str">
        <f t="shared" si="18"/>
        <v/>
      </c>
      <c r="H67" s="99" t="str">
        <f t="shared" si="18"/>
        <v/>
      </c>
      <c r="I67" s="43">
        <f t="shared" si="18"/>
        <v>0</v>
      </c>
      <c r="J67" s="43" t="str">
        <f t="shared" si="18"/>
        <v/>
      </c>
      <c r="K67" s="99" t="str">
        <f t="shared" si="18"/>
        <v/>
      </c>
      <c r="L67" s="43" t="str">
        <f t="shared" si="18"/>
        <v/>
      </c>
      <c r="M67" s="43" t="str">
        <f t="shared" si="18"/>
        <v/>
      </c>
      <c r="N67" s="97">
        <f>IF(SUM(B67:M67)&lt;=0,"",SUM(B67:M67))</f>
        <v>8</v>
      </c>
      <c r="O67" s="84"/>
      <c r="P67" s="84"/>
      <c r="Q67" s="98">
        <f t="shared" si="13"/>
        <v>0.5</v>
      </c>
    </row>
    <row r="68" spans="1:20" s="83" customFormat="1">
      <c r="A68" s="94" t="str">
        <f t="shared" si="14"/>
        <v/>
      </c>
      <c r="B68" s="99" t="str">
        <f t="shared" ref="B68:M68" si="19">IF(B56&lt;&gt;"",SUM(B53:B56),"")</f>
        <v/>
      </c>
      <c r="C68" s="43" t="str">
        <f t="shared" si="19"/>
        <v/>
      </c>
      <c r="D68" s="43" t="str">
        <f t="shared" si="19"/>
        <v/>
      </c>
      <c r="E68" s="99" t="str">
        <f t="shared" si="19"/>
        <v/>
      </c>
      <c r="F68" s="43" t="str">
        <f t="shared" si="19"/>
        <v/>
      </c>
      <c r="G68" s="43" t="str">
        <f t="shared" si="19"/>
        <v/>
      </c>
      <c r="H68" s="99" t="str">
        <f t="shared" si="19"/>
        <v/>
      </c>
      <c r="I68" s="43" t="str">
        <f t="shared" si="19"/>
        <v/>
      </c>
      <c r="J68" s="43" t="str">
        <f t="shared" si="19"/>
        <v/>
      </c>
      <c r="K68" s="99" t="str">
        <f t="shared" si="19"/>
        <v/>
      </c>
      <c r="L68" s="43" t="str">
        <f t="shared" si="19"/>
        <v/>
      </c>
      <c r="M68" s="43" t="str">
        <f t="shared" si="19"/>
        <v/>
      </c>
      <c r="N68" s="97" t="str">
        <f>IF(SUM(B68:M68)&lt;=0,"",SUM(B68:M68))</f>
        <v/>
      </c>
      <c r="O68" s="84"/>
      <c r="P68" s="84"/>
      <c r="Q68" s="98" t="str">
        <f t="shared" si="13"/>
        <v/>
      </c>
    </row>
    <row r="69" spans="1:20" s="83" customFormat="1">
      <c r="A69" s="94" t="str">
        <f t="shared" si="14"/>
        <v/>
      </c>
      <c r="B69" s="99" t="str">
        <f>IF($A$71="","",IF(B57&lt;&gt;"",SUM(B54:B57),""))</f>
        <v/>
      </c>
      <c r="C69" s="43" t="str">
        <f>IF($A$71="","",IF(C57&lt;&gt;"",SUM(C54:C57),""))</f>
        <v/>
      </c>
      <c r="D69" s="43" t="str">
        <f t="shared" ref="D69:M69" si="20">IF($A$71="","",IF(D57&lt;&gt;"",SUM(D54:D57),""))</f>
        <v/>
      </c>
      <c r="E69" s="99" t="str">
        <f t="shared" si="20"/>
        <v/>
      </c>
      <c r="F69" s="43" t="str">
        <f t="shared" si="20"/>
        <v/>
      </c>
      <c r="G69" s="43" t="str">
        <f t="shared" si="20"/>
        <v/>
      </c>
      <c r="H69" s="99" t="str">
        <f t="shared" si="20"/>
        <v/>
      </c>
      <c r="I69" s="43" t="str">
        <f t="shared" si="20"/>
        <v/>
      </c>
      <c r="J69" s="43" t="str">
        <f t="shared" si="20"/>
        <v/>
      </c>
      <c r="K69" s="99" t="str">
        <f t="shared" si="20"/>
        <v/>
      </c>
      <c r="L69" s="43" t="str">
        <f t="shared" si="20"/>
        <v/>
      </c>
      <c r="M69" s="43" t="str">
        <f t="shared" si="20"/>
        <v/>
      </c>
      <c r="N69" s="97" t="str">
        <f>IF(SUM(B69:M69)&lt;=0,"",SUM(B69:M69))</f>
        <v/>
      </c>
      <c r="O69" s="84"/>
      <c r="P69" s="84"/>
      <c r="Q69" s="98" t="str">
        <f t="shared" si="13"/>
        <v/>
      </c>
    </row>
    <row r="70" spans="1:20" s="83" customFormat="1">
      <c r="A70" s="94" t="str">
        <f t="shared" si="14"/>
        <v/>
      </c>
      <c r="B70" s="99" t="str">
        <f t="shared" ref="B70:M70" si="21">IF(B58&lt;&gt;"",SUM(B55:B58),"")</f>
        <v/>
      </c>
      <c r="C70" s="43" t="str">
        <f t="shared" si="21"/>
        <v/>
      </c>
      <c r="D70" s="43" t="str">
        <f t="shared" si="21"/>
        <v/>
      </c>
      <c r="E70" s="99" t="str">
        <f t="shared" si="21"/>
        <v/>
      </c>
      <c r="F70" s="43" t="str">
        <f t="shared" si="21"/>
        <v/>
      </c>
      <c r="G70" s="43" t="str">
        <f t="shared" si="21"/>
        <v/>
      </c>
      <c r="H70" s="99" t="str">
        <f t="shared" si="21"/>
        <v/>
      </c>
      <c r="I70" s="43" t="str">
        <f t="shared" si="21"/>
        <v/>
      </c>
      <c r="J70" s="43" t="str">
        <f t="shared" si="21"/>
        <v/>
      </c>
      <c r="K70" s="99" t="str">
        <f t="shared" si="21"/>
        <v/>
      </c>
      <c r="L70" s="43" t="str">
        <f t="shared" si="21"/>
        <v/>
      </c>
      <c r="M70" s="43" t="str">
        <f t="shared" si="21"/>
        <v/>
      </c>
      <c r="N70" s="97" t="str">
        <f t="shared" si="12"/>
        <v/>
      </c>
      <c r="O70" s="84"/>
      <c r="P70" s="84"/>
      <c r="Q70" s="98" t="str">
        <f t="shared" si="13"/>
        <v/>
      </c>
    </row>
    <row r="71" spans="1:20" s="83" customFormat="1">
      <c r="A71" s="94" t="str">
        <f t="shared" si="14"/>
        <v/>
      </c>
      <c r="B71" s="99" t="str">
        <f>IF($A$71="","",IF(B59&lt;&gt;"",SUM(B56:B59),""))</f>
        <v/>
      </c>
      <c r="C71" s="43" t="str">
        <f>IF($A$71="","",IF(C59&lt;&gt;"",SUM(C56:C59),""))</f>
        <v/>
      </c>
      <c r="D71" s="43" t="str">
        <f t="shared" ref="D71:M71" si="22">IF($A$71="","",IF(D59&lt;&gt;"",SUM(D56:D59),""))</f>
        <v/>
      </c>
      <c r="E71" s="99" t="str">
        <f t="shared" si="22"/>
        <v/>
      </c>
      <c r="F71" s="43" t="str">
        <f t="shared" si="22"/>
        <v/>
      </c>
      <c r="G71" s="43" t="str">
        <f t="shared" si="22"/>
        <v/>
      </c>
      <c r="H71" s="99" t="str">
        <f t="shared" si="22"/>
        <v/>
      </c>
      <c r="I71" s="43" t="str">
        <f t="shared" si="22"/>
        <v/>
      </c>
      <c r="J71" s="43" t="str">
        <f t="shared" si="22"/>
        <v/>
      </c>
      <c r="K71" s="99" t="str">
        <f t="shared" si="22"/>
        <v/>
      </c>
      <c r="L71" s="43" t="str">
        <f t="shared" si="22"/>
        <v/>
      </c>
      <c r="M71" s="43" t="str">
        <f t="shared" si="22"/>
        <v/>
      </c>
      <c r="N71" s="97" t="str">
        <f t="shared" si="12"/>
        <v/>
      </c>
      <c r="O71" s="84"/>
      <c r="P71" s="84"/>
      <c r="Q71" s="98" t="str">
        <f t="shared" si="13"/>
        <v/>
      </c>
    </row>
    <row r="72" spans="1:20" s="83" customFormat="1" ht="16.5" thickBot="1">
      <c r="A72" s="112"/>
      <c r="B72" s="108"/>
      <c r="C72" s="109"/>
      <c r="D72" s="109"/>
      <c r="E72" s="108"/>
      <c r="F72" s="109"/>
      <c r="G72" s="109"/>
      <c r="H72" s="108"/>
      <c r="I72" s="109"/>
      <c r="J72" s="109"/>
      <c r="K72" s="108"/>
      <c r="L72" s="109"/>
      <c r="M72" s="109"/>
      <c r="N72" s="110"/>
      <c r="O72" s="82"/>
      <c r="P72" s="82"/>
    </row>
    <row r="73" spans="1:20" ht="15" customHeight="1" thickTop="1">
      <c r="A73" s="113"/>
      <c r="B73" s="114"/>
      <c r="C73" s="35"/>
      <c r="E73" s="42"/>
      <c r="F73" s="113"/>
      <c r="G73" s="35"/>
      <c r="H73" s="35"/>
      <c r="J73" s="35"/>
      <c r="L73" s="35"/>
      <c r="M73" s="35"/>
      <c r="N73" s="35"/>
      <c r="O73" s="35"/>
      <c r="P73" s="35"/>
    </row>
    <row r="74" spans="1:20" ht="15" customHeight="1">
      <c r="A74" s="113"/>
      <c r="B74" s="114"/>
      <c r="C74" s="35"/>
      <c r="E74" s="42"/>
      <c r="F74" s="113"/>
      <c r="G74" s="35"/>
      <c r="H74" s="35"/>
      <c r="J74" s="35"/>
      <c r="L74" s="35"/>
      <c r="M74" s="35"/>
      <c r="N74" s="35"/>
      <c r="O74" s="35"/>
      <c r="P74" s="35"/>
    </row>
    <row r="75" spans="1:20" ht="15" hidden="1" customHeight="1">
      <c r="A75" s="5" t="s">
        <v>48</v>
      </c>
      <c r="E75" s="114"/>
    </row>
    <row r="76" spans="1:20" ht="15" hidden="1" customHeight="1">
      <c r="A76" s="5" t="s">
        <v>49</v>
      </c>
      <c r="C76" s="56">
        <f>IF(F33="",0,INDEX($B$63:$M$71,$R$64,5))+IF(H33="",0,INDEX($B$63:$M$71,$R$64,7))+IF(M33="",0,INDEX($B$63:$M$71,$R$64,12))</f>
        <v>6</v>
      </c>
      <c r="I76" s="56">
        <f>IF(D33="",0,INDEX($B$63:$M$71,$R$64,3))+IF(E33="",0,INDEX($B$63:$M$71,$R$64,4))+IF(L33="",0,INDEX($B$63:$M$71,$R$64,11))</f>
        <v>0</v>
      </c>
      <c r="M76" s="56" t="s">
        <v>12</v>
      </c>
    </row>
    <row r="77" spans="1:20" ht="15" hidden="1" customHeight="1">
      <c r="A77" s="5" t="s">
        <v>50</v>
      </c>
      <c r="C77" s="56">
        <f>IF(B33="",0,INDEX($B$63:$M$71,$R$64,1))+IF(C33="",0,INDEX($B$63:$M$71,$R$64,2))+IF(D33="",0,INDEX($B$63:$M$71,$R$64,3))</f>
        <v>4</v>
      </c>
      <c r="F77" s="56">
        <f>IF(E33="",0,INDEX($B$63:$M$71,$R$64,4))+IF(F33="",0,INDEX($B$63:$M$71,$R$64,5))+IF(G33="",0,INDEX($B$63:$M$71,$R$64,6))</f>
        <v>6</v>
      </c>
      <c r="I77" s="56">
        <f>IF(H33="",0,INDEX($B$63:$M$71,$R$64,7))+IF(I33="",0,INDEX($B$63:$M$71,$R$64,8))+IF(J33="",0,INDEX($B$63:$M$71,$R$64,9))</f>
        <v>0</v>
      </c>
      <c r="L77" s="56">
        <f>IF(K33="",0,INDEX($B$63:$M$71,$R$64,10))+IF(L33="",0,INDEX($B$63:$M$71,$R$64,11))+IF(M33="",0,INDEX($B$63:$M$71,$R$64,12))</f>
        <v>0</v>
      </c>
      <c r="M77" s="15"/>
      <c r="R77" s="42"/>
      <c r="S77" s="115"/>
    </row>
    <row r="78" spans="1:20" ht="15" hidden="1" customHeight="1">
      <c r="A78" s="5" t="s">
        <v>49</v>
      </c>
      <c r="F78" s="56">
        <f>IF(C33="",0,INDEX($B$63:$M$71,$R$64,2))+IF(J33="",0,INDEX($B$63:$M$71,$R$64,9))+IF(K33="",0,INDEX($B$63:$M$71,$R$64,10))</f>
        <v>4</v>
      </c>
      <c r="L78" s="56">
        <f>IF(B33="",0,INDEX($B$63:$M$71,$R$64,1))+IF(G33="",0,INDEX($B$63:$M$71,$R$64,6))+IF(I33="",0,INDEX($B$63:$M$71,$R$64,8))</f>
        <v>0</v>
      </c>
    </row>
    <row r="79" spans="1:20" ht="15" customHeight="1">
      <c r="C79" s="56"/>
      <c r="F79" s="56"/>
      <c r="I79" s="56"/>
      <c r="L79" s="56"/>
    </row>
    <row r="80" spans="1:20" ht="15" customHeight="1">
      <c r="C80" s="116"/>
      <c r="T80" s="115"/>
    </row>
    <row r="81" spans="1:20" ht="15" customHeight="1"/>
    <row r="83" spans="1:20" s="115" customFormat="1" ht="18">
      <c r="A83" s="5"/>
      <c r="B83" s="5"/>
      <c r="C83" s="56"/>
      <c r="D83" s="5"/>
      <c r="E83" s="5"/>
      <c r="F83" s="56"/>
      <c r="G83" s="5"/>
      <c r="H83" s="5"/>
      <c r="I83" s="117"/>
      <c r="J83" s="5"/>
      <c r="K83" s="5"/>
      <c r="L83" s="56"/>
      <c r="M83" s="5"/>
      <c r="N83" s="5"/>
      <c r="O83" s="5"/>
      <c r="P83" s="5"/>
      <c r="Q83" s="5"/>
      <c r="R83" s="5"/>
      <c r="S83" s="5"/>
      <c r="T83" s="5"/>
    </row>
    <row r="84" spans="1:20">
      <c r="C84" s="56"/>
      <c r="F84" s="56"/>
      <c r="I84" s="56"/>
      <c r="L84" s="56"/>
    </row>
    <row r="85" spans="1:20">
      <c r="C85" s="56"/>
      <c r="F85" s="56"/>
      <c r="I85" s="56"/>
      <c r="L85" s="56"/>
    </row>
    <row r="87" spans="1:20">
      <c r="S87" s="42"/>
    </row>
    <row r="89" spans="1:20">
      <c r="L89" s="56"/>
    </row>
    <row r="90" spans="1:20">
      <c r="T90" s="42"/>
    </row>
    <row r="93" spans="1:20" s="42" customForma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</row>
    <row r="98" spans="20:40" ht="25.15" customHeight="1"/>
    <row r="99" spans="20:40">
      <c r="V99" s="56"/>
      <c r="W99" s="56"/>
      <c r="X99" s="56"/>
      <c r="Y99" s="56"/>
      <c r="Z99" s="56"/>
      <c r="AA99" s="56"/>
      <c r="AB99" s="56"/>
      <c r="AC99" s="56"/>
      <c r="AD99" s="56"/>
      <c r="AE99" s="56"/>
    </row>
    <row r="100" spans="20:40" ht="31.15" customHeight="1">
      <c r="V100" s="52"/>
      <c r="W100" s="56"/>
      <c r="X100" s="56"/>
      <c r="Y100" s="15"/>
      <c r="Z100" s="15"/>
      <c r="AA100" s="15"/>
      <c r="AB100" s="56"/>
      <c r="AC100" s="56"/>
      <c r="AD100" s="56"/>
      <c r="AE100" s="56"/>
      <c r="AI100" s="15"/>
      <c r="AJ100" s="15"/>
      <c r="AK100" s="15"/>
    </row>
    <row r="101" spans="20:40" ht="25.15" customHeight="1">
      <c r="V101" s="56"/>
      <c r="W101" s="56"/>
      <c r="X101" s="56"/>
      <c r="Y101" s="56"/>
      <c r="Z101" s="56"/>
      <c r="AA101" s="56"/>
      <c r="AB101" s="56"/>
      <c r="AC101" s="56"/>
      <c r="AD101" s="56"/>
      <c r="AE101" s="56"/>
    </row>
    <row r="102" spans="20:40">
      <c r="V102" s="56"/>
      <c r="W102" s="56"/>
      <c r="X102" s="56"/>
      <c r="Y102" s="56"/>
      <c r="Z102" s="56"/>
      <c r="AA102" s="56"/>
      <c r="AB102" s="56"/>
      <c r="AC102" s="56"/>
      <c r="AD102" s="56"/>
      <c r="AE102" s="56"/>
    </row>
    <row r="103" spans="20:40">
      <c r="V103" s="56"/>
      <c r="W103" s="56"/>
      <c r="X103" s="56"/>
      <c r="Y103" s="56"/>
      <c r="Z103" s="56"/>
      <c r="AA103" s="56"/>
      <c r="AB103" s="56"/>
      <c r="AC103" s="56"/>
      <c r="AD103" s="56"/>
      <c r="AE103" s="56"/>
    </row>
    <row r="104" spans="20:40">
      <c r="V104" s="56"/>
      <c r="W104" s="56"/>
      <c r="X104" s="56"/>
      <c r="Y104" s="56"/>
      <c r="Z104" s="56"/>
      <c r="AA104" s="56"/>
      <c r="AB104" s="56"/>
      <c r="AC104" s="56"/>
      <c r="AD104" s="56"/>
      <c r="AE104" s="56"/>
    </row>
    <row r="105" spans="20:40">
      <c r="V105" s="56"/>
      <c r="W105" s="56"/>
      <c r="X105" s="56"/>
      <c r="Y105" s="56"/>
      <c r="Z105" s="56"/>
      <c r="AA105" s="56"/>
      <c r="AB105" s="56"/>
      <c r="AC105" s="56"/>
      <c r="AD105" s="56"/>
      <c r="AE105" s="56"/>
    </row>
    <row r="106" spans="20:40">
      <c r="V106" s="56"/>
      <c r="W106" s="56"/>
      <c r="X106" s="56"/>
      <c r="Y106" s="56"/>
      <c r="Z106" s="56"/>
      <c r="AA106" s="56"/>
      <c r="AB106" s="56"/>
      <c r="AC106" s="56"/>
      <c r="AD106" s="56"/>
      <c r="AE106" s="56"/>
    </row>
    <row r="107" spans="20:40">
      <c r="V107" s="56"/>
      <c r="W107" s="56"/>
      <c r="X107" s="56"/>
      <c r="Y107" s="56"/>
      <c r="Z107" s="56"/>
      <c r="AA107" s="56"/>
      <c r="AB107" s="56"/>
      <c r="AC107" s="56"/>
      <c r="AD107" s="56"/>
      <c r="AE107" s="56"/>
    </row>
    <row r="108" spans="20:40">
      <c r="T108" s="15"/>
      <c r="V108" s="56"/>
      <c r="W108" s="56"/>
      <c r="X108" s="56"/>
      <c r="Y108" s="56"/>
      <c r="Z108" s="56"/>
      <c r="AA108" s="56"/>
      <c r="AB108" s="56"/>
      <c r="AC108" s="56"/>
      <c r="AD108" s="56"/>
      <c r="AE108" s="15"/>
      <c r="AF108" s="15"/>
      <c r="AN108" s="15"/>
    </row>
    <row r="109" spans="20:40">
      <c r="T109" s="15"/>
      <c r="V109" s="56"/>
      <c r="W109" s="56"/>
      <c r="X109" s="56"/>
      <c r="Y109" s="56"/>
      <c r="Z109" s="56"/>
      <c r="AA109" s="56"/>
      <c r="AB109" s="56"/>
      <c r="AC109" s="56"/>
      <c r="AD109" s="56"/>
      <c r="AE109" s="15"/>
      <c r="AF109" s="15"/>
      <c r="AN109" s="15"/>
    </row>
    <row r="110" spans="20:40">
      <c r="T110" s="15"/>
      <c r="V110" s="56"/>
      <c r="W110" s="56"/>
      <c r="X110" s="56"/>
      <c r="Y110" s="56"/>
      <c r="Z110" s="56"/>
      <c r="AA110" s="56"/>
      <c r="AB110" s="56"/>
      <c r="AC110" s="56"/>
      <c r="AD110" s="56"/>
      <c r="AE110" s="15"/>
      <c r="AF110" s="15"/>
      <c r="AN110" s="15"/>
    </row>
    <row r="111" spans="20:40">
      <c r="V111" s="56"/>
      <c r="W111" s="56"/>
      <c r="X111" s="56"/>
      <c r="Y111" s="56"/>
      <c r="Z111" s="56"/>
      <c r="AA111" s="56"/>
      <c r="AB111" s="56"/>
      <c r="AC111" s="56"/>
      <c r="AD111" s="56"/>
      <c r="AE111" s="56"/>
    </row>
    <row r="112" spans="20:40">
      <c r="V112" s="56"/>
      <c r="W112" s="56"/>
      <c r="X112" s="56"/>
      <c r="Y112" s="56"/>
      <c r="Z112" s="56"/>
      <c r="AA112" s="56"/>
      <c r="AB112" s="56"/>
      <c r="AC112" s="56"/>
      <c r="AD112" s="56"/>
      <c r="AE112" s="56"/>
    </row>
    <row r="113" spans="22:44">
      <c r="V113" s="56"/>
      <c r="W113" s="56"/>
      <c r="X113" s="56"/>
      <c r="Y113" s="56"/>
      <c r="Z113" s="56"/>
      <c r="AA113" s="56"/>
      <c r="AB113" s="56"/>
      <c r="AC113" s="56"/>
      <c r="AD113" s="56"/>
      <c r="AE113" s="56"/>
    </row>
    <row r="114" spans="22:44">
      <c r="V114" s="56"/>
      <c r="W114" s="56"/>
      <c r="X114" s="56"/>
      <c r="Y114" s="56"/>
      <c r="Z114" s="56"/>
      <c r="AA114" s="56"/>
      <c r="AB114" s="56"/>
      <c r="AC114" s="56"/>
      <c r="AD114" s="56"/>
      <c r="AE114" s="56"/>
    </row>
    <row r="115" spans="22:44">
      <c r="V115" s="56"/>
      <c r="W115" s="56"/>
      <c r="X115" s="56"/>
      <c r="Y115" s="56"/>
      <c r="Z115" s="56"/>
      <c r="AA115" s="56"/>
      <c r="AB115" s="56"/>
      <c r="AC115" s="56"/>
      <c r="AD115" s="56"/>
      <c r="AE115" s="56"/>
    </row>
    <row r="116" spans="22:44">
      <c r="V116" s="56"/>
      <c r="W116" s="56"/>
      <c r="X116" s="56"/>
      <c r="Y116" s="56"/>
      <c r="Z116" s="56"/>
      <c r="AA116" s="56"/>
      <c r="AB116" s="56"/>
      <c r="AC116" s="56"/>
      <c r="AD116" s="56"/>
      <c r="AE116" s="56"/>
    </row>
    <row r="117" spans="22:44">
      <c r="V117" s="56"/>
      <c r="W117" s="56"/>
      <c r="X117" s="56"/>
      <c r="Y117" s="56"/>
      <c r="Z117" s="56"/>
      <c r="AA117" s="56"/>
      <c r="AB117" s="56"/>
      <c r="AC117" s="56"/>
      <c r="AD117" s="56"/>
      <c r="AE117" s="56"/>
    </row>
    <row r="118" spans="22:44" ht="31.15" customHeight="1">
      <c r="V118" s="56"/>
      <c r="W118" s="56"/>
      <c r="X118" s="56"/>
      <c r="Y118" s="15"/>
      <c r="Z118" s="15"/>
      <c r="AA118" s="15"/>
      <c r="AB118" s="56"/>
      <c r="AC118" s="56"/>
      <c r="AD118" s="56"/>
      <c r="AE118" s="56"/>
      <c r="AI118" s="15"/>
      <c r="AJ118" s="15"/>
      <c r="AK118" s="15"/>
    </row>
    <row r="119" spans="22:44" ht="25.15" customHeight="1">
      <c r="V119" s="56"/>
      <c r="W119" s="56"/>
      <c r="X119" s="56"/>
      <c r="Y119" s="56"/>
      <c r="Z119" s="56"/>
      <c r="AA119" s="56"/>
      <c r="AB119" s="56"/>
      <c r="AC119" s="56"/>
      <c r="AD119" s="56"/>
      <c r="AE119" s="56"/>
    </row>
    <row r="120" spans="22:44" ht="25.15" customHeight="1"/>
    <row r="121" spans="22:44">
      <c r="AR121" s="118"/>
    </row>
    <row r="122" spans="22:44">
      <c r="AR122" s="83"/>
    </row>
    <row r="123" spans="22:44">
      <c r="AR123" s="83"/>
    </row>
    <row r="124" spans="22:44">
      <c r="AR124" s="83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vehicles</vt:lpstr>
      <vt:lpstr>peds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2010-12-11T03:40:56Z</dcterms:created>
  <dcterms:modified xsi:type="dcterms:W3CDTF">2011-03-17T02:58:39Z</dcterms:modified>
</cp:coreProperties>
</file>