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L78" i="2" l="1"/>
  <c r="I77" i="2"/>
  <c r="M63" i="2"/>
  <c r="K63" i="2"/>
  <c r="J63" i="2"/>
  <c r="I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S56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D54" i="2"/>
  <c r="C54" i="2"/>
  <c r="B54" i="2"/>
  <c r="M53" i="2"/>
  <c r="L53" i="2"/>
  <c r="K53" i="2"/>
  <c r="U53" i="2" s="1"/>
  <c r="J53" i="2"/>
  <c r="I53" i="2"/>
  <c r="H53" i="2"/>
  <c r="T53" i="2" s="1"/>
  <c r="G53" i="2"/>
  <c r="F53" i="2"/>
  <c r="E53" i="2"/>
  <c r="D53" i="2"/>
  <c r="C53" i="2"/>
  <c r="B53" i="2"/>
  <c r="M52" i="2"/>
  <c r="L52" i="2"/>
  <c r="K52" i="2"/>
  <c r="J52" i="2"/>
  <c r="I52" i="2"/>
  <c r="H52" i="2"/>
  <c r="T52" i="2" s="1"/>
  <c r="G52" i="2"/>
  <c r="F52" i="2"/>
  <c r="E52" i="2"/>
  <c r="D52" i="2"/>
  <c r="C52" i="2"/>
  <c r="B52" i="2"/>
  <c r="M51" i="2"/>
  <c r="L51" i="2"/>
  <c r="K51" i="2"/>
  <c r="J51" i="2"/>
  <c r="I51" i="2"/>
  <c r="H51" i="2"/>
  <c r="T51" i="2" s="1"/>
  <c r="G51" i="2"/>
  <c r="F51" i="2"/>
  <c r="E51" i="2"/>
  <c r="D51" i="2"/>
  <c r="C51" i="2"/>
  <c r="B51" i="2"/>
  <c r="M50" i="2"/>
  <c r="L50" i="2"/>
  <c r="K50" i="2"/>
  <c r="J50" i="2"/>
  <c r="I50" i="2"/>
  <c r="H50" i="2"/>
  <c r="T50" i="2" s="1"/>
  <c r="G50" i="2"/>
  <c r="F50" i="2"/>
  <c r="E50" i="2"/>
  <c r="D50" i="2"/>
  <c r="C50" i="2"/>
  <c r="B50" i="2"/>
  <c r="M49" i="2"/>
  <c r="L49" i="2"/>
  <c r="K49" i="2"/>
  <c r="J49" i="2"/>
  <c r="I49" i="2"/>
  <c r="H49" i="2"/>
  <c r="T49" i="2" s="1"/>
  <c r="G49" i="2"/>
  <c r="F49" i="2"/>
  <c r="E49" i="2"/>
  <c r="D49" i="2"/>
  <c r="C49" i="2"/>
  <c r="B49" i="2"/>
  <c r="M48" i="2"/>
  <c r="L48" i="2"/>
  <c r="L63" i="2" s="1"/>
  <c r="K48" i="2"/>
  <c r="J48" i="2"/>
  <c r="I48" i="2"/>
  <c r="H48" i="2"/>
  <c r="T48" i="2" s="1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K23" i="2"/>
  <c r="F22" i="2"/>
  <c r="B12" i="2"/>
  <c r="K11" i="2"/>
  <c r="D9" i="2"/>
  <c r="U56" i="2" l="1"/>
  <c r="U52" i="2"/>
  <c r="U51" i="2"/>
  <c r="U50" i="2"/>
  <c r="U48" i="2"/>
  <c r="U49" i="2"/>
  <c r="S53" i="2"/>
  <c r="S54" i="2"/>
  <c r="S52" i="2"/>
  <c r="S51" i="2"/>
  <c r="S50" i="2"/>
  <c r="S48" i="2"/>
  <c r="S49" i="2"/>
  <c r="R53" i="2"/>
  <c r="R54" i="2"/>
  <c r="V54" i="2" s="1"/>
  <c r="R52" i="2"/>
  <c r="R51" i="2"/>
  <c r="R50" i="2"/>
  <c r="N63" i="2"/>
  <c r="R48" i="2"/>
  <c r="R49" i="2"/>
  <c r="V49" i="2" s="1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48" i="2" l="1"/>
  <c r="V55" i="2"/>
  <c r="V53" i="2"/>
  <c r="V52" i="2"/>
  <c r="V51" i="2"/>
  <c r="V50" i="2"/>
  <c r="V58" i="2"/>
  <c r="V56" i="2"/>
  <c r="A51" i="2"/>
  <c r="Q50" i="2"/>
  <c r="R57" i="1"/>
  <c r="V57" i="1" s="1"/>
  <c r="T57" i="1"/>
  <c r="S58" i="1"/>
  <c r="U58" i="1"/>
  <c r="R59" i="1"/>
  <c r="V59" i="1" s="1"/>
  <c r="T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Q51" i="2" l="1"/>
  <c r="A52" i="2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A71" i="1"/>
  <c r="Q70" i="1"/>
  <c r="R63" i="2" l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L77" i="2" l="1"/>
  <c r="J11" i="2" s="1"/>
  <c r="I76" i="2"/>
  <c r="J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C7" i="2" l="1"/>
  <c r="F7" i="2" s="1"/>
  <c r="W48" i="2"/>
  <c r="L77" i="1"/>
  <c r="J11" i="1" s="1"/>
  <c r="I77" i="1"/>
  <c r="K23" i="1" s="1"/>
  <c r="L78" i="1"/>
  <c r="K11" i="1" s="1"/>
  <c r="F77" i="1"/>
  <c r="M15" i="1" s="1"/>
  <c r="B15" i="1"/>
  <c r="E23" i="1"/>
  <c r="C11" i="1"/>
  <c r="C77" i="1"/>
  <c r="H19" i="1" s="1"/>
  <c r="F19" i="1"/>
  <c r="F15" i="1"/>
  <c r="D18" i="1"/>
  <c r="B19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9" i="2" l="1"/>
  <c r="W50" i="2" s="1"/>
  <c r="W51" i="2" s="1"/>
  <c r="W48" i="1"/>
  <c r="W49" i="1" s="1"/>
  <c r="W50" i="1" s="1"/>
  <c r="W51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<sst xmlns="http://schemas.openxmlformats.org/spreadsheetml/2006/main" count="208" uniqueCount="57">
  <si>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</si>
  <si>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</si>
  <si>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</si>
  <si>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</si>
  <si>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</si>
  <si>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</si>
  <si>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</si>
  <si>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</si>
  <si>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</si>
  <si>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</si>
  <si>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</si>
  <si>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</si>
  <si>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</si>
  <si>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</si>
  <si>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</si>
  <si>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</si>
  <si>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</si>
  <si>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</si>
  <si>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</si>
  <si>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</si>
  <si>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</si>
  <si>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</si>
  <si>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</si>
  <si>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</si>
  <si>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</si>
  <si>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</si>
  <si>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</si>
  <si>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</si>
  <si>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</si>
  <si>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</si>
  <si>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</si>
  <si>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</si>
  <si>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</si>
  <si>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</si>
  <si>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</si>
  <si>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</si>
  <si>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</si>
  <si>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</si>
  <si>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</si>
  <si>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</si>
  <si>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</si>
  <si>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</si>
  <si>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</si>
  <si>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</si>
  <si>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</si>
  <si>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</si>
  <si>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</si>
  <si>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</si>
  <si>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</si>
  <si>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</si>
  <si>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</si>
  <si>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Prater</t>
  </si>
  <si>
    <t>80 EB</t>
  </si>
  <si>
    <t>80 EB - Prater</t>
  </si>
  <si>
    <t>Tues 4-5-11</t>
  </si>
  <si>
    <t>This one a little strange since Prater run parallel to 80</t>
  </si>
  <si>
    <t>Put 80 EB info in the SB 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</si>
</sst>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13" workbookViewId="0">
      <selection activeCell="B10" sqref="B10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17</v>
      </c>
      <c r="B5" s="17"/>
      <c r="C5" s="18" t="s">
        <v>55</v>
      </c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17</v>
      </c>
      <c r="B6" s="26"/>
      <c r="C6" s="27" t="s">
        <v>56</v>
      </c>
      <c r="D6" s="28"/>
      <c r="E6" s="27"/>
      <c r="F6" s="29"/>
      <c r="G6" s="27"/>
      <c r="H6" s="27"/>
      <c r="I6" s="30" t="s">
        <v>8</v>
      </c>
      <c r="J6" s="30"/>
      <c r="K6" s="31"/>
      <c r="L6" s="32">
        <v>31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0.46875</v>
      </c>
      <c r="D7" s="39"/>
      <c r="E7" s="40" t="s">
        <v>4</v>
      </c>
      <c r="F7" s="38">
        <f>C7+60/1440</f>
        <v>0.51041666666666663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80 EB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0.91333333333333333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118</v>
      </c>
      <c r="D11" s="50">
        <f>IF(L29="N/A","N/A",IF(I29="N/A","N/A",INDEX($B$63:$M$71,$R$64,11)))</f>
        <v>3</v>
      </c>
      <c r="E11" s="51">
        <f>IF(L29="N/A","N/A",IF(F29="N/A","N/A",INDEX($B$63:$M$71,$R$64,10)))</f>
        <v>153</v>
      </c>
      <c r="F11" s="37"/>
      <c r="G11" s="37"/>
      <c r="H11" s="37"/>
      <c r="I11" s="15"/>
      <c r="J11" s="52">
        <f>IF(L29="N/A","N/A",L77)</f>
        <v>274</v>
      </c>
      <c r="K11" s="52">
        <f>IF(L29="N/A","N/A",L78)</f>
        <v>0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0.91428571428571426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451</v>
      </c>
      <c r="I15" s="37"/>
      <c r="J15" s="37"/>
      <c r="K15" s="37"/>
      <c r="L15" s="15"/>
      <c r="M15" s="58">
        <f>IF(F29="N/A","N/A",F77)</f>
        <v>360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374</v>
      </c>
      <c r="C17" s="37"/>
      <c r="D17" s="37"/>
      <c r="E17" s="37"/>
      <c r="F17" s="61">
        <f>IF(F29="N/A","N/A",IF(C29="N/A","N/A",INDEX($B$63:$M$71,$R$64,5)))</f>
        <v>333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1146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138</v>
      </c>
      <c r="C19" s="37"/>
      <c r="D19" s="37"/>
      <c r="E19" s="37"/>
      <c r="F19" s="56">
        <f>IF(F29="N/A","N/A",IF(I29="N/A","N/A",INDEX($B$63:$M$71,$R$64,4)))</f>
        <v>27</v>
      </c>
      <c r="G19" s="37"/>
      <c r="H19" s="57">
        <f>IF(C29="N/A","N/A",C77)</f>
        <v>512</v>
      </c>
      <c r="I19" s="37"/>
      <c r="J19" s="37"/>
      <c r="K19" s="37"/>
      <c r="L19" s="15"/>
      <c r="M19" s="58">
        <f>IF(F29="N/A","N/A",F78)</f>
        <v>527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0.9375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168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0.92718446601941751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17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71</v>
      </c>
      <c r="D33" s="120">
        <v>40</v>
      </c>
      <c r="E33" s="120">
        <v>3</v>
      </c>
      <c r="F33" s="120">
        <v>86</v>
      </c>
      <c r="G33" s="120"/>
      <c r="H33" s="120"/>
      <c r="I33" s="120"/>
      <c r="J33" s="120"/>
      <c r="K33" s="120">
        <v>57</v>
      </c>
      <c r="L33" s="120">
        <v>1</v>
      </c>
      <c r="M33" s="120">
        <v>45</v>
      </c>
      <c r="N33" s="121">
        <f t="shared" ref="N33:N40" si="0">IF(SUM(B33:M33)&lt;=0,"",SUM(B33:M33))</f>
        <v>303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156</v>
      </c>
      <c r="D34" s="96">
        <v>63</v>
      </c>
      <c r="E34" s="96">
        <v>8</v>
      </c>
      <c r="F34" s="96">
        <v>158</v>
      </c>
      <c r="G34" s="96"/>
      <c r="H34" s="96"/>
      <c r="I34" s="96"/>
      <c r="J34" s="96"/>
      <c r="K34" s="96">
        <v>97</v>
      </c>
      <c r="L34" s="96">
        <v>2</v>
      </c>
      <c r="M34" s="96">
        <v>76</v>
      </c>
      <c r="N34" s="121">
        <f t="shared" si="0"/>
        <v>560</v>
      </c>
      <c r="O34" s="84"/>
      <c r="P34" s="84"/>
      <c r="Q34" s="98"/>
    </row>
    <row r="35" spans="1:28" s="83" customFormat="1">
      <c r="A35" s="94">
        <v>0.48958333333333298</v>
      </c>
      <c r="B35" s="95"/>
      <c r="C35" s="96">
        <v>254</v>
      </c>
      <c r="D35" s="96">
        <v>102</v>
      </c>
      <c r="E35" s="96">
        <v>16</v>
      </c>
      <c r="F35" s="96">
        <v>245</v>
      </c>
      <c r="G35" s="96"/>
      <c r="H35" s="96"/>
      <c r="I35" s="96"/>
      <c r="J35" s="96"/>
      <c r="K35" s="96">
        <v>122</v>
      </c>
      <c r="L35" s="96">
        <v>4</v>
      </c>
      <c r="M35" s="96">
        <v>103</v>
      </c>
      <c r="N35" s="121">
        <f t="shared" si="0"/>
        <v>846</v>
      </c>
      <c r="O35" s="84"/>
      <c r="P35" s="84"/>
      <c r="Q35" s="98"/>
    </row>
    <row r="36" spans="1:28" s="76" customFormat="1">
      <c r="A36" s="94">
        <v>0.5</v>
      </c>
      <c r="B36" s="95"/>
      <c r="C36" s="96">
        <v>336</v>
      </c>
      <c r="D36" s="96">
        <v>147</v>
      </c>
      <c r="E36" s="96">
        <v>27</v>
      </c>
      <c r="F36" s="96">
        <v>326</v>
      </c>
      <c r="G36" s="96"/>
      <c r="H36" s="96"/>
      <c r="I36" s="96"/>
      <c r="J36" s="96"/>
      <c r="K36" s="96">
        <v>164</v>
      </c>
      <c r="L36" s="96">
        <v>4</v>
      </c>
      <c r="M36" s="96">
        <v>136</v>
      </c>
      <c r="N36" s="121">
        <f t="shared" si="0"/>
        <v>1140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445</v>
      </c>
      <c r="D37" s="96">
        <v>178</v>
      </c>
      <c r="E37" s="96">
        <v>30</v>
      </c>
      <c r="F37" s="96">
        <v>419</v>
      </c>
      <c r="G37" s="96"/>
      <c r="H37" s="96"/>
      <c r="I37" s="96"/>
      <c r="J37" s="96"/>
      <c r="K37" s="96">
        <v>210</v>
      </c>
      <c r="L37" s="96">
        <v>4</v>
      </c>
      <c r="M37" s="96">
        <v>163</v>
      </c>
      <c r="N37" s="121">
        <f t="shared" si="0"/>
        <v>1449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533</v>
      </c>
      <c r="D38" s="96">
        <v>209</v>
      </c>
      <c r="E38" s="96">
        <v>38</v>
      </c>
      <c r="F38" s="96">
        <v>492</v>
      </c>
      <c r="G38" s="96"/>
      <c r="H38" s="96"/>
      <c r="I38" s="96"/>
      <c r="J38" s="96"/>
      <c r="K38" s="96">
        <v>240</v>
      </c>
      <c r="L38" s="96">
        <v>4</v>
      </c>
      <c r="M38" s="96">
        <v>187</v>
      </c>
      <c r="N38" s="121">
        <f t="shared" si="0"/>
        <v>1703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615</v>
      </c>
      <c r="D39" s="96">
        <v>250</v>
      </c>
      <c r="E39" s="96">
        <v>48</v>
      </c>
      <c r="F39" s="96">
        <v>561</v>
      </c>
      <c r="G39" s="96"/>
      <c r="H39" s="96"/>
      <c r="I39" s="96"/>
      <c r="J39" s="96"/>
      <c r="K39" s="96">
        <v>281</v>
      </c>
      <c r="L39" s="96">
        <v>11</v>
      </c>
      <c r="M39" s="96">
        <v>211</v>
      </c>
      <c r="N39" s="121">
        <f t="shared" si="0"/>
        <v>1977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/>
      <c r="C40" s="125">
        <v>682</v>
      </c>
      <c r="D40" s="125">
        <v>289</v>
      </c>
      <c r="E40" s="125">
        <v>52</v>
      </c>
      <c r="F40" s="125">
        <v>656</v>
      </c>
      <c r="G40" s="125"/>
      <c r="H40" s="125"/>
      <c r="I40" s="125"/>
      <c r="J40" s="125"/>
      <c r="K40" s="125">
        <v>309</v>
      </c>
      <c r="L40" s="125">
        <v>11</v>
      </c>
      <c r="M40" s="125">
        <v>252</v>
      </c>
      <c r="N40" s="121">
        <f t="shared" si="0"/>
        <v>2251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71</v>
      </c>
      <c r="D48" s="43">
        <f>IF(D33="","",D33)</f>
        <v>40</v>
      </c>
      <c r="E48" s="99">
        <f t="shared" ref="E48:M48" si="1">IF(E33="","",E33)</f>
        <v>3</v>
      </c>
      <c r="F48" s="43">
        <f t="shared" si="1"/>
        <v>86</v>
      </c>
      <c r="G48" s="43" t="str">
        <f t="shared" si="1"/>
        <v/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57</v>
      </c>
      <c r="L48" s="43">
        <f t="shared" si="1"/>
        <v>1</v>
      </c>
      <c r="M48" s="43">
        <f t="shared" si="1"/>
        <v>45</v>
      </c>
      <c r="N48" s="97">
        <f t="shared" ref="N48:N58" si="2">IF(SUM(B48:M48)&lt;=0,"",SUM(B48:M48))</f>
        <v>303</v>
      </c>
      <c r="O48" s="84"/>
      <c r="P48" s="84"/>
      <c r="Q48" s="98">
        <f t="shared" ref="Q48:Q59" si="3">$A48</f>
        <v>0.46875</v>
      </c>
      <c r="R48" s="106">
        <f t="shared" ref="R48:R59" si="4">SUM(B48:D48)</f>
        <v>111</v>
      </c>
      <c r="S48" s="106">
        <f t="shared" ref="S48:S59" si="5">SUM(E48:G48)</f>
        <v>89</v>
      </c>
      <c r="T48" s="106">
        <f t="shared" ref="T48:T59" si="6">SUM(H48:J48)</f>
        <v>0</v>
      </c>
      <c r="U48" s="106">
        <f t="shared" ref="U48:U59" si="7">SUM(K48:M48)</f>
        <v>103</v>
      </c>
      <c r="V48" s="106">
        <f t="shared" ref="V48:V59" si="8">SUM(R48:U48)</f>
        <v>303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85</v>
      </c>
      <c r="D49" s="43">
        <f t="shared" si="10"/>
        <v>23</v>
      </c>
      <c r="E49" s="99">
        <f t="shared" si="10"/>
        <v>5</v>
      </c>
      <c r="F49" s="43">
        <f t="shared" si="10"/>
        <v>72</v>
      </c>
      <c r="G49" s="43" t="str">
        <f t="shared" si="10"/>
        <v/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40</v>
      </c>
      <c r="L49" s="43">
        <f t="shared" si="10"/>
        <v>1</v>
      </c>
      <c r="M49" s="43">
        <f t="shared" si="10"/>
        <v>31</v>
      </c>
      <c r="N49" s="97">
        <f t="shared" si="2"/>
        <v>257</v>
      </c>
      <c r="O49" s="84"/>
      <c r="P49" s="84"/>
      <c r="Q49" s="98">
        <f t="shared" si="3"/>
        <v>0.47916666666666669</v>
      </c>
      <c r="R49" s="106">
        <f t="shared" si="4"/>
        <v>108</v>
      </c>
      <c r="S49" s="106">
        <f t="shared" si="5"/>
        <v>77</v>
      </c>
      <c r="T49" s="106">
        <f t="shared" si="6"/>
        <v>0</v>
      </c>
      <c r="U49" s="106">
        <f t="shared" si="7"/>
        <v>72</v>
      </c>
      <c r="V49" s="106">
        <f t="shared" si="8"/>
        <v>257</v>
      </c>
      <c r="W49" s="107">
        <f>W48+1</f>
        <v>3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98</v>
      </c>
      <c r="D50" s="43">
        <f t="shared" si="10"/>
        <v>39</v>
      </c>
      <c r="E50" s="99">
        <f t="shared" si="10"/>
        <v>8</v>
      </c>
      <c r="F50" s="43">
        <f t="shared" si="10"/>
        <v>87</v>
      </c>
      <c r="G50" s="43" t="str">
        <f t="shared" si="10"/>
        <v/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25</v>
      </c>
      <c r="L50" s="43">
        <f t="shared" si="10"/>
        <v>2</v>
      </c>
      <c r="M50" s="43">
        <f t="shared" si="10"/>
        <v>27</v>
      </c>
      <c r="N50" s="97">
        <f t="shared" si="2"/>
        <v>286</v>
      </c>
      <c r="O50" s="84"/>
      <c r="P50" s="84"/>
      <c r="Q50" s="98">
        <f t="shared" si="3"/>
        <v>0.48958333333333337</v>
      </c>
      <c r="R50" s="106">
        <f t="shared" si="4"/>
        <v>137</v>
      </c>
      <c r="S50" s="106">
        <f t="shared" si="5"/>
        <v>95</v>
      </c>
      <c r="T50" s="106">
        <f t="shared" si="6"/>
        <v>0</v>
      </c>
      <c r="U50" s="106">
        <f t="shared" si="7"/>
        <v>54</v>
      </c>
      <c r="V50" s="106">
        <f t="shared" si="8"/>
        <v>286</v>
      </c>
      <c r="W50" s="107">
        <f>W49+1</f>
        <v>4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82</v>
      </c>
      <c r="D51" s="43">
        <f t="shared" si="10"/>
        <v>45</v>
      </c>
      <c r="E51" s="99">
        <f t="shared" si="10"/>
        <v>11</v>
      </c>
      <c r="F51" s="43">
        <f t="shared" si="10"/>
        <v>81</v>
      </c>
      <c r="G51" s="43" t="str">
        <f t="shared" si="10"/>
        <v/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42</v>
      </c>
      <c r="L51" s="43">
        <f t="shared" si="10"/>
        <v>0</v>
      </c>
      <c r="M51" s="43">
        <f t="shared" si="10"/>
        <v>33</v>
      </c>
      <c r="N51" s="97">
        <f t="shared" si="2"/>
        <v>294</v>
      </c>
      <c r="O51" s="84"/>
      <c r="P51" s="84"/>
      <c r="Q51" s="98">
        <f t="shared" si="3"/>
        <v>0.5</v>
      </c>
      <c r="R51" s="106">
        <f t="shared" si="4"/>
        <v>127</v>
      </c>
      <c r="S51" s="106">
        <f t="shared" si="5"/>
        <v>92</v>
      </c>
      <c r="T51" s="106">
        <f t="shared" si="6"/>
        <v>0</v>
      </c>
      <c r="U51" s="106">
        <f t="shared" si="7"/>
        <v>75</v>
      </c>
      <c r="V51" s="106">
        <f t="shared" si="8"/>
        <v>294</v>
      </c>
      <c r="W51" s="107">
        <f>W50+1</f>
        <v>5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109</v>
      </c>
      <c r="D52" s="43">
        <f t="shared" si="10"/>
        <v>31</v>
      </c>
      <c r="E52" s="99">
        <f t="shared" si="10"/>
        <v>3</v>
      </c>
      <c r="F52" s="43">
        <f t="shared" si="10"/>
        <v>93</v>
      </c>
      <c r="G52" s="43" t="str">
        <f t="shared" si="10"/>
        <v/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46</v>
      </c>
      <c r="L52" s="43">
        <f t="shared" si="10"/>
        <v>0</v>
      </c>
      <c r="M52" s="43">
        <f t="shared" si="10"/>
        <v>27</v>
      </c>
      <c r="N52" s="97">
        <f t="shared" si="2"/>
        <v>309</v>
      </c>
      <c r="O52" s="84"/>
      <c r="P52" s="84"/>
      <c r="Q52" s="98">
        <f t="shared" si="3"/>
        <v>0.51041666666666663</v>
      </c>
      <c r="R52" s="106">
        <f t="shared" si="4"/>
        <v>140</v>
      </c>
      <c r="S52" s="106">
        <f t="shared" si="5"/>
        <v>96</v>
      </c>
      <c r="T52" s="106">
        <f t="shared" si="6"/>
        <v>0</v>
      </c>
      <c r="U52" s="106">
        <f t="shared" si="7"/>
        <v>73</v>
      </c>
      <c r="V52" s="106">
        <f t="shared" si="8"/>
        <v>309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88</v>
      </c>
      <c r="D53" s="43">
        <f t="shared" si="10"/>
        <v>31</v>
      </c>
      <c r="E53" s="99">
        <f t="shared" si="10"/>
        <v>8</v>
      </c>
      <c r="F53" s="43">
        <f t="shared" si="10"/>
        <v>73</v>
      </c>
      <c r="G53" s="43" t="str">
        <f t="shared" si="10"/>
        <v/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30</v>
      </c>
      <c r="L53" s="43">
        <f t="shared" si="10"/>
        <v>0</v>
      </c>
      <c r="M53" s="43">
        <f t="shared" si="10"/>
        <v>24</v>
      </c>
      <c r="N53" s="97">
        <f t="shared" si="2"/>
        <v>254</v>
      </c>
      <c r="O53" s="84"/>
      <c r="P53" s="84"/>
      <c r="Q53" s="98">
        <f t="shared" si="3"/>
        <v>0.52083333333333326</v>
      </c>
      <c r="R53" s="106">
        <f t="shared" si="4"/>
        <v>119</v>
      </c>
      <c r="S53" s="106">
        <f t="shared" si="5"/>
        <v>81</v>
      </c>
      <c r="T53" s="106">
        <f t="shared" si="6"/>
        <v>0</v>
      </c>
      <c r="U53" s="106">
        <f t="shared" si="7"/>
        <v>54</v>
      </c>
      <c r="V53" s="106">
        <f t="shared" si="8"/>
        <v>254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82</v>
      </c>
      <c r="D54" s="43">
        <f t="shared" si="10"/>
        <v>41</v>
      </c>
      <c r="E54" s="99">
        <f t="shared" si="10"/>
        <v>10</v>
      </c>
      <c r="F54" s="43">
        <f t="shared" si="10"/>
        <v>69</v>
      </c>
      <c r="G54" s="43" t="str">
        <f t="shared" si="10"/>
        <v/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41</v>
      </c>
      <c r="L54" s="43">
        <f t="shared" si="10"/>
        <v>7</v>
      </c>
      <c r="M54" s="43">
        <f t="shared" si="10"/>
        <v>24</v>
      </c>
      <c r="N54" s="97">
        <f t="shared" si="2"/>
        <v>274</v>
      </c>
      <c r="O54" s="84"/>
      <c r="P54" s="84"/>
      <c r="Q54" s="98">
        <f t="shared" si="3"/>
        <v>0.53124999999999989</v>
      </c>
      <c r="R54" s="106">
        <f t="shared" si="4"/>
        <v>123</v>
      </c>
      <c r="S54" s="106">
        <f t="shared" si="5"/>
        <v>79</v>
      </c>
      <c r="T54" s="106">
        <f t="shared" si="6"/>
        <v>0</v>
      </c>
      <c r="U54" s="106">
        <f t="shared" si="7"/>
        <v>72</v>
      </c>
      <c r="V54" s="106">
        <f t="shared" si="8"/>
        <v>274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67</v>
      </c>
      <c r="D55" s="43">
        <f t="shared" si="10"/>
        <v>39</v>
      </c>
      <c r="E55" s="99">
        <f t="shared" si="10"/>
        <v>4</v>
      </c>
      <c r="F55" s="43">
        <f t="shared" si="10"/>
        <v>95</v>
      </c>
      <c r="G55" s="43" t="str">
        <f t="shared" si="10"/>
        <v/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28</v>
      </c>
      <c r="L55" s="43">
        <f t="shared" si="10"/>
        <v>0</v>
      </c>
      <c r="M55" s="43">
        <f t="shared" si="10"/>
        <v>41</v>
      </c>
      <c r="N55" s="97">
        <f t="shared" si="2"/>
        <v>274</v>
      </c>
      <c r="O55" s="84"/>
      <c r="P55" s="84"/>
      <c r="Q55" s="98">
        <f t="shared" si="3"/>
        <v>0.54166666666666652</v>
      </c>
      <c r="R55" s="106">
        <f t="shared" si="4"/>
        <v>106</v>
      </c>
      <c r="S55" s="106">
        <f t="shared" si="5"/>
        <v>99</v>
      </c>
      <c r="T55" s="106">
        <f t="shared" si="6"/>
        <v>0</v>
      </c>
      <c r="U55" s="106">
        <f t="shared" si="7"/>
        <v>69</v>
      </c>
      <c r="V55" s="106">
        <f t="shared" si="8"/>
        <v>274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140</v>
      </c>
      <c r="S61" s="106">
        <f>MAX(INDEX(R48:V59,W48,2),INDEX(R48:V59,W49,2),INDEX(R48:V59,W50,2),INDEX(R48:V59,W51,2))</f>
        <v>96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75</v>
      </c>
      <c r="V61" s="106">
        <f>MAX(INDEX(V48:V59,W48,1),INDEX(V48:V59,W49,1),INDEX(V48:V59,W50,1),INDEX(V48:V59,W51,1))</f>
        <v>309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336</v>
      </c>
      <c r="D63" s="43">
        <f t="shared" si="11"/>
        <v>147</v>
      </c>
      <c r="E63" s="99">
        <f t="shared" si="11"/>
        <v>27</v>
      </c>
      <c r="F63" s="43">
        <f t="shared" si="11"/>
        <v>326</v>
      </c>
      <c r="G63" s="43" t="str">
        <f t="shared" si="11"/>
        <v/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164</v>
      </c>
      <c r="L63" s="43">
        <f t="shared" si="11"/>
        <v>4</v>
      </c>
      <c r="M63" s="43">
        <f t="shared" si="11"/>
        <v>136</v>
      </c>
      <c r="N63" s="97">
        <f t="shared" ref="N63:N71" si="12">IF(SUM(B63:M63)&lt;=0,"",SUM(B63:M63))</f>
        <v>1140</v>
      </c>
      <c r="O63" s="84"/>
      <c r="P63" s="84"/>
      <c r="Q63" s="98">
        <f t="shared" ref="Q63:Q71" si="13">$A63</f>
        <v>0.45833333333333331</v>
      </c>
      <c r="R63" s="83">
        <f>MAX(N63:N71)</f>
        <v>1146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374</v>
      </c>
      <c r="D64" s="43">
        <f t="shared" ref="D64:M64" si="15">IF($A$64="","",IF(D52&lt;&gt;"",SUM(D49:D52),""))</f>
        <v>138</v>
      </c>
      <c r="E64" s="99">
        <f t="shared" si="15"/>
        <v>27</v>
      </c>
      <c r="F64" s="43">
        <f t="shared" si="15"/>
        <v>333</v>
      </c>
      <c r="G64" s="43" t="str">
        <f t="shared" si="15"/>
        <v/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153</v>
      </c>
      <c r="L64" s="43">
        <f t="shared" si="15"/>
        <v>3</v>
      </c>
      <c r="M64" s="43">
        <f t="shared" si="15"/>
        <v>118</v>
      </c>
      <c r="N64" s="97">
        <f t="shared" si="12"/>
        <v>1146</v>
      </c>
      <c r="O64" s="84"/>
      <c r="P64" s="84"/>
      <c r="Q64" s="98">
        <f t="shared" si="13"/>
        <v>0.46875</v>
      </c>
      <c r="R64" s="83">
        <f>MATCH(R63,N63:N71,0)</f>
        <v>2</v>
      </c>
      <c r="S64" s="98">
        <f>INDEX(Q63:Q71,R64,1)</f>
        <v>0.46875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377</v>
      </c>
      <c r="D65" s="43">
        <f t="shared" ref="D65:M65" si="16">IF($A$65="","",IF(D53&lt;&gt;"",SUM(D50:D53),""))</f>
        <v>146</v>
      </c>
      <c r="E65" s="99">
        <f t="shared" si="16"/>
        <v>30</v>
      </c>
      <c r="F65" s="43">
        <f t="shared" si="16"/>
        <v>334</v>
      </c>
      <c r="G65" s="43" t="str">
        <f t="shared" si="16"/>
        <v/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143</v>
      </c>
      <c r="L65" s="43">
        <f t="shared" si="16"/>
        <v>2</v>
      </c>
      <c r="M65" s="43">
        <f t="shared" si="16"/>
        <v>111</v>
      </c>
      <c r="N65" s="97">
        <f t="shared" si="12"/>
        <v>1143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361</v>
      </c>
      <c r="D66" s="43">
        <f t="shared" ref="D66:M66" si="17">IF($A$64="","",IF(D54&lt;&gt;"",SUM(D51:D54),""))</f>
        <v>148</v>
      </c>
      <c r="E66" s="99">
        <f t="shared" si="17"/>
        <v>32</v>
      </c>
      <c r="F66" s="43">
        <f t="shared" si="17"/>
        <v>316</v>
      </c>
      <c r="G66" s="43" t="str">
        <f t="shared" si="17"/>
        <v/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159</v>
      </c>
      <c r="L66" s="43">
        <f t="shared" si="17"/>
        <v>7</v>
      </c>
      <c r="M66" s="43">
        <f t="shared" si="17"/>
        <v>108</v>
      </c>
      <c r="N66" s="97">
        <f>IF(SUM(B66:M66)&lt;=0,"",SUM(B66:M66))</f>
        <v>1131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346</v>
      </c>
      <c r="D67" s="43">
        <f t="shared" ref="D67:M67" si="18">IF($A$65="","",IF(D55&lt;&gt;"",SUM(D52:D55),""))</f>
        <v>142</v>
      </c>
      <c r="E67" s="99">
        <f t="shared" si="18"/>
        <v>25</v>
      </c>
      <c r="F67" s="43">
        <f t="shared" si="18"/>
        <v>330</v>
      </c>
      <c r="G67" s="43" t="str">
        <f t="shared" si="18"/>
        <v/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145</v>
      </c>
      <c r="L67" s="43">
        <f t="shared" si="18"/>
        <v>7</v>
      </c>
      <c r="M67" s="43">
        <f t="shared" si="18"/>
        <v>116</v>
      </c>
      <c r="N67" s="97">
        <f>IF(SUM(B67:M67)&lt;=0,"",SUM(B67:M67))</f>
        <v>1111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451</v>
      </c>
      <c r="I76" s="56">
        <f>IF(D33="",0,INDEX($B$63:$M$71,$R$64,3))+IF(E33="",0,INDEX($B$63:$M$71,$R$64,4))+IF(L33="",0,INDEX($B$63:$M$71,$R$64,11))</f>
        <v>168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512</v>
      </c>
      <c r="F77" s="56">
        <f>IF(E33="",0,INDEX($B$63:$M$71,$R$64,4))+IF(F33="",0,INDEX($B$63:$M$71,$R$64,5))+IF(G33="",0,INDEX($B$63:$M$71,$R$64,6))</f>
        <v>360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274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527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8" workbookViewId="0">
      <selection activeCell="I39" sqref="I39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80 EB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0.58333333333333337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</v>
      </c>
      <c r="I15" s="37"/>
      <c r="J15" s="37"/>
      <c r="K15" s="37"/>
      <c r="L15" s="15"/>
      <c r="M15" s="58">
        <f>IF(F29="N/A","N/A",F77)</f>
        <v>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</v>
      </c>
      <c r="C17" s="37"/>
      <c r="D17" s="37"/>
      <c r="E17" s="37"/>
      <c r="F17" s="61">
        <f>IF(F29="N/A","N/A",IF(C29="N/A","N/A",INDEX($B$63:$M$71,$R$64,5)))</f>
        <v>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7</v>
      </c>
      <c r="I19" s="37"/>
      <c r="J19" s="37"/>
      <c r="K19" s="37"/>
      <c r="L19" s="15"/>
      <c r="M19" s="58">
        <f>IF(F29="N/A","N/A",F78)</f>
        <v>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0.6875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17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2</v>
      </c>
      <c r="G33" s="120"/>
      <c r="H33" s="120"/>
      <c r="I33" s="120"/>
      <c r="J33" s="120"/>
      <c r="K33" s="120"/>
      <c r="L33" s="120">
        <v>0</v>
      </c>
      <c r="M33" s="120"/>
      <c r="N33" s="121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2</v>
      </c>
      <c r="D34" s="96"/>
      <c r="E34" s="96"/>
      <c r="F34" s="96">
        <v>6</v>
      </c>
      <c r="G34" s="96"/>
      <c r="H34" s="96"/>
      <c r="I34" s="96"/>
      <c r="J34" s="96"/>
      <c r="K34" s="96"/>
      <c r="L34" s="96">
        <v>0</v>
      </c>
      <c r="M34" s="96"/>
      <c r="N34" s="121">
        <f t="shared" si="0"/>
        <v>8</v>
      </c>
      <c r="O34" s="84"/>
      <c r="P34" s="84"/>
      <c r="Q34" s="98"/>
    </row>
    <row r="35" spans="1:28" s="83" customFormat="1">
      <c r="A35" s="94">
        <v>0.48958333333333298</v>
      </c>
      <c r="B35" s="95"/>
      <c r="C35" s="96">
        <v>4</v>
      </c>
      <c r="D35" s="96"/>
      <c r="E35" s="96"/>
      <c r="F35" s="96">
        <v>6</v>
      </c>
      <c r="G35" s="96"/>
      <c r="H35" s="96"/>
      <c r="I35" s="96"/>
      <c r="J35" s="96"/>
      <c r="K35" s="96"/>
      <c r="L35" s="96">
        <v>0</v>
      </c>
      <c r="M35" s="96"/>
      <c r="N35" s="121">
        <f t="shared" si="0"/>
        <v>10</v>
      </c>
      <c r="O35" s="84"/>
      <c r="P35" s="84"/>
      <c r="Q35" s="98"/>
    </row>
    <row r="36" spans="1:28" s="76" customFormat="1">
      <c r="A36" s="94">
        <v>0.5</v>
      </c>
      <c r="B36" s="95"/>
      <c r="C36" s="96">
        <v>4</v>
      </c>
      <c r="D36" s="96"/>
      <c r="E36" s="96"/>
      <c r="F36" s="96">
        <v>6</v>
      </c>
      <c r="G36" s="96"/>
      <c r="H36" s="96"/>
      <c r="I36" s="96"/>
      <c r="J36" s="96"/>
      <c r="K36" s="96"/>
      <c r="L36" s="96">
        <v>0</v>
      </c>
      <c r="M36" s="96"/>
      <c r="N36" s="121">
        <f t="shared" si="0"/>
        <v>10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4</v>
      </c>
      <c r="D37" s="96"/>
      <c r="E37" s="96"/>
      <c r="F37" s="96">
        <v>8</v>
      </c>
      <c r="G37" s="96"/>
      <c r="H37" s="96"/>
      <c r="I37" s="96"/>
      <c r="J37" s="96"/>
      <c r="K37" s="96"/>
      <c r="L37" s="96">
        <v>0</v>
      </c>
      <c r="M37" s="96"/>
      <c r="N37" s="121">
        <f t="shared" si="0"/>
        <v>12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6</v>
      </c>
      <c r="D38" s="96"/>
      <c r="E38" s="96"/>
      <c r="F38" s="96">
        <v>8</v>
      </c>
      <c r="G38" s="96"/>
      <c r="H38" s="96"/>
      <c r="I38" s="96"/>
      <c r="J38" s="96"/>
      <c r="K38" s="96"/>
      <c r="L38" s="96">
        <v>0</v>
      </c>
      <c r="M38" s="96"/>
      <c r="N38" s="121">
        <f t="shared" si="0"/>
        <v>14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8</v>
      </c>
      <c r="D39" s="96"/>
      <c r="E39" s="96"/>
      <c r="F39" s="96">
        <v>10</v>
      </c>
      <c r="G39" s="96"/>
      <c r="H39" s="96"/>
      <c r="I39" s="96"/>
      <c r="J39" s="96"/>
      <c r="K39" s="96"/>
      <c r="L39" s="96">
        <v>0</v>
      </c>
      <c r="M39" s="96"/>
      <c r="N39" s="121">
        <f t="shared" si="0"/>
        <v>18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/>
      <c r="C40" s="125">
        <v>11</v>
      </c>
      <c r="D40" s="125"/>
      <c r="E40" s="125"/>
      <c r="F40" s="125">
        <v>10</v>
      </c>
      <c r="G40" s="125"/>
      <c r="H40" s="125"/>
      <c r="I40" s="125"/>
      <c r="J40" s="125"/>
      <c r="K40" s="125"/>
      <c r="L40" s="125">
        <v>0</v>
      </c>
      <c r="M40" s="125"/>
      <c r="N40" s="121">
        <f t="shared" si="0"/>
        <v>21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2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2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4</v>
      </c>
      <c r="G49" s="43" t="str">
        <f t="shared" si="10"/>
        <v/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6</v>
      </c>
      <c r="O49" s="84"/>
      <c r="P49" s="84"/>
      <c r="Q49" s="98">
        <f t="shared" si="3"/>
        <v>0.47916666666666669</v>
      </c>
      <c r="R49" s="106">
        <f t="shared" si="4"/>
        <v>2</v>
      </c>
      <c r="S49" s="106">
        <f t="shared" si="5"/>
        <v>4</v>
      </c>
      <c r="T49" s="106">
        <f t="shared" si="6"/>
        <v>0</v>
      </c>
      <c r="U49" s="106">
        <f t="shared" si="7"/>
        <v>0</v>
      </c>
      <c r="V49" s="106">
        <f t="shared" si="8"/>
        <v>6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2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0.48958333333333337</v>
      </c>
      <c r="R50" s="106">
        <f t="shared" si="4"/>
        <v>2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2</v>
      </c>
      <c r="W50" s="107">
        <f>W49+1</f>
        <v>7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2</v>
      </c>
      <c r="G52" s="43" t="str">
        <f t="shared" si="10"/>
        <v/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2</v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2</v>
      </c>
      <c r="T52" s="106">
        <f t="shared" si="6"/>
        <v>0</v>
      </c>
      <c r="U52" s="106">
        <f t="shared" si="7"/>
        <v>0</v>
      </c>
      <c r="V52" s="106">
        <f t="shared" si="8"/>
        <v>2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2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2</v>
      </c>
      <c r="O53" s="84"/>
      <c r="P53" s="84"/>
      <c r="Q53" s="98">
        <f t="shared" si="3"/>
        <v>0.52083333333333326</v>
      </c>
      <c r="R53" s="106">
        <f t="shared" si="4"/>
        <v>2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2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2</v>
      </c>
      <c r="D54" s="43" t="str">
        <f t="shared" si="10"/>
        <v/>
      </c>
      <c r="E54" s="99" t="str">
        <f t="shared" si="10"/>
        <v/>
      </c>
      <c r="F54" s="43">
        <f t="shared" si="10"/>
        <v>2</v>
      </c>
      <c r="G54" s="43" t="str">
        <f t="shared" si="10"/>
        <v/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4</v>
      </c>
      <c r="O54" s="84"/>
      <c r="P54" s="84"/>
      <c r="Q54" s="98">
        <f t="shared" si="3"/>
        <v>0.53124999999999989</v>
      </c>
      <c r="R54" s="106">
        <f t="shared" si="4"/>
        <v>2</v>
      </c>
      <c r="S54" s="106">
        <f t="shared" si="5"/>
        <v>2</v>
      </c>
      <c r="T54" s="106">
        <f t="shared" si="6"/>
        <v>0</v>
      </c>
      <c r="U54" s="106">
        <f t="shared" si="7"/>
        <v>0</v>
      </c>
      <c r="V54" s="106">
        <f t="shared" si="8"/>
        <v>4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3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3</v>
      </c>
      <c r="O55" s="84"/>
      <c r="P55" s="84"/>
      <c r="Q55" s="98">
        <f t="shared" si="3"/>
        <v>0.54166666666666652</v>
      </c>
      <c r="R55" s="106">
        <f t="shared" si="4"/>
        <v>3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3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4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4</v>
      </c>
      <c r="D63" s="43" t="str">
        <f t="shared" si="11"/>
        <v/>
      </c>
      <c r="E63" s="99" t="str">
        <f t="shared" si="11"/>
        <v/>
      </c>
      <c r="F63" s="43">
        <f t="shared" si="11"/>
        <v>6</v>
      </c>
      <c r="G63" s="43" t="str">
        <f t="shared" si="11"/>
        <v/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10</v>
      </c>
      <c r="O63" s="84"/>
      <c r="P63" s="84"/>
      <c r="Q63" s="98">
        <f t="shared" ref="Q63:Q71" si="13">$A63</f>
        <v>0.45833333333333331</v>
      </c>
      <c r="R63" s="83">
        <f>MAX(N63:N71)</f>
        <v>11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4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6</v>
      </c>
      <c r="G64" s="43" t="str">
        <f t="shared" si="15"/>
        <v/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10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4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6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4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4</v>
      </c>
      <c r="G66" s="43" t="str">
        <f t="shared" si="17"/>
        <v/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8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7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4</v>
      </c>
      <c r="G67" s="43" t="str">
        <f t="shared" si="18"/>
        <v/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11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</v>
      </c>
      <c r="F77" s="56">
        <f>IF(E33="",0,INDEX($B$63:$M$71,$R$64,4))+IF(F33="",0,INDEX($B$63:$M$71,$R$64,5))+IF(G33="",0,INDEX($B$63:$M$71,$R$64,6))</f>
        <v>4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2011-04-26T16:23:50Z</dcterms:modified>
</cp:coreProperties>
</file>