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7" i="2" l="1"/>
  <c r="J11" i="2" s="1"/>
  <c r="I76" i="2"/>
  <c r="M63" i="2"/>
  <c r="L63" i="2"/>
  <c r="K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U48" i="2" s="1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J23" i="2"/>
  <c r="F22" i="2"/>
  <c r="B12" i="2"/>
  <c r="D9" i="2"/>
  <c r="T55" i="2" l="1"/>
  <c r="T54" i="2"/>
  <c r="V54" i="2" s="1"/>
  <c r="T53" i="2"/>
  <c r="T52" i="2"/>
  <c r="T51" i="2"/>
  <c r="I63" i="2"/>
  <c r="T49" i="2"/>
  <c r="T50" i="2"/>
  <c r="S54" i="2"/>
  <c r="T48" i="2"/>
  <c r="G63" i="2"/>
  <c r="S56" i="2"/>
  <c r="S53" i="2"/>
  <c r="V53" i="2" s="1"/>
  <c r="S52" i="2"/>
  <c r="S51" i="2"/>
  <c r="F63" i="2"/>
  <c r="S50" i="2"/>
  <c r="S48" i="2"/>
  <c r="S49" i="2"/>
  <c r="B63" i="2"/>
  <c r="J63" i="2"/>
  <c r="H63" i="2"/>
  <c r="R52" i="2"/>
  <c r="R51" i="2"/>
  <c r="C63" i="2"/>
  <c r="R50" i="2"/>
  <c r="R48" i="2"/>
  <c r="R49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2" i="2" l="1"/>
  <c r="V49" i="2"/>
  <c r="V50" i="2"/>
  <c r="V55" i="2"/>
  <c r="V51" i="2"/>
  <c r="V48" i="2"/>
  <c r="N63" i="2"/>
  <c r="V56" i="2"/>
  <c r="A51" i="2"/>
  <c r="Q50" i="2"/>
  <c r="L63" i="1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R63" i="2" s="1"/>
  <c r="D18" i="2" s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N71" i="1"/>
  <c r="N69" i="1"/>
  <c r="E23" i="2" l="1"/>
  <c r="F77" i="2"/>
  <c r="M15" i="2" s="1"/>
  <c r="F15" i="2"/>
  <c r="F19" i="2"/>
  <c r="I77" i="2"/>
  <c r="K23" i="2" s="1"/>
  <c r="L78" i="2"/>
  <c r="K11" i="2" s="1"/>
  <c r="B15" i="2"/>
  <c r="C11" i="2"/>
  <c r="B19" i="2"/>
  <c r="C77" i="2"/>
  <c r="H19" i="2" s="1"/>
  <c r="D11" i="2"/>
  <c r="B17" i="2"/>
  <c r="D23" i="2"/>
  <c r="E11" i="2"/>
  <c r="F17" i="2"/>
  <c r="C23" i="2"/>
  <c r="S64" i="2"/>
  <c r="W48" i="2" s="1"/>
  <c r="F78" i="2"/>
  <c r="M19" i="2" s="1"/>
  <c r="C76" i="2"/>
  <c r="H15" i="2" s="1"/>
  <c r="R63" i="1"/>
  <c r="R64" i="1" s="1"/>
  <c r="C76" i="1" s="1"/>
  <c r="H15" i="1" s="1"/>
  <c r="C7" i="2" l="1"/>
  <c r="F7" i="2" s="1"/>
  <c r="W49" i="2"/>
  <c r="W50" i="2" s="1"/>
  <c r="W51" i="2" s="1"/>
  <c r="C11" i="1"/>
  <c r="F77" i="1"/>
  <c r="M15" i="1" s="1"/>
  <c r="L77" i="1"/>
  <c r="J11" i="1" s="1"/>
  <c r="B15" i="1"/>
  <c r="E23" i="1"/>
  <c r="I77" i="1"/>
  <c r="K23" i="1" s="1"/>
  <c r="L78" i="1"/>
  <c r="K11" i="1" s="1"/>
  <c r="C77" i="1"/>
  <c r="H19" i="1" s="1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<sst xmlns="http://schemas.openxmlformats.org/spreadsheetml/2006/main" count="210" uniqueCount="55">
  <si>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</si>
  <si>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</si>
  <si>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</si>
  <si>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</si>
  <si>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</si>
  <si>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DATE: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</si>
  <si>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</si>
  <si>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</si>
  <si>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</si>
  <si>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</si>
  <si>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</si>
  <si>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</si>
  <si>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</si>
  <si>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</si>
  <si>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</si>
  <si>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</si>
  <si>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</si>
  <si>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</si>
  <si>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</si>
  <si>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</si>
  <si>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</si>
  <si>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</si>
  <si>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</si>
  <si>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</si>
  <si>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</si>
  <si>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</si>
  <si>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</si>
  <si>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</si>
  <si>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</si>
  <si>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</si>
  <si>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</si>
  <si>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</si>
  <si>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</si>
  <si>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</si>
  <si>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</si>
  <si>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</si>
  <si>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</si>
  <si>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</si>
  <si>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</si>
  <si>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</si>
  <si>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</si>
  <si>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</si>
  <si>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</si>
  <si>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</si>
  <si>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</si>
  <si>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</si>
  <si>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</si>
  <si>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</si>
  <si>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</si>
  <si>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</si>
  <si>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80 E - Prater</t>
  </si>
  <si>
    <t>This one a little strange since Prater run parallel to 80</t>
  </si>
  <si>
    <t>80 WB</t>
  </si>
  <si>
    <t>Wed 4-6-11</t>
  </si>
  <si>
    <t>Put 80 WB info in the NB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</si>
</sst>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2" workbookViewId="0">
      <selection activeCell="C42" sqref="C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50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15</v>
      </c>
      <c r="B5" s="17"/>
      <c r="C5" s="18" t="s">
        <v>51</v>
      </c>
      <c r="D5" s="18"/>
      <c r="E5" s="18"/>
      <c r="F5" s="18"/>
      <c r="G5" s="18"/>
      <c r="H5" s="18"/>
      <c r="I5" s="19" t="s">
        <v>5</v>
      </c>
      <c r="J5" s="19"/>
      <c r="K5" s="20" t="s">
        <v>53</v>
      </c>
      <c r="L5" s="21" t="s">
        <v>15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15</v>
      </c>
      <c r="B6" s="26"/>
      <c r="C6" s="27" t="s">
        <v>54</v>
      </c>
      <c r="D6" s="28"/>
      <c r="E6" s="27"/>
      <c r="F6" s="29"/>
      <c r="G6" s="27"/>
      <c r="H6" s="27"/>
      <c r="I6" s="30" t="s">
        <v>6</v>
      </c>
      <c r="J6" s="30"/>
      <c r="K6" s="31"/>
      <c r="L6" s="32">
        <v>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7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8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9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102</v>
      </c>
      <c r="L11" s="37"/>
      <c r="M11" s="37"/>
      <c r="N11" s="41"/>
      <c r="P11" s="5" t="s">
        <v>15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9</v>
      </c>
      <c r="I12" s="55">
        <f>IF(C29="N/A","N/A",C77/(R61*4))</f>
        <v>0.84895833333333337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32</v>
      </c>
      <c r="C15" s="37"/>
      <c r="D15" s="37"/>
      <c r="E15" s="37"/>
      <c r="F15" s="56">
        <f>IF(F29="N/A","N/A",IF(L29="N/A","N/A",INDEX($B$63:$M$71,$R$64,6)))</f>
        <v>70</v>
      </c>
      <c r="G15" s="37"/>
      <c r="H15" s="57">
        <f>IF(C29="N/A","N/A",C76)</f>
        <v>374</v>
      </c>
      <c r="I15" s="37"/>
      <c r="J15" s="37"/>
      <c r="K15" s="37"/>
      <c r="L15" s="15"/>
      <c r="M15" s="58">
        <f>IF(F29="N/A","N/A",F77)</f>
        <v>332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10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294</v>
      </c>
      <c r="C17" s="37"/>
      <c r="D17" s="37"/>
      <c r="E17" s="37"/>
      <c r="F17" s="61">
        <f>IF(F29="N/A","N/A",IF(C29="N/A","N/A",INDEX($B$63:$M$71,$R$64,5)))</f>
        <v>262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853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326</v>
      </c>
      <c r="I19" s="37"/>
      <c r="J19" s="37"/>
      <c r="K19" s="37"/>
      <c r="L19" s="15"/>
      <c r="M19" s="58">
        <f>IF(F29="N/A","N/A",F78)</f>
        <v>377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9</v>
      </c>
      <c r="M22" s="55">
        <f>IF(F29="N/A","N/A",F77/(S61*4))</f>
        <v>0.80582524271844658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112</v>
      </c>
      <c r="D23" s="50" t="str">
        <f>IF(I29="N/A","N/A",IF(L29="N/A","N/A",INDEX($B$63:$M$71,$R$64,8)))</f>
        <v/>
      </c>
      <c r="E23" s="51">
        <f>IF(I29="N/A","N/A",IF(F29="N/A","N/A",INDEX($B$63:$M$71,$R$64,9)))</f>
        <v>83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195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80 WB</v>
      </c>
      <c r="E25" s="65"/>
      <c r="F25" s="15"/>
      <c r="G25" s="15"/>
      <c r="H25" s="37"/>
      <c r="I25" s="37"/>
      <c r="J25" s="59" t="s">
        <v>9</v>
      </c>
      <c r="K25" s="47">
        <f>IF(I29="N/A","N/A",I77/(T61*4))</f>
        <v>0.79918032786885251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11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12</v>
      </c>
      <c r="B27" s="37"/>
      <c r="C27" s="37"/>
      <c r="D27" s="37"/>
      <c r="E27" s="37" t="s">
        <v>13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14</v>
      </c>
      <c r="B28" s="15"/>
      <c r="C28" s="55">
        <f>R63/(V61*4)</f>
        <v>0.82019230769230766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49</v>
      </c>
      <c r="D29" s="73"/>
      <c r="E29" s="71"/>
      <c r="F29" s="72" t="s">
        <v>49</v>
      </c>
      <c r="G29" s="73"/>
      <c r="H29" s="71"/>
      <c r="I29" s="72" t="s">
        <v>52</v>
      </c>
      <c r="J29" s="73"/>
      <c r="K29" s="71"/>
      <c r="L29" s="72" t="s">
        <v>15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16</v>
      </c>
      <c r="D30" s="79"/>
      <c r="E30" s="80"/>
      <c r="F30" s="79" t="s">
        <v>17</v>
      </c>
      <c r="G30" s="79"/>
      <c r="H30" s="80"/>
      <c r="I30" s="79" t="s">
        <v>18</v>
      </c>
      <c r="J30" s="79"/>
      <c r="K30" s="80"/>
      <c r="L30" s="79" t="s">
        <v>19</v>
      </c>
      <c r="M30" s="79"/>
      <c r="N30" s="81"/>
      <c r="O30" s="82"/>
      <c r="P30" s="82"/>
      <c r="AB30" s="84"/>
    </row>
    <row r="31" spans="1:28" s="83" customFormat="1" ht="16.5" thickBot="1">
      <c r="A31" s="85" t="s">
        <v>20</v>
      </c>
      <c r="B31" s="86" t="s">
        <v>21</v>
      </c>
      <c r="C31" s="87" t="s">
        <v>22</v>
      </c>
      <c r="D31" s="87" t="s">
        <v>23</v>
      </c>
      <c r="E31" s="86" t="s">
        <v>21</v>
      </c>
      <c r="F31" s="87" t="s">
        <v>22</v>
      </c>
      <c r="G31" s="87" t="s">
        <v>23</v>
      </c>
      <c r="H31" s="86" t="s">
        <v>21</v>
      </c>
      <c r="I31" s="87" t="s">
        <v>22</v>
      </c>
      <c r="J31" s="87" t="s">
        <v>23</v>
      </c>
      <c r="K31" s="86" t="s">
        <v>21</v>
      </c>
      <c r="L31" s="87" t="s">
        <v>22</v>
      </c>
      <c r="M31" s="87" t="s">
        <v>23</v>
      </c>
      <c r="N31" s="88"/>
      <c r="O31" s="82"/>
      <c r="P31" s="82"/>
    </row>
    <row r="32" spans="1:28" s="83" customFormat="1" ht="16.5" thickTop="1">
      <c r="A32" s="89" t="s">
        <v>24</v>
      </c>
      <c r="B32" s="90" t="s">
        <v>25</v>
      </c>
      <c r="C32" s="91" t="s">
        <v>26</v>
      </c>
      <c r="D32" s="91" t="s">
        <v>27</v>
      </c>
      <c r="E32" s="90" t="s">
        <v>28</v>
      </c>
      <c r="F32" s="91" t="s">
        <v>29</v>
      </c>
      <c r="G32" s="91" t="s">
        <v>30</v>
      </c>
      <c r="H32" s="90" t="s">
        <v>31</v>
      </c>
      <c r="I32" s="91" t="s">
        <v>32</v>
      </c>
      <c r="J32" s="91" t="s">
        <v>33</v>
      </c>
      <c r="K32" s="90" t="s">
        <v>34</v>
      </c>
      <c r="L32" s="91" t="s">
        <v>35</v>
      </c>
      <c r="M32" s="91" t="s">
        <v>36</v>
      </c>
      <c r="N32" s="92" t="s">
        <v>10</v>
      </c>
      <c r="O32" s="93"/>
      <c r="P32" s="93"/>
    </row>
    <row r="33" spans="1:28" s="83" customFormat="1">
      <c r="A33" s="94">
        <v>0.30208333333333331</v>
      </c>
      <c r="B33" s="119">
        <v>7</v>
      </c>
      <c r="C33" s="120">
        <v>39</v>
      </c>
      <c r="D33" s="120"/>
      <c r="E33" s="120"/>
      <c r="F33" s="120">
        <v>44</v>
      </c>
      <c r="G33" s="120">
        <v>12</v>
      </c>
      <c r="H33" s="120">
        <v>25</v>
      </c>
      <c r="I33" s="120"/>
      <c r="J33" s="120">
        <v>17</v>
      </c>
      <c r="K33" s="120"/>
      <c r="L33" s="120"/>
      <c r="M33" s="120"/>
      <c r="N33" s="121">
        <f t="shared" ref="N33:N40" si="0">IF(SUM(B33:M33)&lt;=0,"",SUM(B33:M33))</f>
        <v>144</v>
      </c>
      <c r="O33" s="84"/>
      <c r="P33" s="84"/>
      <c r="Q33" s="98"/>
    </row>
    <row r="34" spans="1:28" s="83" customFormat="1">
      <c r="A34" s="94">
        <v>0.3125</v>
      </c>
      <c r="B34" s="95">
        <v>16</v>
      </c>
      <c r="C34" s="96">
        <v>84</v>
      </c>
      <c r="D34" s="96"/>
      <c r="E34" s="96"/>
      <c r="F34" s="96">
        <v>102</v>
      </c>
      <c r="G34" s="96">
        <v>26</v>
      </c>
      <c r="H34" s="96">
        <v>44</v>
      </c>
      <c r="I34" s="96"/>
      <c r="J34" s="96">
        <v>42</v>
      </c>
      <c r="K34" s="96"/>
      <c r="L34" s="96"/>
      <c r="M34" s="96"/>
      <c r="N34" s="121">
        <f t="shared" si="0"/>
        <v>314</v>
      </c>
      <c r="O34" s="84"/>
      <c r="P34" s="84"/>
      <c r="Q34" s="98"/>
    </row>
    <row r="35" spans="1:28" s="83" customFormat="1">
      <c r="A35" s="94">
        <v>0.32291666666666702</v>
      </c>
      <c r="B35" s="95">
        <v>20</v>
      </c>
      <c r="C35" s="96">
        <v>135</v>
      </c>
      <c r="D35" s="96"/>
      <c r="E35" s="96"/>
      <c r="F35" s="96">
        <v>171</v>
      </c>
      <c r="G35" s="96">
        <v>48</v>
      </c>
      <c r="H35" s="96">
        <v>75</v>
      </c>
      <c r="I35" s="96"/>
      <c r="J35" s="96">
        <v>57</v>
      </c>
      <c r="K35" s="96"/>
      <c r="L35" s="96"/>
      <c r="M35" s="96"/>
      <c r="N35" s="121">
        <f t="shared" si="0"/>
        <v>506</v>
      </c>
      <c r="O35" s="84"/>
      <c r="P35" s="84"/>
      <c r="Q35" s="98"/>
    </row>
    <row r="36" spans="1:28" s="76" customFormat="1">
      <c r="A36" s="94">
        <v>0.33333333333333298</v>
      </c>
      <c r="B36" s="95">
        <v>27</v>
      </c>
      <c r="C36" s="96">
        <v>224</v>
      </c>
      <c r="D36" s="96"/>
      <c r="E36" s="96"/>
      <c r="F36" s="96">
        <v>254</v>
      </c>
      <c r="G36" s="96">
        <v>68</v>
      </c>
      <c r="H36" s="96">
        <v>113</v>
      </c>
      <c r="I36" s="96"/>
      <c r="J36" s="96">
        <v>80</v>
      </c>
      <c r="K36" s="96"/>
      <c r="L36" s="96"/>
      <c r="M36" s="96"/>
      <c r="N36" s="121">
        <f t="shared" si="0"/>
        <v>766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39</v>
      </c>
      <c r="C37" s="96">
        <v>298</v>
      </c>
      <c r="D37" s="96"/>
      <c r="E37" s="96"/>
      <c r="F37" s="96">
        <v>312</v>
      </c>
      <c r="G37" s="96">
        <v>80</v>
      </c>
      <c r="H37" s="96">
        <v>136</v>
      </c>
      <c r="I37" s="96"/>
      <c r="J37" s="96">
        <v>100</v>
      </c>
      <c r="K37" s="96"/>
      <c r="L37" s="96"/>
      <c r="M37" s="96"/>
      <c r="N37" s="121">
        <f t="shared" si="0"/>
        <v>965</v>
      </c>
      <c r="O37" s="84"/>
      <c r="P37" s="84"/>
      <c r="Q37" s="98"/>
    </row>
    <row r="38" spans="1:28" s="83" customFormat="1">
      <c r="A38" s="94">
        <v>0.35416666666666702</v>
      </c>
      <c r="B38" s="95">
        <v>48</v>
      </c>
      <c r="C38" s="96">
        <v>378</v>
      </c>
      <c r="D38" s="96"/>
      <c r="E38" s="96"/>
      <c r="F38" s="96">
        <v>364</v>
      </c>
      <c r="G38" s="96">
        <v>96</v>
      </c>
      <c r="H38" s="96">
        <v>156</v>
      </c>
      <c r="I38" s="96"/>
      <c r="J38" s="96">
        <v>125</v>
      </c>
      <c r="K38" s="96"/>
      <c r="L38" s="96"/>
      <c r="M38" s="96"/>
      <c r="N38" s="121">
        <f t="shared" si="0"/>
        <v>1167</v>
      </c>
      <c r="O38" s="84"/>
      <c r="P38" s="84"/>
      <c r="Q38" s="98"/>
    </row>
    <row r="39" spans="1:28" s="83" customFormat="1">
      <c r="A39" s="94">
        <v>0.36458333333333298</v>
      </c>
      <c r="B39" s="95">
        <v>60</v>
      </c>
      <c r="C39" s="96">
        <v>450</v>
      </c>
      <c r="D39" s="96"/>
      <c r="E39" s="96"/>
      <c r="F39" s="96">
        <v>419</v>
      </c>
      <c r="G39" s="96">
        <v>114</v>
      </c>
      <c r="H39" s="96">
        <v>173</v>
      </c>
      <c r="I39" s="96"/>
      <c r="J39" s="96">
        <v>140</v>
      </c>
      <c r="K39" s="96"/>
      <c r="L39" s="96"/>
      <c r="M39" s="96"/>
      <c r="N39" s="121">
        <f t="shared" si="0"/>
        <v>1356</v>
      </c>
      <c r="O39" s="84"/>
      <c r="P39" s="84"/>
      <c r="Q39" s="98" t="s">
        <v>15</v>
      </c>
    </row>
    <row r="40" spans="1:28" s="83" customFormat="1">
      <c r="A40" s="94">
        <v>0.375</v>
      </c>
      <c r="B40" s="124">
        <v>72</v>
      </c>
      <c r="C40" s="125">
        <v>533</v>
      </c>
      <c r="D40" s="125"/>
      <c r="E40" s="125"/>
      <c r="F40" s="125">
        <v>463</v>
      </c>
      <c r="G40" s="125">
        <v>129</v>
      </c>
      <c r="H40" s="125">
        <v>203</v>
      </c>
      <c r="I40" s="125"/>
      <c r="J40" s="125">
        <v>172</v>
      </c>
      <c r="K40" s="125"/>
      <c r="L40" s="125"/>
      <c r="M40" s="125"/>
      <c r="N40" s="121">
        <f t="shared" si="0"/>
        <v>1572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37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38</v>
      </c>
      <c r="S46" s="105"/>
      <c r="T46" s="105"/>
      <c r="U46" s="105"/>
    </row>
    <row r="47" spans="1:28" s="83" customFormat="1" ht="16.5" thickTop="1">
      <c r="A47" s="89" t="s">
        <v>24</v>
      </c>
      <c r="B47" s="90" t="s">
        <v>25</v>
      </c>
      <c r="C47" s="91" t="s">
        <v>26</v>
      </c>
      <c r="D47" s="91" t="s">
        <v>27</v>
      </c>
      <c r="E47" s="90" t="s">
        <v>28</v>
      </c>
      <c r="F47" s="91" t="s">
        <v>29</v>
      </c>
      <c r="G47" s="91" t="s">
        <v>30</v>
      </c>
      <c r="H47" s="90" t="s">
        <v>31</v>
      </c>
      <c r="I47" s="91" t="s">
        <v>32</v>
      </c>
      <c r="J47" s="91" t="s">
        <v>33</v>
      </c>
      <c r="K47" s="90" t="s">
        <v>34</v>
      </c>
      <c r="L47" s="91" t="s">
        <v>35</v>
      </c>
      <c r="M47" s="91" t="s">
        <v>36</v>
      </c>
      <c r="N47" s="92" t="s">
        <v>10</v>
      </c>
      <c r="O47" s="93"/>
      <c r="P47" s="93"/>
      <c r="Q47" s="98">
        <f>Q48-15/(60*24)</f>
        <v>0.29166666666666663</v>
      </c>
      <c r="R47" s="106" t="s">
        <v>39</v>
      </c>
      <c r="S47" s="106" t="s">
        <v>40</v>
      </c>
      <c r="T47" s="106" t="s">
        <v>41</v>
      </c>
      <c r="U47" s="106" t="s">
        <v>42</v>
      </c>
      <c r="V47" s="105" t="s">
        <v>43</v>
      </c>
    </row>
    <row r="48" spans="1:28" s="83" customFormat="1">
      <c r="A48" s="94">
        <f>A33</f>
        <v>0.30208333333333331</v>
      </c>
      <c r="B48" s="99">
        <f>IF(B33="","",B33)</f>
        <v>7</v>
      </c>
      <c r="C48" s="43">
        <f>IF(C33="","",C33)</f>
        <v>39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44</v>
      </c>
      <c r="G48" s="43">
        <f t="shared" si="1"/>
        <v>12</v>
      </c>
      <c r="H48" s="99">
        <f t="shared" si="1"/>
        <v>25</v>
      </c>
      <c r="I48" s="43" t="str">
        <f t="shared" si="1"/>
        <v/>
      </c>
      <c r="J48" s="43">
        <f t="shared" si="1"/>
        <v>17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144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46</v>
      </c>
      <c r="S48" s="106">
        <f t="shared" ref="S48:S59" si="5">SUM(E48:G48)</f>
        <v>56</v>
      </c>
      <c r="T48" s="106">
        <f t="shared" ref="T48:T59" si="6">SUM(H48:J48)</f>
        <v>42</v>
      </c>
      <c r="U48" s="106">
        <f t="shared" ref="U48:U59" si="7">SUM(K48:M48)</f>
        <v>0</v>
      </c>
      <c r="V48" s="106">
        <f t="shared" ref="V48:V59" si="8">SUM(R48:U48)</f>
        <v>144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9</v>
      </c>
      <c r="C49" s="43">
        <f t="shared" si="10"/>
        <v>45</v>
      </c>
      <c r="D49" s="43" t="str">
        <f t="shared" si="10"/>
        <v/>
      </c>
      <c r="E49" s="99" t="str">
        <f t="shared" si="10"/>
        <v/>
      </c>
      <c r="F49" s="43">
        <f t="shared" si="10"/>
        <v>58</v>
      </c>
      <c r="G49" s="43">
        <f t="shared" si="10"/>
        <v>14</v>
      </c>
      <c r="H49" s="99">
        <f t="shared" si="10"/>
        <v>19</v>
      </c>
      <c r="I49" s="43" t="str">
        <f t="shared" si="10"/>
        <v/>
      </c>
      <c r="J49" s="43">
        <f t="shared" si="10"/>
        <v>25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170</v>
      </c>
      <c r="O49" s="84"/>
      <c r="P49" s="84"/>
      <c r="Q49" s="98">
        <f t="shared" si="3"/>
        <v>0.3125</v>
      </c>
      <c r="R49" s="106">
        <f t="shared" si="4"/>
        <v>54</v>
      </c>
      <c r="S49" s="106">
        <f t="shared" si="5"/>
        <v>72</v>
      </c>
      <c r="T49" s="106">
        <f t="shared" si="6"/>
        <v>44</v>
      </c>
      <c r="U49" s="106">
        <f t="shared" si="7"/>
        <v>0</v>
      </c>
      <c r="V49" s="106">
        <f t="shared" si="8"/>
        <v>170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4</v>
      </c>
      <c r="C50" s="43">
        <f t="shared" si="10"/>
        <v>51</v>
      </c>
      <c r="D50" s="43" t="str">
        <f t="shared" si="10"/>
        <v/>
      </c>
      <c r="E50" s="99" t="str">
        <f t="shared" si="10"/>
        <v/>
      </c>
      <c r="F50" s="43">
        <f t="shared" si="10"/>
        <v>69</v>
      </c>
      <c r="G50" s="43">
        <f t="shared" si="10"/>
        <v>22</v>
      </c>
      <c r="H50" s="99">
        <f t="shared" si="10"/>
        <v>31</v>
      </c>
      <c r="I50" s="43" t="str">
        <f t="shared" si="10"/>
        <v/>
      </c>
      <c r="J50" s="43">
        <f t="shared" si="10"/>
        <v>15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192</v>
      </c>
      <c r="O50" s="84"/>
      <c r="P50" s="84"/>
      <c r="Q50" s="98">
        <f t="shared" si="3"/>
        <v>0.32291666666666669</v>
      </c>
      <c r="R50" s="106">
        <f t="shared" si="4"/>
        <v>55</v>
      </c>
      <c r="S50" s="106">
        <f t="shared" si="5"/>
        <v>91</v>
      </c>
      <c r="T50" s="106">
        <f t="shared" si="6"/>
        <v>46</v>
      </c>
      <c r="U50" s="106">
        <f t="shared" si="7"/>
        <v>0</v>
      </c>
      <c r="V50" s="106">
        <f t="shared" si="8"/>
        <v>192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7</v>
      </c>
      <c r="C51" s="43">
        <f t="shared" si="10"/>
        <v>89</v>
      </c>
      <c r="D51" s="43" t="str">
        <f t="shared" si="10"/>
        <v/>
      </c>
      <c r="E51" s="99" t="str">
        <f t="shared" si="10"/>
        <v/>
      </c>
      <c r="F51" s="43">
        <f t="shared" si="10"/>
        <v>83</v>
      </c>
      <c r="G51" s="43">
        <f t="shared" si="10"/>
        <v>20</v>
      </c>
      <c r="H51" s="99">
        <f t="shared" si="10"/>
        <v>38</v>
      </c>
      <c r="I51" s="43" t="str">
        <f t="shared" si="10"/>
        <v/>
      </c>
      <c r="J51" s="43">
        <f t="shared" si="10"/>
        <v>23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260</v>
      </c>
      <c r="O51" s="84"/>
      <c r="P51" s="84"/>
      <c r="Q51" s="98">
        <f t="shared" si="3"/>
        <v>0.33333333333333337</v>
      </c>
      <c r="R51" s="106">
        <f t="shared" si="4"/>
        <v>96</v>
      </c>
      <c r="S51" s="106">
        <f t="shared" si="5"/>
        <v>103</v>
      </c>
      <c r="T51" s="106">
        <f t="shared" si="6"/>
        <v>61</v>
      </c>
      <c r="U51" s="106">
        <f t="shared" si="7"/>
        <v>0</v>
      </c>
      <c r="V51" s="106">
        <f t="shared" si="8"/>
        <v>260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12</v>
      </c>
      <c r="C52" s="43">
        <f t="shared" si="10"/>
        <v>74</v>
      </c>
      <c r="D52" s="43" t="str">
        <f t="shared" si="10"/>
        <v/>
      </c>
      <c r="E52" s="99" t="str">
        <f t="shared" si="10"/>
        <v/>
      </c>
      <c r="F52" s="43">
        <f t="shared" si="10"/>
        <v>58</v>
      </c>
      <c r="G52" s="43">
        <f t="shared" si="10"/>
        <v>12</v>
      </c>
      <c r="H52" s="99">
        <f t="shared" si="10"/>
        <v>23</v>
      </c>
      <c r="I52" s="43" t="str">
        <f t="shared" si="10"/>
        <v/>
      </c>
      <c r="J52" s="43">
        <f t="shared" si="10"/>
        <v>20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199</v>
      </c>
      <c r="O52" s="84"/>
      <c r="P52" s="84"/>
      <c r="Q52" s="98">
        <f t="shared" si="3"/>
        <v>0.34375000000000006</v>
      </c>
      <c r="R52" s="106">
        <f t="shared" si="4"/>
        <v>86</v>
      </c>
      <c r="S52" s="106">
        <f t="shared" si="5"/>
        <v>70</v>
      </c>
      <c r="T52" s="106">
        <f t="shared" si="6"/>
        <v>43</v>
      </c>
      <c r="U52" s="106">
        <f t="shared" si="7"/>
        <v>0</v>
      </c>
      <c r="V52" s="106">
        <f t="shared" si="8"/>
        <v>199</v>
      </c>
    </row>
    <row r="53" spans="1:23" s="83" customFormat="1">
      <c r="A53" s="94">
        <f t="shared" si="9"/>
        <v>0.35416666666666674</v>
      </c>
      <c r="B53" s="99">
        <f t="shared" si="10"/>
        <v>9</v>
      </c>
      <c r="C53" s="43">
        <f t="shared" si="10"/>
        <v>80</v>
      </c>
      <c r="D53" s="43" t="str">
        <f t="shared" si="10"/>
        <v/>
      </c>
      <c r="E53" s="99" t="str">
        <f t="shared" si="10"/>
        <v/>
      </c>
      <c r="F53" s="43">
        <f t="shared" si="10"/>
        <v>52</v>
      </c>
      <c r="G53" s="43">
        <f t="shared" si="10"/>
        <v>16</v>
      </c>
      <c r="H53" s="99">
        <f t="shared" si="10"/>
        <v>20</v>
      </c>
      <c r="I53" s="43" t="str">
        <f t="shared" si="10"/>
        <v/>
      </c>
      <c r="J53" s="43">
        <f t="shared" si="10"/>
        <v>25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202</v>
      </c>
      <c r="O53" s="84"/>
      <c r="P53" s="84"/>
      <c r="Q53" s="98">
        <f t="shared" si="3"/>
        <v>0.35416666666666674</v>
      </c>
      <c r="R53" s="106">
        <f t="shared" si="4"/>
        <v>89</v>
      </c>
      <c r="S53" s="106">
        <f t="shared" si="5"/>
        <v>68</v>
      </c>
      <c r="T53" s="106">
        <f t="shared" si="6"/>
        <v>45</v>
      </c>
      <c r="U53" s="106">
        <f t="shared" si="7"/>
        <v>0</v>
      </c>
      <c r="V53" s="106">
        <f t="shared" si="8"/>
        <v>202</v>
      </c>
    </row>
    <row r="54" spans="1:23" s="83" customFormat="1">
      <c r="A54" s="94">
        <f t="shared" si="9"/>
        <v>0.36458333333333343</v>
      </c>
      <c r="B54" s="99">
        <f t="shared" si="10"/>
        <v>12</v>
      </c>
      <c r="C54" s="43">
        <f t="shared" si="10"/>
        <v>72</v>
      </c>
      <c r="D54" s="43" t="str">
        <f t="shared" si="10"/>
        <v/>
      </c>
      <c r="E54" s="99" t="str">
        <f t="shared" si="10"/>
        <v/>
      </c>
      <c r="F54" s="43">
        <f t="shared" si="10"/>
        <v>55</v>
      </c>
      <c r="G54" s="43">
        <f t="shared" si="10"/>
        <v>18</v>
      </c>
      <c r="H54" s="99">
        <f t="shared" si="10"/>
        <v>17</v>
      </c>
      <c r="I54" s="43" t="str">
        <f t="shared" si="10"/>
        <v/>
      </c>
      <c r="J54" s="43">
        <f t="shared" si="10"/>
        <v>15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189</v>
      </c>
      <c r="O54" s="84"/>
      <c r="P54" s="84"/>
      <c r="Q54" s="98">
        <f t="shared" si="3"/>
        <v>0.36458333333333343</v>
      </c>
      <c r="R54" s="106">
        <f t="shared" si="4"/>
        <v>84</v>
      </c>
      <c r="S54" s="106">
        <f t="shared" si="5"/>
        <v>73</v>
      </c>
      <c r="T54" s="106">
        <f t="shared" si="6"/>
        <v>32</v>
      </c>
      <c r="U54" s="106">
        <f t="shared" si="7"/>
        <v>0</v>
      </c>
      <c r="V54" s="106">
        <f t="shared" si="8"/>
        <v>189</v>
      </c>
    </row>
    <row r="55" spans="1:23" s="83" customFormat="1">
      <c r="A55" s="94">
        <f t="shared" si="9"/>
        <v>0.37500000000000011</v>
      </c>
      <c r="B55" s="99">
        <f t="shared" si="10"/>
        <v>12</v>
      </c>
      <c r="C55" s="43">
        <f t="shared" si="10"/>
        <v>83</v>
      </c>
      <c r="D55" s="43" t="str">
        <f t="shared" si="10"/>
        <v/>
      </c>
      <c r="E55" s="99" t="str">
        <f t="shared" si="10"/>
        <v/>
      </c>
      <c r="F55" s="43">
        <f t="shared" si="10"/>
        <v>44</v>
      </c>
      <c r="G55" s="43">
        <f t="shared" si="10"/>
        <v>15</v>
      </c>
      <c r="H55" s="99">
        <f t="shared" si="10"/>
        <v>30</v>
      </c>
      <c r="I55" s="43" t="str">
        <f t="shared" si="10"/>
        <v/>
      </c>
      <c r="J55" s="43">
        <f t="shared" si="10"/>
        <v>32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216</v>
      </c>
      <c r="O55" s="84"/>
      <c r="P55" s="84"/>
      <c r="Q55" s="98">
        <f t="shared" si="3"/>
        <v>0.37500000000000011</v>
      </c>
      <c r="R55" s="106">
        <f t="shared" si="4"/>
        <v>95</v>
      </c>
      <c r="S55" s="106">
        <f t="shared" si="5"/>
        <v>59</v>
      </c>
      <c r="T55" s="106">
        <f t="shared" si="6"/>
        <v>62</v>
      </c>
      <c r="U55" s="106">
        <f t="shared" si="7"/>
        <v>0</v>
      </c>
      <c r="V55" s="106">
        <f t="shared" si="8"/>
        <v>216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44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96</v>
      </c>
      <c r="S61" s="106">
        <f>MAX(INDEX(R48:V59,W48,2),INDEX(R48:V59,W49,2),INDEX(R48:V59,W50,2),INDEX(R48:V59,W51,2))</f>
        <v>103</v>
      </c>
      <c r="T61" s="106">
        <f>MAX(INDEX(R48:V59,W48,3),INDEX(R48:V59,W49,3),INDEX(R48:V59,W50,3),INDEX(R48:V59,W51,3))</f>
        <v>61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260</v>
      </c>
      <c r="W61" s="83">
        <f>MATCH(V61,V48:V59,0)</f>
        <v>4</v>
      </c>
    </row>
    <row r="62" spans="1:23" s="83" customFormat="1" ht="16.5" thickTop="1">
      <c r="A62" s="89" t="s">
        <v>45</v>
      </c>
      <c r="B62" s="90" t="s">
        <v>25</v>
      </c>
      <c r="C62" s="91" t="s">
        <v>26</v>
      </c>
      <c r="D62" s="91" t="s">
        <v>27</v>
      </c>
      <c r="E62" s="90" t="s">
        <v>28</v>
      </c>
      <c r="F62" s="91" t="s">
        <v>29</v>
      </c>
      <c r="G62" s="91" t="s">
        <v>30</v>
      </c>
      <c r="H62" s="90" t="s">
        <v>31</v>
      </c>
      <c r="I62" s="91" t="s">
        <v>32</v>
      </c>
      <c r="J62" s="91" t="s">
        <v>33</v>
      </c>
      <c r="K62" s="90" t="s">
        <v>34</v>
      </c>
      <c r="L62" s="91" t="s">
        <v>35</v>
      </c>
      <c r="M62" s="91" t="s">
        <v>36</v>
      </c>
      <c r="N62" s="92" t="s">
        <v>10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27</v>
      </c>
      <c r="C63" s="43">
        <f t="shared" si="11"/>
        <v>224</v>
      </c>
      <c r="D63" s="43" t="str">
        <f t="shared" si="11"/>
        <v/>
      </c>
      <c r="E63" s="99" t="str">
        <f t="shared" si="11"/>
        <v/>
      </c>
      <c r="F63" s="43">
        <f t="shared" si="11"/>
        <v>254</v>
      </c>
      <c r="G63" s="43">
        <f t="shared" si="11"/>
        <v>68</v>
      </c>
      <c r="H63" s="99">
        <f t="shared" si="11"/>
        <v>113</v>
      </c>
      <c r="I63" s="43" t="str">
        <f t="shared" si="11"/>
        <v/>
      </c>
      <c r="J63" s="43">
        <f t="shared" si="11"/>
        <v>80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766</v>
      </c>
      <c r="O63" s="84"/>
      <c r="P63" s="84"/>
      <c r="Q63" s="98">
        <f t="shared" ref="Q63:Q71" si="13">$A63</f>
        <v>0.29166666666666663</v>
      </c>
      <c r="R63" s="83">
        <f>MAX(N63:N71)</f>
        <v>853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32</v>
      </c>
      <c r="C64" s="43">
        <f>IF($A$64="","",IF(C52&lt;&gt;"",SUM(C49:C52),""))</f>
        <v>259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268</v>
      </c>
      <c r="G64" s="43">
        <f t="shared" si="15"/>
        <v>68</v>
      </c>
      <c r="H64" s="99">
        <f t="shared" si="15"/>
        <v>111</v>
      </c>
      <c r="I64" s="43" t="str">
        <f t="shared" si="15"/>
        <v/>
      </c>
      <c r="J64" s="43">
        <f t="shared" si="15"/>
        <v>83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821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32</v>
      </c>
      <c r="C65" s="43">
        <f>IF($A$65="","",IF(C53&lt;&gt;"",SUM(C50:C53),""))</f>
        <v>294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262</v>
      </c>
      <c r="G65" s="43">
        <f t="shared" si="16"/>
        <v>70</v>
      </c>
      <c r="H65" s="99">
        <f t="shared" si="16"/>
        <v>112</v>
      </c>
      <c r="I65" s="43" t="str">
        <f t="shared" si="16"/>
        <v/>
      </c>
      <c r="J65" s="43">
        <f t="shared" si="16"/>
        <v>83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853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40</v>
      </c>
      <c r="C66" s="43">
        <f>IF($A$64="","",IF(C54&lt;&gt;"",SUM(C51:C54),""))</f>
        <v>315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248</v>
      </c>
      <c r="G66" s="43">
        <f t="shared" si="17"/>
        <v>66</v>
      </c>
      <c r="H66" s="99">
        <f t="shared" si="17"/>
        <v>98</v>
      </c>
      <c r="I66" s="43" t="str">
        <f t="shared" si="17"/>
        <v/>
      </c>
      <c r="J66" s="43">
        <f t="shared" si="17"/>
        <v>83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850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45</v>
      </c>
      <c r="C67" s="43">
        <f>IF($A$65="","",IF(C55&lt;&gt;"",SUM(C52:C55),""))</f>
        <v>309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209</v>
      </c>
      <c r="G67" s="43">
        <f t="shared" si="18"/>
        <v>61</v>
      </c>
      <c r="H67" s="99">
        <f t="shared" si="18"/>
        <v>90</v>
      </c>
      <c r="I67" s="43" t="str">
        <f t="shared" si="18"/>
        <v/>
      </c>
      <c r="J67" s="43">
        <f t="shared" si="18"/>
        <v>92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806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46</v>
      </c>
      <c r="E75" s="114"/>
    </row>
    <row r="76" spans="1:20" ht="15" hidden="1" customHeight="1">
      <c r="A76" s="5" t="s">
        <v>47</v>
      </c>
      <c r="C76" s="56">
        <f>IF(F33="",0,INDEX($B$63:$M$71,$R$64,5))+IF(H33="",0,INDEX($B$63:$M$71,$R$64,7))+IF(M33="",0,INDEX($B$63:$M$71,$R$64,12))</f>
        <v>374</v>
      </c>
      <c r="I76" s="56">
        <f>IF(D33="",0,INDEX($B$63:$M$71,$R$64,3))+IF(E33="",0,INDEX($B$63:$M$71,$R$64,4))+IF(L33="",0,INDEX($B$63:$M$71,$R$64,11))</f>
        <v>0</v>
      </c>
      <c r="M76" s="56" t="s">
        <v>10</v>
      </c>
    </row>
    <row r="77" spans="1:20" ht="15" hidden="1" customHeight="1">
      <c r="A77" s="5" t="s">
        <v>48</v>
      </c>
      <c r="C77" s="56">
        <f>IF(B33="",0,INDEX($B$63:$M$71,$R$64,1))+IF(C33="",0,INDEX($B$63:$M$71,$R$64,2))+IF(D33="",0,INDEX($B$63:$M$71,$R$64,3))</f>
        <v>326</v>
      </c>
      <c r="F77" s="56">
        <f>IF(E33="",0,INDEX($B$63:$M$71,$R$64,4))+IF(F33="",0,INDEX($B$63:$M$71,$R$64,5))+IF(G33="",0,INDEX($B$63:$M$71,$R$64,6))</f>
        <v>332</v>
      </c>
      <c r="I77" s="56">
        <f>IF(H33="",0,INDEX($B$63:$M$71,$R$64,7))+IF(I33="",0,INDEX($B$63:$M$71,$R$64,8))+IF(J33="",0,INDEX($B$63:$M$71,$R$64,9))</f>
        <v>195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47</v>
      </c>
      <c r="F78" s="56">
        <f>IF(C33="",0,INDEX($B$63:$M$71,$R$64,2))+IF(J33="",0,INDEX($B$63:$M$71,$R$64,9))+IF(K33="",0,INDEX($B$63:$M$71,$R$64,10))</f>
        <v>377</v>
      </c>
      <c r="L78" s="56">
        <f>IF(B33="",0,INDEX($B$63:$M$71,$R$64,1))+IF(G33="",0,INDEX($B$63:$M$71,$R$64,6))+IF(I33="",0,INDEX($B$63:$M$71,$R$64,8))</f>
        <v>102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G42" sqref="G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50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15</v>
      </c>
      <c r="B5" s="17"/>
      <c r="C5" s="18" t="s">
        <v>51</v>
      </c>
      <c r="D5" s="18"/>
      <c r="E5" s="18"/>
      <c r="F5" s="18"/>
      <c r="G5" s="18"/>
      <c r="H5" s="18"/>
      <c r="I5" s="19" t="s">
        <v>5</v>
      </c>
      <c r="J5" s="19"/>
      <c r="K5" s="20" t="s">
        <v>53</v>
      </c>
      <c r="L5" s="21" t="s">
        <v>15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15</v>
      </c>
      <c r="B6" s="26"/>
      <c r="C6" s="27" t="s">
        <v>54</v>
      </c>
      <c r="D6" s="28"/>
      <c r="E6" s="27"/>
      <c r="F6" s="29"/>
      <c r="G6" s="27"/>
      <c r="H6" s="27"/>
      <c r="I6" s="30" t="s">
        <v>6</v>
      </c>
      <c r="J6" s="30"/>
      <c r="K6" s="31"/>
      <c r="L6" s="32">
        <v>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7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8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9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P11" s="5" t="s">
        <v>15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9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10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9</v>
      </c>
      <c r="M22" s="55">
        <f>IF(F29="N/A","N/A",F77/(S61*4))</f>
        <v>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80 WB</v>
      </c>
      <c r="E25" s="65"/>
      <c r="F25" s="15"/>
      <c r="G25" s="15"/>
      <c r="H25" s="37"/>
      <c r="I25" s="37"/>
      <c r="J25" s="59" t="s">
        <v>9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11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12</v>
      </c>
      <c r="B27" s="37"/>
      <c r="C27" s="37"/>
      <c r="D27" s="37"/>
      <c r="E27" s="37" t="s">
        <v>13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14</v>
      </c>
      <c r="B28" s="15"/>
      <c r="C28" s="55">
        <f>R63/(V61*4)</f>
        <v>0.66666666666666663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49</v>
      </c>
      <c r="D29" s="73"/>
      <c r="E29" s="71"/>
      <c r="F29" s="72" t="s">
        <v>49</v>
      </c>
      <c r="G29" s="73"/>
      <c r="H29" s="71"/>
      <c r="I29" s="72" t="s">
        <v>52</v>
      </c>
      <c r="J29" s="73"/>
      <c r="K29" s="71"/>
      <c r="L29" s="72" t="s">
        <v>15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16</v>
      </c>
      <c r="D30" s="79"/>
      <c r="E30" s="80"/>
      <c r="F30" s="79" t="s">
        <v>17</v>
      </c>
      <c r="G30" s="79"/>
      <c r="H30" s="80"/>
      <c r="I30" s="79" t="s">
        <v>18</v>
      </c>
      <c r="J30" s="79"/>
      <c r="K30" s="80"/>
      <c r="L30" s="79" t="s">
        <v>19</v>
      </c>
      <c r="M30" s="79"/>
      <c r="N30" s="81"/>
      <c r="O30" s="82"/>
      <c r="P30" s="82"/>
      <c r="AB30" s="84"/>
    </row>
    <row r="31" spans="1:28" s="83" customFormat="1" ht="16.5" thickBot="1">
      <c r="A31" s="85" t="s">
        <v>20</v>
      </c>
      <c r="B31" s="86" t="s">
        <v>21</v>
      </c>
      <c r="C31" s="87" t="s">
        <v>22</v>
      </c>
      <c r="D31" s="87" t="s">
        <v>23</v>
      </c>
      <c r="E31" s="86" t="s">
        <v>21</v>
      </c>
      <c r="F31" s="87" t="s">
        <v>22</v>
      </c>
      <c r="G31" s="87" t="s">
        <v>23</v>
      </c>
      <c r="H31" s="86" t="s">
        <v>21</v>
      </c>
      <c r="I31" s="87" t="s">
        <v>22</v>
      </c>
      <c r="J31" s="87" t="s">
        <v>23</v>
      </c>
      <c r="K31" s="86" t="s">
        <v>21</v>
      </c>
      <c r="L31" s="87" t="s">
        <v>22</v>
      </c>
      <c r="M31" s="87" t="s">
        <v>23</v>
      </c>
      <c r="N31" s="88"/>
      <c r="O31" s="82"/>
      <c r="P31" s="82"/>
    </row>
    <row r="32" spans="1:28" s="83" customFormat="1" ht="16.5" thickTop="1">
      <c r="A32" s="89" t="s">
        <v>24</v>
      </c>
      <c r="B32" s="90" t="s">
        <v>25</v>
      </c>
      <c r="C32" s="91" t="s">
        <v>26</v>
      </c>
      <c r="D32" s="91" t="s">
        <v>27</v>
      </c>
      <c r="E32" s="90" t="s">
        <v>28</v>
      </c>
      <c r="F32" s="91" t="s">
        <v>29</v>
      </c>
      <c r="G32" s="91" t="s">
        <v>30</v>
      </c>
      <c r="H32" s="90" t="s">
        <v>31</v>
      </c>
      <c r="I32" s="91" t="s">
        <v>32</v>
      </c>
      <c r="J32" s="91" t="s">
        <v>33</v>
      </c>
      <c r="K32" s="90" t="s">
        <v>34</v>
      </c>
      <c r="L32" s="91" t="s">
        <v>35</v>
      </c>
      <c r="M32" s="91" t="s">
        <v>36</v>
      </c>
      <c r="N32" s="92" t="s">
        <v>10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/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/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2</v>
      </c>
      <c r="D35" s="96"/>
      <c r="E35" s="96"/>
      <c r="F35" s="96">
        <v>2</v>
      </c>
      <c r="G35" s="96"/>
      <c r="H35" s="96"/>
      <c r="I35" s="96">
        <v>0</v>
      </c>
      <c r="J35" s="96"/>
      <c r="K35" s="96"/>
      <c r="L35" s="96"/>
      <c r="M35" s="96"/>
      <c r="N35" s="121">
        <f t="shared" si="0"/>
        <v>4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4</v>
      </c>
      <c r="D36" s="96"/>
      <c r="E36" s="96"/>
      <c r="F36" s="96">
        <v>3</v>
      </c>
      <c r="G36" s="96"/>
      <c r="H36" s="96"/>
      <c r="I36" s="96">
        <v>0</v>
      </c>
      <c r="J36" s="96"/>
      <c r="K36" s="96"/>
      <c r="L36" s="96"/>
      <c r="M36" s="96"/>
      <c r="N36" s="121">
        <f t="shared" si="0"/>
        <v>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4</v>
      </c>
      <c r="D37" s="96"/>
      <c r="E37" s="96"/>
      <c r="F37" s="96">
        <v>4</v>
      </c>
      <c r="G37" s="96"/>
      <c r="H37" s="96"/>
      <c r="I37" s="96">
        <v>0</v>
      </c>
      <c r="J37" s="96"/>
      <c r="K37" s="96"/>
      <c r="L37" s="96"/>
      <c r="M37" s="96"/>
      <c r="N37" s="121">
        <f t="shared" si="0"/>
        <v>8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4</v>
      </c>
      <c r="D38" s="96"/>
      <c r="E38" s="96"/>
      <c r="F38" s="96">
        <v>4</v>
      </c>
      <c r="G38" s="96"/>
      <c r="H38" s="96"/>
      <c r="I38" s="96">
        <v>0</v>
      </c>
      <c r="J38" s="96"/>
      <c r="K38" s="96"/>
      <c r="L38" s="96"/>
      <c r="M38" s="96"/>
      <c r="N38" s="121">
        <f t="shared" si="0"/>
        <v>8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7</v>
      </c>
      <c r="D39" s="96"/>
      <c r="E39" s="96"/>
      <c r="F39" s="96">
        <v>5</v>
      </c>
      <c r="G39" s="96"/>
      <c r="H39" s="96"/>
      <c r="I39" s="96">
        <v>0</v>
      </c>
      <c r="J39" s="96"/>
      <c r="K39" s="96"/>
      <c r="L39" s="96"/>
      <c r="M39" s="96"/>
      <c r="N39" s="121">
        <f t="shared" si="0"/>
        <v>12</v>
      </c>
      <c r="O39" s="84"/>
      <c r="P39" s="84"/>
      <c r="Q39" s="98" t="s">
        <v>15</v>
      </c>
    </row>
    <row r="40" spans="1:28" s="83" customFormat="1">
      <c r="A40" s="94">
        <v>0.375</v>
      </c>
      <c r="B40" s="124"/>
      <c r="C40" s="125">
        <v>7</v>
      </c>
      <c r="D40" s="125"/>
      <c r="E40" s="125"/>
      <c r="F40" s="125">
        <v>6</v>
      </c>
      <c r="G40" s="125"/>
      <c r="H40" s="125"/>
      <c r="I40" s="125">
        <v>0</v>
      </c>
      <c r="J40" s="125"/>
      <c r="K40" s="125"/>
      <c r="L40" s="125"/>
      <c r="M40" s="125"/>
      <c r="N40" s="121">
        <f t="shared" si="0"/>
        <v>13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37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38</v>
      </c>
      <c r="S46" s="105"/>
      <c r="T46" s="105"/>
      <c r="U46" s="105"/>
    </row>
    <row r="47" spans="1:28" s="83" customFormat="1" ht="16.5" thickTop="1">
      <c r="A47" s="89" t="s">
        <v>24</v>
      </c>
      <c r="B47" s="90" t="s">
        <v>25</v>
      </c>
      <c r="C47" s="91" t="s">
        <v>26</v>
      </c>
      <c r="D47" s="91" t="s">
        <v>27</v>
      </c>
      <c r="E47" s="90" t="s">
        <v>28</v>
      </c>
      <c r="F47" s="91" t="s">
        <v>29</v>
      </c>
      <c r="G47" s="91" t="s">
        <v>30</v>
      </c>
      <c r="H47" s="90" t="s">
        <v>31</v>
      </c>
      <c r="I47" s="91" t="s">
        <v>32</v>
      </c>
      <c r="J47" s="91" t="s">
        <v>33</v>
      </c>
      <c r="K47" s="90" t="s">
        <v>34</v>
      </c>
      <c r="L47" s="91" t="s">
        <v>35</v>
      </c>
      <c r="M47" s="91" t="s">
        <v>36</v>
      </c>
      <c r="N47" s="92" t="s">
        <v>10</v>
      </c>
      <c r="O47" s="93"/>
      <c r="P47" s="93"/>
      <c r="Q47" s="98">
        <f>Q48-15/(60*24)</f>
        <v>0.29166666666666663</v>
      </c>
      <c r="R47" s="106" t="s">
        <v>39</v>
      </c>
      <c r="S47" s="106" t="s">
        <v>40</v>
      </c>
      <c r="T47" s="106" t="s">
        <v>41</v>
      </c>
      <c r="U47" s="106" t="s">
        <v>42</v>
      </c>
      <c r="V47" s="105" t="s">
        <v>43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0.33333333333333337</v>
      </c>
      <c r="R51" s="106">
        <f t="shared" si="4"/>
        <v>2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3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0.36458333333333343</v>
      </c>
      <c r="R54" s="106">
        <f t="shared" si="4"/>
        <v>3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44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</v>
      </c>
      <c r="W61" s="83">
        <f>MATCH(V61,V48:V59,0)</f>
        <v>4</v>
      </c>
    </row>
    <row r="62" spans="1:23" s="83" customFormat="1" ht="16.5" thickTop="1">
      <c r="A62" s="89" t="s">
        <v>45</v>
      </c>
      <c r="B62" s="90" t="s">
        <v>25</v>
      </c>
      <c r="C62" s="91" t="s">
        <v>26</v>
      </c>
      <c r="D62" s="91" t="s">
        <v>27</v>
      </c>
      <c r="E62" s="90" t="s">
        <v>28</v>
      </c>
      <c r="F62" s="91" t="s">
        <v>29</v>
      </c>
      <c r="G62" s="91" t="s">
        <v>30</v>
      </c>
      <c r="H62" s="90" t="s">
        <v>31</v>
      </c>
      <c r="I62" s="91" t="s">
        <v>32</v>
      </c>
      <c r="J62" s="91" t="s">
        <v>33</v>
      </c>
      <c r="K62" s="90" t="s">
        <v>34</v>
      </c>
      <c r="L62" s="91" t="s">
        <v>35</v>
      </c>
      <c r="M62" s="91" t="s">
        <v>36</v>
      </c>
      <c r="N62" s="92" t="s">
        <v>10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7</v>
      </c>
      <c r="O63" s="84"/>
      <c r="P63" s="84"/>
      <c r="Q63" s="98">
        <f t="shared" ref="Q63:Q71" si="13">$A63</f>
        <v>0.29166666666666663</v>
      </c>
      <c r="R63" s="83">
        <f>MAX(N63:N71)</f>
        <v>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8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46</v>
      </c>
      <c r="E75" s="114"/>
    </row>
    <row r="76" spans="1:20" ht="15" hidden="1" customHeight="1">
      <c r="A76" s="5" t="s">
        <v>47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0</v>
      </c>
      <c r="M76" s="56" t="s">
        <v>10</v>
      </c>
    </row>
    <row r="77" spans="1:20" ht="15" hidden="1" customHeight="1">
      <c r="A77" s="5" t="s">
        <v>48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47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2011-04-26T16:03:42Z</dcterms:modified>
</cp:coreProperties>
</file>