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eewat/Desktop/โครงการเอแม็ท/๐ สมบูรณ์/0 ล่าสุด/0 หนังสือขอถ้วย/๐ ล่าสุด/"/>
    </mc:Choice>
  </mc:AlternateContent>
  <xr:revisionPtr revIDLastSave="0" documentId="13_ncr:1_{92C8637C-A996-8647-9201-A2300AA3A1E3}" xr6:coauthVersionLast="47" xr6:coauthVersionMax="47" xr10:uidLastSave="{00000000-0000-0000-0000-000000000000}"/>
  <bookViews>
    <workbookView xWindow="40" yWindow="500" windowWidth="27960" windowHeight="15580" xr2:uid="{DECB24CC-995A-7E4D-A74B-BCCA4CDF2093}"/>
  </bookViews>
  <sheets>
    <sheet name="เกมที่ 1" sheetId="15" r:id="rId1"/>
    <sheet name="เกมที่ 2" sheetId="19" r:id="rId2"/>
    <sheet name="เกมที่ 3" sheetId="20" r:id="rId3"/>
    <sheet name="เกมที่ 4" sheetId="21" r:id="rId4"/>
    <sheet name="เกมที่ 5" sheetId="18" r:id="rId5"/>
    <sheet name="เกมที่ 6" sheetId="17" r:id="rId6"/>
    <sheet name="หน้ารวม" sheetId="16" r:id="rId7"/>
    <sheet name="ผลเกมที่ 1-2" sheetId="2" r:id="rId8"/>
    <sheet name="โต๊ะเกมที่ 3" sheetId="3" r:id="rId9"/>
    <sheet name="ผลเกมที่ 3-4" sheetId="11" r:id="rId10"/>
    <sheet name="โต๊ะเกมที่ 5" sheetId="6" r:id="rId11"/>
    <sheet name="ผลเกมที่ 5-6" sheetId="12" r:id="rId12"/>
    <sheet name="โต๊ะเกมที่ 6" sheetId="7" r:id="rId13"/>
    <sheet name="ผลการแข่งขัน" sheetId="13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5" l="1"/>
  <c r="D16" i="15"/>
  <c r="I15" i="15"/>
  <c r="D15" i="15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O3" i="12"/>
  <c r="A3" i="6" a="1"/>
  <c r="A3" i="6" s="1"/>
  <c r="O4" i="11"/>
  <c r="P4" i="11"/>
  <c r="Q4" i="11"/>
  <c r="R4" i="11"/>
  <c r="L4" i="11" s="1"/>
  <c r="S4" i="11"/>
  <c r="T4" i="11"/>
  <c r="U4" i="11"/>
  <c r="J4" i="11" s="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O6" i="11"/>
  <c r="P6" i="11"/>
  <c r="Q6" i="11"/>
  <c r="R6" i="11"/>
  <c r="S6" i="11"/>
  <c r="T6" i="11"/>
  <c r="U6" i="11"/>
  <c r="J6" i="11" s="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O8" i="11"/>
  <c r="P8" i="11"/>
  <c r="Q8" i="11"/>
  <c r="R8" i="11"/>
  <c r="S8" i="11"/>
  <c r="T8" i="11"/>
  <c r="U8" i="11"/>
  <c r="J8" i="11" s="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O9" i="11"/>
  <c r="P9" i="11"/>
  <c r="Q9" i="11"/>
  <c r="R9" i="11"/>
  <c r="K9" i="11" s="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O10" i="11"/>
  <c r="P10" i="11"/>
  <c r="Q10" i="11"/>
  <c r="R10" i="11"/>
  <c r="S10" i="11"/>
  <c r="T10" i="11"/>
  <c r="U10" i="11"/>
  <c r="J10" i="11" s="1"/>
  <c r="V10" i="11"/>
  <c r="W10" i="11"/>
  <c r="X10" i="11"/>
  <c r="Y10" i="11"/>
  <c r="Z10" i="11"/>
  <c r="AA10" i="11"/>
  <c r="AB10" i="11"/>
  <c r="AC10" i="11"/>
  <c r="L10" i="11" s="1"/>
  <c r="AD10" i="11"/>
  <c r="AE10" i="11"/>
  <c r="AF10" i="11"/>
  <c r="AG10" i="11"/>
  <c r="AH10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O3" i="11"/>
  <c r="A3" i="13" a="1"/>
  <c r="A3" i="13" s="1"/>
  <c r="K4" i="11"/>
  <c r="K8" i="11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K3" i="2"/>
  <c r="J3" i="2"/>
  <c r="J3" i="16"/>
  <c r="K4" i="16"/>
  <c r="K5" i="16"/>
  <c r="K6" i="16"/>
  <c r="K7" i="16"/>
  <c r="K8" i="16"/>
  <c r="K9" i="16"/>
  <c r="K10" i="16"/>
  <c r="K3" i="16"/>
  <c r="L9" i="11" l="1"/>
  <c r="J9" i="11"/>
  <c r="L7" i="11"/>
  <c r="J7" i="11"/>
  <c r="L5" i="11"/>
  <c r="J5" i="11"/>
  <c r="K3" i="11"/>
  <c r="J3" i="11"/>
  <c r="K5" i="11"/>
  <c r="L8" i="11"/>
  <c r="L6" i="11"/>
  <c r="K7" i="11"/>
  <c r="L3" i="11"/>
  <c r="K10" i="11"/>
  <c r="K6" i="11"/>
  <c r="J4" i="16"/>
  <c r="J5" i="16"/>
  <c r="J6" i="16"/>
  <c r="J7" i="16"/>
  <c r="J8" i="16"/>
  <c r="J9" i="16"/>
  <c r="J10" i="16"/>
  <c r="R3" i="16"/>
  <c r="L3" i="16"/>
  <c r="L3" i="2"/>
  <c r="L4" i="2"/>
  <c r="L5" i="2"/>
  <c r="L6" i="2"/>
  <c r="L7" i="2"/>
  <c r="L8" i="2"/>
  <c r="L9" i="2"/>
  <c r="L10" i="2"/>
  <c r="T4" i="2"/>
  <c r="T5" i="2"/>
  <c r="T6" i="2"/>
  <c r="T7" i="2"/>
  <c r="T8" i="2"/>
  <c r="T9" i="2"/>
  <c r="T10" i="2"/>
  <c r="T3" i="2"/>
  <c r="O4" i="2"/>
  <c r="O5" i="2"/>
  <c r="O6" i="2"/>
  <c r="O7" i="2"/>
  <c r="O8" i="2"/>
  <c r="O9" i="2"/>
  <c r="O10" i="2"/>
  <c r="O3" i="2"/>
  <c r="U4" i="2"/>
  <c r="V4" i="2"/>
  <c r="W4" i="2"/>
  <c r="X4" i="2"/>
  <c r="U5" i="2"/>
  <c r="V5" i="2"/>
  <c r="W5" i="2"/>
  <c r="X5" i="2"/>
  <c r="U6" i="2"/>
  <c r="V6" i="2"/>
  <c r="W6" i="2"/>
  <c r="X6" i="2"/>
  <c r="U7" i="2"/>
  <c r="V7" i="2"/>
  <c r="W7" i="2"/>
  <c r="X7" i="2"/>
  <c r="U8" i="2"/>
  <c r="V8" i="2"/>
  <c r="W8" i="2"/>
  <c r="X8" i="2"/>
  <c r="U9" i="2"/>
  <c r="V9" i="2"/>
  <c r="W9" i="2"/>
  <c r="X9" i="2"/>
  <c r="U10" i="2"/>
  <c r="V10" i="2"/>
  <c r="W10" i="2"/>
  <c r="X10" i="2"/>
  <c r="V3" i="2"/>
  <c r="W3" i="2"/>
  <c r="X3" i="2"/>
  <c r="U3" i="2"/>
  <c r="S3" i="2"/>
  <c r="R3" i="2"/>
  <c r="P4" i="2"/>
  <c r="Q4" i="2"/>
  <c r="P5" i="2"/>
  <c r="Q5" i="2"/>
  <c r="P6" i="2"/>
  <c r="Q6" i="2"/>
  <c r="P7" i="2"/>
  <c r="Q7" i="2"/>
  <c r="P8" i="2"/>
  <c r="Q8" i="2"/>
  <c r="P9" i="2"/>
  <c r="Q9" i="2"/>
  <c r="P10" i="2"/>
  <c r="Q10" i="2"/>
  <c r="Q3" i="2"/>
  <c r="P3" i="2"/>
  <c r="AQ10" i="16"/>
  <c r="AQ9" i="16"/>
  <c r="AQ8" i="16"/>
  <c r="AQ7" i="16"/>
  <c r="AQ6" i="16"/>
  <c r="AQ5" i="16"/>
  <c r="AQ4" i="16"/>
  <c r="AR4" i="16" s="1"/>
  <c r="AQ3" i="16"/>
  <c r="AR3" i="16" s="1"/>
  <c r="AL10" i="16"/>
  <c r="AM10" i="16" s="1"/>
  <c r="AL9" i="16"/>
  <c r="AM9" i="16" s="1"/>
  <c r="AL8" i="16"/>
  <c r="AM8" i="16" s="1"/>
  <c r="AL7" i="16"/>
  <c r="AM7" i="16" s="1"/>
  <c r="AL6" i="16"/>
  <c r="AM6" i="16" s="1"/>
  <c r="AL5" i="16"/>
  <c r="AM5" i="16" s="1"/>
  <c r="AL4" i="16"/>
  <c r="AM4" i="16" s="1"/>
  <c r="AL3" i="16"/>
  <c r="AM3" i="16" s="1"/>
  <c r="AB10" i="16"/>
  <c r="AB9" i="16"/>
  <c r="AB8" i="16"/>
  <c r="AC8" i="16" s="1"/>
  <c r="AB7" i="16"/>
  <c r="AC7" i="16" s="1"/>
  <c r="AB6" i="16"/>
  <c r="AC6" i="16" s="1"/>
  <c r="AB5" i="16"/>
  <c r="AC5" i="16" s="1"/>
  <c r="AB4" i="16"/>
  <c r="AC4" i="16" s="1"/>
  <c r="AB3" i="16"/>
  <c r="AC3" i="16" s="1"/>
  <c r="AG10" i="16"/>
  <c r="AG9" i="16"/>
  <c r="AH9" i="16" s="1"/>
  <c r="AG8" i="16"/>
  <c r="AH8" i="16" s="1"/>
  <c r="AG7" i="16"/>
  <c r="AH7" i="16" s="1"/>
  <c r="AG6" i="16"/>
  <c r="AH6" i="16" s="1"/>
  <c r="AG5" i="16"/>
  <c r="AH5" i="16" s="1"/>
  <c r="AG4" i="16"/>
  <c r="AH4" i="16" s="1"/>
  <c r="AG3" i="16"/>
  <c r="AH3" i="16" s="1"/>
  <c r="AR10" i="16"/>
  <c r="AR9" i="16"/>
  <c r="AR8" i="16"/>
  <c r="AR7" i="16"/>
  <c r="AR6" i="16"/>
  <c r="AR5" i="16"/>
  <c r="AH10" i="16"/>
  <c r="AC10" i="16"/>
  <c r="AC9" i="16"/>
  <c r="W10" i="16"/>
  <c r="X10" i="16" s="1"/>
  <c r="W9" i="16"/>
  <c r="X9" i="16" s="1"/>
  <c r="W8" i="16"/>
  <c r="X8" i="16" s="1"/>
  <c r="W7" i="16"/>
  <c r="X7" i="16" s="1"/>
  <c r="W6" i="16"/>
  <c r="X6" i="16" s="1"/>
  <c r="W5" i="16"/>
  <c r="X5" i="16" s="1"/>
  <c r="W4" i="16"/>
  <c r="X4" i="16" s="1"/>
  <c r="W3" i="16"/>
  <c r="X3" i="16" s="1"/>
  <c r="S3" i="16"/>
  <c r="AN10" i="16" l="1"/>
  <c r="AD10" i="16"/>
  <c r="Y10" i="16"/>
  <c r="T10" i="16"/>
  <c r="R10" i="16"/>
  <c r="AN9" i="16"/>
  <c r="AD9" i="16"/>
  <c r="Y9" i="16"/>
  <c r="T9" i="16"/>
  <c r="R9" i="16"/>
  <c r="AN8" i="16"/>
  <c r="AD8" i="16"/>
  <c r="Y8" i="16"/>
  <c r="T8" i="16"/>
  <c r="R8" i="16"/>
  <c r="AN7" i="16"/>
  <c r="AD7" i="16"/>
  <c r="Y7" i="16"/>
  <c r="T7" i="16"/>
  <c r="R7" i="16"/>
  <c r="AN6" i="16"/>
  <c r="AD6" i="16"/>
  <c r="Y6" i="16"/>
  <c r="T6" i="16"/>
  <c r="R6" i="16"/>
  <c r="AN5" i="16"/>
  <c r="AD5" i="16"/>
  <c r="Y5" i="16"/>
  <c r="T5" i="16"/>
  <c r="R5" i="16"/>
  <c r="AN4" i="16"/>
  <c r="AI4" i="16"/>
  <c r="AD4" i="16"/>
  <c r="Y4" i="16"/>
  <c r="T4" i="16"/>
  <c r="R4" i="16"/>
  <c r="AN3" i="16"/>
  <c r="AD3" i="16"/>
  <c r="Y3" i="16"/>
  <c r="T3" i="16"/>
  <c r="O3" i="16"/>
  <c r="R10" i="2" l="1"/>
  <c r="S10" i="16"/>
  <c r="S10" i="2" s="1"/>
  <c r="R9" i="2"/>
  <c r="S9" i="16"/>
  <c r="S9" i="2" s="1"/>
  <c r="R8" i="2"/>
  <c r="S8" i="16"/>
  <c r="S8" i="2" s="1"/>
  <c r="O7" i="16"/>
  <c r="R7" i="2"/>
  <c r="S7" i="16"/>
  <c r="S7" i="2" s="1"/>
  <c r="O6" i="16"/>
  <c r="R6" i="2"/>
  <c r="S6" i="16"/>
  <c r="S6" i="2" s="1"/>
  <c r="R5" i="2"/>
  <c r="S5" i="16"/>
  <c r="S5" i="2" s="1"/>
  <c r="R4" i="2"/>
  <c r="S4" i="16"/>
  <c r="S4" i="2" s="1"/>
  <c r="O10" i="16"/>
  <c r="O5" i="16"/>
  <c r="O4" i="16"/>
  <c r="G6" i="16"/>
  <c r="AI8" i="16"/>
  <c r="AI7" i="16"/>
  <c r="O9" i="16"/>
  <c r="AI5" i="16"/>
  <c r="F9" i="16"/>
  <c r="L9" i="16"/>
  <c r="AI10" i="16"/>
  <c r="L10" i="16"/>
  <c r="AI3" i="16"/>
  <c r="F3" i="16" s="1"/>
  <c r="AI6" i="16"/>
  <c r="L7" i="16"/>
  <c r="AI9" i="16"/>
  <c r="H9" i="16" s="1"/>
  <c r="O8" i="16"/>
  <c r="F4" i="16" l="1"/>
  <c r="L8" i="16"/>
  <c r="G5" i="16"/>
  <c r="L5" i="16"/>
  <c r="H4" i="16"/>
  <c r="L4" i="16"/>
  <c r="J3" i="12"/>
  <c r="J4" i="12"/>
  <c r="L6" i="16"/>
  <c r="H6" i="16"/>
  <c r="H5" i="16"/>
  <c r="F6" i="16"/>
  <c r="I6" i="16" s="1"/>
  <c r="H3" i="16"/>
  <c r="H7" i="16"/>
  <c r="H10" i="16"/>
  <c r="G4" i="16"/>
  <c r="F5" i="16"/>
  <c r="G3" i="16"/>
  <c r="F7" i="16"/>
  <c r="G10" i="16"/>
  <c r="G7" i="16"/>
  <c r="F10" i="16"/>
  <c r="G9" i="16"/>
  <c r="M9" i="16" s="1"/>
  <c r="N9" i="16" s="1"/>
  <c r="G8" i="16"/>
  <c r="F8" i="16"/>
  <c r="H8" i="16"/>
  <c r="L4" i="12"/>
  <c r="J9" i="12"/>
  <c r="F9" i="2"/>
  <c r="J6" i="12" l="1"/>
  <c r="J8" i="12"/>
  <c r="J7" i="12"/>
  <c r="J5" i="12"/>
  <c r="L9" i="12"/>
  <c r="L6" i="12"/>
  <c r="J10" i="12"/>
  <c r="K4" i="12"/>
  <c r="M4" i="16"/>
  <c r="N4" i="16" s="1"/>
  <c r="G4" i="11"/>
  <c r="H4" i="11"/>
  <c r="M5" i="16"/>
  <c r="N5" i="16" s="1"/>
  <c r="I5" i="16"/>
  <c r="M3" i="16"/>
  <c r="N3" i="16" s="1"/>
  <c r="I4" i="16"/>
  <c r="E4" i="16"/>
  <c r="E6" i="16"/>
  <c r="E5" i="16"/>
  <c r="M6" i="16"/>
  <c r="N6" i="16" s="1"/>
  <c r="I8" i="16"/>
  <c r="M8" i="16"/>
  <c r="N8" i="16" s="1"/>
  <c r="E8" i="16"/>
  <c r="I9" i="16"/>
  <c r="I3" i="16"/>
  <c r="E9" i="16"/>
  <c r="E3" i="16"/>
  <c r="M7" i="16"/>
  <c r="N7" i="16" s="1"/>
  <c r="I7" i="16"/>
  <c r="E7" i="16"/>
  <c r="I10" i="16"/>
  <c r="M10" i="16"/>
  <c r="N10" i="16" s="1"/>
  <c r="E10" i="16"/>
  <c r="H4" i="12"/>
  <c r="L5" i="12"/>
  <c r="G9" i="11"/>
  <c r="H10" i="12"/>
  <c r="F6" i="2"/>
  <c r="L10" i="12"/>
  <c r="L7" i="12"/>
  <c r="F8" i="2"/>
  <c r="F4" i="11"/>
  <c r="M4" i="11" s="1"/>
  <c r="N4" i="11" s="1"/>
  <c r="G4" i="2"/>
  <c r="H4" i="2"/>
  <c r="G6" i="2"/>
  <c r="H7" i="2"/>
  <c r="F7" i="2"/>
  <c r="G7" i="2"/>
  <c r="G10" i="2"/>
  <c r="F10" i="2"/>
  <c r="H6" i="2"/>
  <c r="F4" i="2"/>
  <c r="G9" i="2"/>
  <c r="I9" i="2" s="1"/>
  <c r="H9" i="2"/>
  <c r="F5" i="2"/>
  <c r="G5" i="2"/>
  <c r="H5" i="2"/>
  <c r="H10" i="2"/>
  <c r="F10" i="12"/>
  <c r="H7" i="11"/>
  <c r="G7" i="11"/>
  <c r="F7" i="11"/>
  <c r="H9" i="11"/>
  <c r="F9" i="11"/>
  <c r="L8" i="12" l="1"/>
  <c r="K3" i="12"/>
  <c r="M9" i="11"/>
  <c r="N9" i="11" s="1"/>
  <c r="F7" i="12"/>
  <c r="K7" i="12"/>
  <c r="K10" i="12"/>
  <c r="M7" i="11"/>
  <c r="N7" i="11" s="1"/>
  <c r="H9" i="12"/>
  <c r="K9" i="12"/>
  <c r="K6" i="12"/>
  <c r="K8" i="12"/>
  <c r="K5" i="12"/>
  <c r="I4" i="11"/>
  <c r="G9" i="12"/>
  <c r="G10" i="12"/>
  <c r="E10" i="12" s="1"/>
  <c r="G5" i="11"/>
  <c r="H7" i="12"/>
  <c r="H5" i="11"/>
  <c r="F5" i="11"/>
  <c r="M5" i="11" s="1"/>
  <c r="N5" i="11" s="1"/>
  <c r="F4" i="12"/>
  <c r="G4" i="12"/>
  <c r="H8" i="2"/>
  <c r="F10" i="11"/>
  <c r="H10" i="11"/>
  <c r="G10" i="11"/>
  <c r="L3" i="12"/>
  <c r="H3" i="11"/>
  <c r="I6" i="2"/>
  <c r="G8" i="2"/>
  <c r="I8" i="2" s="1"/>
  <c r="M6" i="2"/>
  <c r="N6" i="2" s="1"/>
  <c r="E6" i="2"/>
  <c r="E4" i="11"/>
  <c r="G3" i="2"/>
  <c r="F3" i="2"/>
  <c r="H3" i="2"/>
  <c r="E5" i="2"/>
  <c r="I5" i="2"/>
  <c r="M5" i="2"/>
  <c r="N5" i="2" s="1"/>
  <c r="I10" i="2"/>
  <c r="M10" i="2"/>
  <c r="E4" i="2"/>
  <c r="I4" i="2"/>
  <c r="M4" i="2"/>
  <c r="N4" i="2" s="1"/>
  <c r="I7" i="2"/>
  <c r="E7" i="2"/>
  <c r="M7" i="2"/>
  <c r="N7" i="2" s="1"/>
  <c r="M9" i="2"/>
  <c r="N9" i="2" s="1"/>
  <c r="E10" i="2"/>
  <c r="E9" i="2"/>
  <c r="I9" i="11"/>
  <c r="E9" i="11"/>
  <c r="I7" i="11"/>
  <c r="E7" i="11"/>
  <c r="M4" i="12" l="1"/>
  <c r="N4" i="12" s="1"/>
  <c r="M10" i="11"/>
  <c r="N10" i="11" s="1"/>
  <c r="G7" i="12"/>
  <c r="I7" i="12" s="1"/>
  <c r="F9" i="12"/>
  <c r="E9" i="12" s="1"/>
  <c r="M10" i="12"/>
  <c r="N10" i="12" s="1"/>
  <c r="N10" i="2"/>
  <c r="A3" i="3" s="1" a="1"/>
  <c r="A3" i="3" s="1"/>
  <c r="I10" i="12"/>
  <c r="I5" i="11"/>
  <c r="I4" i="12"/>
  <c r="E4" i="12"/>
  <c r="F3" i="11"/>
  <c r="E5" i="11"/>
  <c r="G3" i="12"/>
  <c r="G3" i="11"/>
  <c r="M8" i="2"/>
  <c r="N8" i="2" s="1"/>
  <c r="E8" i="2"/>
  <c r="E10" i="11"/>
  <c r="I10" i="11"/>
  <c r="H6" i="11"/>
  <c r="F6" i="11"/>
  <c r="G6" i="11"/>
  <c r="H3" i="12"/>
  <c r="F3" i="12"/>
  <c r="G6" i="12"/>
  <c r="H6" i="12"/>
  <c r="F8" i="12"/>
  <c r="G8" i="12"/>
  <c r="H8" i="12"/>
  <c r="F6" i="12"/>
  <c r="M6" i="12" s="1"/>
  <c r="N6" i="12" s="1"/>
  <c r="H5" i="12"/>
  <c r="G5" i="12"/>
  <c r="F5" i="12"/>
  <c r="G8" i="11"/>
  <c r="H8" i="11"/>
  <c r="F8" i="11"/>
  <c r="I3" i="2"/>
  <c r="E3" i="2"/>
  <c r="M3" i="2"/>
  <c r="N3" i="2" s="1"/>
  <c r="E7" i="12" l="1"/>
  <c r="M6" i="11"/>
  <c r="N6" i="11" s="1"/>
  <c r="M3" i="12"/>
  <c r="N3" i="12" s="1"/>
  <c r="I9" i="12"/>
  <c r="M9" i="12"/>
  <c r="N9" i="12" s="1"/>
  <c r="M8" i="11"/>
  <c r="N8" i="11" s="1"/>
  <c r="M8" i="12"/>
  <c r="N8" i="12" s="1"/>
  <c r="M5" i="12"/>
  <c r="N5" i="12" s="1"/>
  <c r="M7" i="12"/>
  <c r="N7" i="12" s="1"/>
  <c r="M3" i="11"/>
  <c r="N3" i="11" s="1"/>
  <c r="I3" i="12"/>
  <c r="I3" i="11"/>
  <c r="E3" i="12"/>
  <c r="E3" i="11"/>
  <c r="I6" i="11"/>
  <c r="E6" i="11"/>
  <c r="E8" i="12"/>
  <c r="I8" i="12"/>
  <c r="E5" i="12"/>
  <c r="I5" i="12"/>
  <c r="E8" i="11"/>
  <c r="I8" i="11"/>
  <c r="E6" i="12"/>
  <c r="I6" i="12"/>
  <c r="A3" i="7" l="1" a="1"/>
  <c r="A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<sst xmlns="http://schemas.openxmlformats.org/spreadsheetml/2006/main" count="439" uniqueCount="64">
  <si>
    <t>ชื่อ สกุล</t>
  </si>
  <si>
    <t>ก</t>
  </si>
  <si>
    <t>ข</t>
  </si>
  <si>
    <t>ค</t>
  </si>
  <si>
    <t>ง</t>
  </si>
  <si>
    <t>จ</t>
  </si>
  <si>
    <t>ฉ</t>
  </si>
  <si>
    <t>ช</t>
  </si>
  <si>
    <t>ผล WTL</t>
  </si>
  <si>
    <t>แข่ง</t>
  </si>
  <si>
    <t>ชนะ</t>
  </si>
  <si>
    <t>เสมอ</t>
  </si>
  <si>
    <t>แพ้</t>
  </si>
  <si>
    <t>คะแนน</t>
  </si>
  <si>
    <t>ผลต่างสะสม</t>
  </si>
  <si>
    <t>ร้อยละ</t>
  </si>
  <si>
    <t>ระดับเหรียญ</t>
  </si>
  <si>
    <t>เกมที่ 1</t>
  </si>
  <si>
    <t>เกมที่ 2</t>
  </si>
  <si>
    <t>เกมที่ 3</t>
  </si>
  <si>
    <t>เกมที่ 4</t>
  </si>
  <si>
    <t>เกมที่ 5</t>
  </si>
  <si>
    <t>เกมที่ 6</t>
  </si>
  <si>
    <t>รหัส</t>
  </si>
  <si>
    <t>โรงเรียน</t>
  </si>
  <si>
    <t>จังหวัด</t>
  </si>
  <si>
    <t>โคราช ก</t>
  </si>
  <si>
    <t>โคราช ข</t>
  </si>
  <si>
    <t>โคราช ค</t>
  </si>
  <si>
    <t>โคราช ง</t>
  </si>
  <si>
    <t>โคราช จ</t>
  </si>
  <si>
    <t>โคราช ฉ</t>
  </si>
  <si>
    <t>โคราช ช</t>
  </si>
  <si>
    <t>ฌ</t>
  </si>
  <si>
    <t>โคราช ฌ</t>
  </si>
  <si>
    <t>นครราชสีมา 1</t>
  </si>
  <si>
    <t>นครราชสีมา 2</t>
  </si>
  <si>
    <t>นครราชสีมา 3</t>
  </si>
  <si>
    <t>นครราชสีมา 4</t>
  </si>
  <si>
    <t>นครราชสีมา 5</t>
  </si>
  <si>
    <t>นครราชสีมา 6</t>
  </si>
  <si>
    <t>นครราชสีมา 7</t>
  </si>
  <si>
    <t>นครราชสีมา 8</t>
  </si>
  <si>
    <t>ข้อมูลมาจาก หน้าแรก</t>
  </si>
  <si>
    <t>Maximum Point</t>
  </si>
  <si>
    <t>แต้มคู่แข่งขัน</t>
  </si>
  <si>
    <t>แต้มที่ได้</t>
  </si>
  <si>
    <t>ผลต่าง</t>
  </si>
  <si>
    <t>ซ่อน</t>
  </si>
  <si>
    <t>รหัสทีม</t>
  </si>
  <si>
    <t>ชื่อ</t>
  </si>
  <si>
    <t>คะแนนที่ได้</t>
  </si>
  <si>
    <t>ผู้ชนะ</t>
  </si>
  <si>
    <t>ผู้แพ้</t>
  </si>
  <si>
    <t>ผลเกมที่ 1</t>
  </si>
  <si>
    <t>ใส่รหัสทีม Enter ชื่อและโรงเรียนจะปรากฎ</t>
  </si>
  <si>
    <t>ใส่คะแนน</t>
  </si>
  <si>
    <r>
      <t xml:space="preserve">กดตกลง คะแนนจะไปขึ้น </t>
    </r>
    <r>
      <rPr>
        <sz val="16"/>
        <color rgb="FFFF0000"/>
        <rFont val="Tahoma (เนื้อความ)"/>
        <charset val="222"/>
      </rPr>
      <t xml:space="preserve">หน้ารวม </t>
    </r>
    <r>
      <rPr>
        <sz val="16"/>
        <color theme="1"/>
        <rFont val="Tahoma"/>
        <family val="2"/>
        <charset val="222"/>
        <scheme val="minor"/>
      </rPr>
      <t>ของแต่ละคนตามรหัส โดยคะแนนแรกจะเป็นคะแนนที่พิมพ์ของแต่ละคน ใน</t>
    </r>
    <r>
      <rPr>
        <sz val="16"/>
        <color rgb="FFFF0000"/>
        <rFont val="Tahoma (เนื้อความ)"/>
        <charset val="222"/>
      </rPr>
      <t xml:space="preserve">คอลัมน์ P </t>
    </r>
    <r>
      <rPr>
        <sz val="16"/>
        <color theme="1"/>
        <rFont val="Tahoma"/>
        <family val="2"/>
        <charset val="222"/>
        <scheme val="minor"/>
      </rPr>
      <t>คะแนนถัดไปจะไขว้คะแนนกัน ไปลงที่</t>
    </r>
    <r>
      <rPr>
        <sz val="16"/>
        <color rgb="FFFF0000"/>
        <rFont val="Tahoma (เนื้อความ)"/>
        <charset val="222"/>
      </rPr>
      <t>คอลัมน์ Q (เกมที่ 1)</t>
    </r>
  </si>
  <si>
    <t>ไม่มี Repeat</t>
  </si>
  <si>
    <r>
      <rPr>
        <sz val="16"/>
        <color rgb="FFFF0000"/>
        <rFont val="Tahoma (เนื้อความ)"/>
        <charset val="222"/>
      </rPr>
      <t xml:space="preserve">หากกดรหัสทีมซ้ำ </t>
    </r>
    <r>
      <rPr>
        <sz val="16"/>
        <color theme="1"/>
        <rFont val="Tahoma"/>
        <family val="2"/>
        <charset val="222"/>
        <scheme val="minor"/>
      </rPr>
      <t xml:space="preserve">จะแจ้งเตือนหลังกด </t>
    </r>
    <r>
      <rPr>
        <sz val="16"/>
        <color rgb="FFFF0000"/>
        <rFont val="Tahoma (เนื้อความ)"/>
        <charset val="222"/>
      </rPr>
      <t>ตกลง</t>
    </r>
  </si>
  <si>
    <r>
      <rPr>
        <sz val="16"/>
        <color rgb="FFFF0000"/>
        <rFont val="Tahoma (เนื้อความ)"/>
        <charset val="222"/>
      </rPr>
      <t>เปลี่ยนปุ่ม</t>
    </r>
    <r>
      <rPr>
        <sz val="16"/>
        <color theme="1"/>
        <rFont val="Tahoma"/>
        <family val="2"/>
        <charset val="222"/>
        <scheme val="minor"/>
      </rPr>
      <t xml:space="preserve"> Conferm เป็นตกลง</t>
    </r>
  </si>
  <si>
    <t>หากใส่ข้อมูลไม่ครบทั้งสองฝั่ง ให้แจ้งเตือน ถ้ายืนยันใส่ตามนั้นก็รันไปตามปกติ</t>
  </si>
  <si>
    <t>เกมที่ 2 - 6 ให้ทำแบบเกมที่ 1 เพียงแค่ลิ้งเข้า หน้ารวม ตามลำดับเกมนั้น ๆ</t>
  </si>
  <si>
    <t>ทำแค่เกมที่ 1 - 6 ลิ้งกับหน้ารวมเท่านั้นครับ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</si>
</sst>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-* #,##0.00_-;\-* #,##0.00_-;_-* &quot;-&quot;??_-;_-@"/>
  </numFmts>
  <fonts count="27" x14ac:knownFonts="1">
    <font>
      <sz val="12"/>
      <color theme="1"/>
      <name val="Tahoma"/>
      <family val="2"/>
      <charset val="222"/>
      <scheme val="minor"/>
    </font>
    <font>
      <b/>
      <sz val="16"/>
      <color theme="1"/>
      <name val="Angsana New"/>
      <family val="1"/>
    </font>
    <font>
      <b/>
      <sz val="16"/>
      <color rgb="FF0000FF"/>
      <name val="Angsana New"/>
      <family val="1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0000FF"/>
      <name val="Calibri"/>
      <family val="2"/>
    </font>
    <font>
      <sz val="8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0000FF"/>
      <name val="TH SarabunPSK"/>
      <family val="2"/>
    </font>
    <font>
      <b/>
      <sz val="16"/>
      <color theme="1"/>
      <name val="Angsana New"/>
      <family val="1"/>
      <charset val="222"/>
    </font>
    <font>
      <sz val="16"/>
      <name val="Calibri"/>
      <family val="2"/>
      <charset val="222"/>
    </font>
    <font>
      <sz val="18"/>
      <color rgb="FF000000"/>
      <name val="Arial Rounded MT Bold"/>
      <family val="2"/>
    </font>
    <font>
      <sz val="16"/>
      <color rgb="FF000000"/>
      <name val="Arial Rounded MT Bold"/>
      <family val="2"/>
    </font>
    <font>
      <sz val="26"/>
      <color theme="0"/>
      <name val="Arial Rounded MT Bold"/>
      <family val="2"/>
    </font>
    <font>
      <sz val="26"/>
      <color theme="0"/>
      <name val="Tahoma"/>
      <family val="2"/>
      <scheme val="minor"/>
    </font>
    <font>
      <sz val="28"/>
      <color theme="1"/>
      <name val="Arial Rounded MT Bold"/>
      <family val="2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4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  <font>
      <sz val="16"/>
      <color rgb="FFFF0000"/>
      <name val="Tahoma (เนื้อความ)"/>
      <charset val="222"/>
    </font>
    <font>
      <sz val="16"/>
      <color rgb="FFFF0000"/>
      <name val="Tahoma"/>
      <family val="2"/>
      <charset val="222"/>
      <scheme val="minor"/>
    </font>
    <font>
      <sz val="28"/>
      <color rgb="FFFF0000"/>
      <name val="Tahoma"/>
      <family val="2"/>
      <charset val="22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7" fontId="4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5" borderId="0" xfId="0" applyFill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9" fillId="4" borderId="1" xfId="0" applyFont="1" applyFill="1" applyBorder="1" applyAlignment="1">
      <alignment horizontal="center"/>
    </xf>
    <xf numFmtId="187" fontId="7" fillId="0" borderId="1" xfId="0" applyNumberFormat="1" applyFont="1" applyBorder="1" applyAlignment="1">
      <alignment horizontal="center"/>
    </xf>
    <xf numFmtId="0" fontId="0" fillId="5" borderId="0" xfId="0" applyFill="1" applyAlignment="1">
      <alignment horizontal="center"/>
    </xf>
    <xf numFmtId="0" fontId="10" fillId="3" borderId="1" xfId="0" applyFont="1" applyFill="1" applyBorder="1" applyAlignment="1">
      <alignment horizontal="center" vertical="center" textRotation="90"/>
    </xf>
    <xf numFmtId="0" fontId="11" fillId="0" borderId="1" xfId="0" applyFont="1" applyBorder="1"/>
    <xf numFmtId="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4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17" fillId="7" borderId="5" xfId="0" applyFont="1" applyFill="1" applyBorder="1" applyAlignment="1">
      <alignment horizontal="center" vertical="center"/>
    </xf>
    <xf numFmtId="0" fontId="18" fillId="9" borderId="10" xfId="0" applyFont="1" applyFill="1" applyBorder="1" applyAlignment="1" applyProtection="1">
      <alignment horizontal="center" vertical="center"/>
      <protection locked="0"/>
    </xf>
    <xf numFmtId="0" fontId="18" fillId="9" borderId="11" xfId="0" applyFont="1" applyFill="1" applyBorder="1" applyAlignment="1" applyProtection="1">
      <alignment horizontal="center" vertical="center"/>
      <protection locked="0"/>
    </xf>
    <xf numFmtId="0" fontId="17" fillId="7" borderId="0" xfId="0" applyFont="1" applyFill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  <xf numFmtId="0" fontId="18" fillId="11" borderId="10" xfId="0" applyFont="1" applyFill="1" applyBorder="1" applyAlignment="1" applyProtection="1">
      <alignment horizontal="center" vertical="center"/>
      <protection locked="0"/>
    </xf>
    <xf numFmtId="0" fontId="18" fillId="11" borderId="11" xfId="0" applyFont="1" applyFill="1" applyBorder="1" applyAlignment="1" applyProtection="1">
      <alignment horizontal="center" vertical="center"/>
      <protection locked="0"/>
    </xf>
    <xf numFmtId="0" fontId="18" fillId="10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right"/>
    </xf>
    <xf numFmtId="0" fontId="0" fillId="7" borderId="0" xfId="0" applyFill="1"/>
    <xf numFmtId="0" fontId="0" fillId="7" borderId="6" xfId="0" applyFill="1" applyBorder="1"/>
    <xf numFmtId="0" fontId="0" fillId="10" borderId="5" xfId="0" applyFill="1" applyBorder="1" applyAlignment="1">
      <alignment horizontal="right"/>
    </xf>
    <xf numFmtId="0" fontId="18" fillId="10" borderId="0" xfId="0" applyFont="1" applyFill="1"/>
    <xf numFmtId="0" fontId="18" fillId="10" borderId="6" xfId="0" applyFont="1" applyFill="1" applyBorder="1"/>
    <xf numFmtId="0" fontId="17" fillId="7" borderId="5" xfId="0" applyFont="1" applyFill="1" applyBorder="1" applyAlignment="1">
      <alignment horizontal="center"/>
    </xf>
    <xf numFmtId="0" fontId="19" fillId="7" borderId="0" xfId="0" applyFont="1" applyFill="1" applyAlignment="1">
      <alignment horizontal="left" vertical="center"/>
    </xf>
    <xf numFmtId="0" fontId="19" fillId="7" borderId="6" xfId="0" applyFont="1" applyFill="1" applyBorder="1" applyAlignment="1">
      <alignment horizontal="left" vertical="center"/>
    </xf>
    <xf numFmtId="0" fontId="17" fillId="10" borderId="5" xfId="0" applyFont="1" applyFill="1" applyBorder="1" applyAlignment="1">
      <alignment horizontal="center"/>
    </xf>
    <xf numFmtId="0" fontId="19" fillId="8" borderId="0" xfId="0" applyFont="1" applyFill="1" applyAlignment="1">
      <alignment horizontal="left" vertical="center"/>
    </xf>
    <xf numFmtId="0" fontId="19" fillId="8" borderId="6" xfId="0" applyFont="1" applyFill="1" applyBorder="1" applyAlignment="1">
      <alignment horizontal="left" vertical="center"/>
    </xf>
    <xf numFmtId="0" fontId="20" fillId="7" borderId="5" xfId="0" applyFont="1" applyFill="1" applyBorder="1" applyAlignment="1">
      <alignment horizontal="center"/>
    </xf>
    <xf numFmtId="0" fontId="21" fillId="7" borderId="0" xfId="0" applyFont="1" applyFill="1" applyAlignment="1">
      <alignment horizontal="left"/>
    </xf>
    <xf numFmtId="0" fontId="21" fillId="7" borderId="6" xfId="0" applyFont="1" applyFill="1" applyBorder="1" applyAlignment="1">
      <alignment horizontal="left"/>
    </xf>
    <xf numFmtId="0" fontId="20" fillId="10" borderId="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0" fontId="21" fillId="8" borderId="6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left"/>
    </xf>
    <xf numFmtId="0" fontId="18" fillId="9" borderId="12" xfId="0" applyFont="1" applyFill="1" applyBorder="1" applyAlignment="1" applyProtection="1">
      <alignment horizontal="center"/>
      <protection locked="0"/>
    </xf>
    <xf numFmtId="0" fontId="17" fillId="10" borderId="5" xfId="0" applyFont="1" applyFill="1" applyBorder="1" applyAlignment="1">
      <alignment horizontal="left"/>
    </xf>
    <xf numFmtId="0" fontId="18" fillId="11" borderId="12" xfId="0" applyFont="1" applyFill="1" applyBorder="1" applyAlignment="1" applyProtection="1">
      <alignment horizontal="center"/>
      <protection locked="0"/>
    </xf>
    <xf numFmtId="0" fontId="0" fillId="7" borderId="5" xfId="0" applyFill="1" applyBorder="1"/>
    <xf numFmtId="0" fontId="0" fillId="8" borderId="5" xfId="0" applyFill="1" applyBorder="1"/>
    <xf numFmtId="0" fontId="0" fillId="8" borderId="0" xfId="0" applyFill="1"/>
    <xf numFmtId="0" fontId="0" fillId="8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2" borderId="0" xfId="0" applyFill="1"/>
    <xf numFmtId="0" fontId="22" fillId="0" borderId="0" xfId="0" applyFont="1"/>
    <xf numFmtId="0" fontId="23" fillId="0" borderId="0" xfId="0" applyFont="1"/>
    <xf numFmtId="0" fontId="25" fillId="5" borderId="0" xfId="0" applyFont="1" applyFill="1"/>
    <xf numFmtId="0" fontId="26" fillId="5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177800</xdr:colOff>
          <xdr:row>21</xdr:row>
          <xdr:rowOff>101600</xdr:rowOff>
        </xdr:from>
        <xdr:to>
          <xdr:col>8</xdr:col>
          <xdr:colOff>127000</xdr:colOff>
          <xdr:row>24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FC52FEF-B409-2B4C-BB71-E353261D7D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th-TH" sz="1800" b="0" i="0" u="none" strike="noStrike" baseline="0">
                  <a:solidFill>
                    <a:srgbClr val="000000"/>
                  </a:solidFill>
                  <a:latin typeface="Arial Rounded MT Bold" pitchFamily="2" charset="0"/>
                </a:rPr>
                <a:t>CONFIRM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21</xdr:row>
          <xdr:rowOff>114300</xdr:rowOff>
        </xdr:from>
        <xdr:to>
          <xdr:col>11</xdr:col>
          <xdr:colOff>431800</xdr:colOff>
          <xdr:row>24</xdr:row>
          <xdr:rowOff>50800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D3EB04E-E6AA-4941-8AEF-0B9859627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th-TH" sz="1600" b="0" i="0" u="none" strike="noStrike" baseline="0">
                  <a:solidFill>
                    <a:srgbClr val="000000"/>
                  </a:solidFill>
                  <a:latin typeface="Arial Rounded MT Bold" pitchFamily="2" charset="0"/>
                </a:rPr>
                <a:t>Repeat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weewat/Desktop/VTEA%20AP.xlsm" TargetMode="External"/><Relationship Id="rId1" Type="http://schemas.openxmlformats.org/officeDocument/2006/relationships/externalLinkPath" Target="/Users/raweewat/Desktop/VTEA%20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ore Sheet"/>
      <sheetName val="Score Table"/>
      <sheetName val="Game 2nd"/>
      <sheetName val="Game 3rd"/>
      <sheetName val="Game 4th"/>
      <sheetName val="Game 5th"/>
      <sheetName val="Final"/>
    </sheetNames>
    <definedNames>
      <definedName name="confirm"/>
      <definedName name="Repeat"/>
    </definedNames>
    <sheetDataSet>
      <sheetData sheetId="0"/>
      <sheetData sheetId="1">
        <row r="1">
          <cell r="B1" t="str">
            <v>รหัส</v>
          </cell>
          <cell r="C1" t="str">
            <v>ชื่อ-สกุล</v>
          </cell>
          <cell r="D1" t="str">
            <v>ชื่อ-สกุล</v>
          </cell>
          <cell r="E1" t="str">
            <v>โรงเรียน</v>
          </cell>
        </row>
        <row r="3">
          <cell r="B3" t="str">
            <v>AP01</v>
          </cell>
          <cell r="C3" t="str">
            <v>เด็กชายธนอนันต์ ล่ามกระโทก</v>
          </cell>
          <cell r="D3" t="str">
            <v>เด็กชายกัณฑ์เอนก  อักษร</v>
          </cell>
          <cell r="E3" t="str">
            <v xml:space="preserve"> ภูริตา</v>
          </cell>
        </row>
        <row r="4">
          <cell r="B4" t="str">
            <v>AP02</v>
          </cell>
          <cell r="C4" t="str">
            <v xml:space="preserve">เด็กหญิง พัทธนันท์  ไชยอักษร    </v>
          </cell>
          <cell r="D4" t="str">
            <v xml:space="preserve"> เด็กหญิง พรธีรา  ถนอมชัย</v>
          </cell>
          <cell r="E4" t="str">
            <v>ด่านขุนทด</v>
          </cell>
        </row>
        <row r="5">
          <cell r="B5" t="str">
            <v>AP03</v>
          </cell>
          <cell r="C5" t="str">
            <v xml:space="preserve"> เด็กชายณัฐชนน ผลมาตร   </v>
          </cell>
          <cell r="D5" t="str">
            <v>เด็กชายวชิรพล ใจดี</v>
          </cell>
          <cell r="E5" t="str">
            <v>บ้านทุ่งแขวน</v>
          </cell>
        </row>
        <row r="6">
          <cell r="B6" t="str">
            <v>AP04</v>
          </cell>
          <cell r="C6" t="str">
            <v xml:space="preserve">เด็กหญิง เนตรอัปสร หมั่นครบุรี </v>
          </cell>
          <cell r="D6" t="str">
            <v>เด็กหญิง ดาริกา มะรังศรี</v>
          </cell>
          <cell r="E6" t="str">
            <v>บ้านพนาหนองหิน</v>
          </cell>
        </row>
        <row r="7">
          <cell r="B7" t="str">
            <v>AP05</v>
          </cell>
          <cell r="C7" t="str">
            <v xml:space="preserve">เด็กชายภคพงษ์  ผินกระโทก    </v>
          </cell>
          <cell r="D7" t="str">
            <v xml:space="preserve">เด็กชายสราวุธ มุทุตา </v>
          </cell>
          <cell r="E7" t="str">
            <v>บ้านโคกสันติสุข</v>
          </cell>
        </row>
        <row r="8">
          <cell r="B8" t="str">
            <v>AP06</v>
          </cell>
          <cell r="C8" t="str">
            <v>เด็กชายธนภัทร จันทร์ศิริ</v>
          </cell>
          <cell r="E8" t="str">
            <v>THE MATH FIX(S)</v>
          </cell>
        </row>
        <row r="9">
          <cell r="B9" t="str">
            <v>AP07</v>
          </cell>
          <cell r="C9" t="str">
            <v xml:space="preserve">เด็กชาจิรศักดิ์  ยอดศิริสุวรรณ  </v>
          </cell>
          <cell r="D9" t="str">
            <v>เด็กชายธีรพล  หงษ์เสถียร</v>
          </cell>
          <cell r="E9" t="str">
            <v>อนุบาลครบุรี</v>
          </cell>
        </row>
        <row r="10">
          <cell r="B10" t="str">
            <v>AP08</v>
          </cell>
          <cell r="C10" t="str">
            <v xml:space="preserve">เด็กชายศุภกร  ทอนพลกรัง  </v>
          </cell>
          <cell r="D10" t="str">
            <v>เด็กหญิงชนาภา  ลำธาร</v>
          </cell>
          <cell r="E10" t="str">
            <v>รร.วัดโคกสระน้อย</v>
          </cell>
        </row>
        <row r="11">
          <cell r="B11" t="str">
            <v>AP09</v>
          </cell>
          <cell r="C11" t="str">
            <v xml:space="preserve"> เด็กหญิงปัทมา เรืออาจ </v>
          </cell>
          <cell r="D11" t="str">
            <v>เด็กหญิง จุรีรัตน์ แทนครบุรี</v>
          </cell>
          <cell r="E11" t="str">
            <v>บ้านไชยวาล</v>
          </cell>
        </row>
        <row r="12">
          <cell r="B12" t="str">
            <v>AP10</v>
          </cell>
          <cell r="C12" t="str">
            <v>เด็กชายฐปนวัฒน์ ศิริพรทุม</v>
          </cell>
          <cell r="D12" t="str">
            <v>เด็กชายภัทรกร  ยศปัญญา</v>
          </cell>
          <cell r="E12" t="str">
            <v>ท้าวสุรนารี(2521)</v>
          </cell>
        </row>
        <row r="13">
          <cell r="B13" t="str">
            <v>AP11</v>
          </cell>
          <cell r="C13" t="str">
            <v xml:space="preserve">เด็กชายอิทธิกร  ชารีชื่น </v>
          </cell>
          <cell r="D13" t="str">
            <v>เด็กชายนันท์ชัย  อุ่นใจ</v>
          </cell>
          <cell r="E13" t="str">
            <v>บ้านตากอง</v>
          </cell>
        </row>
        <row r="14">
          <cell r="B14" t="str">
            <v>AP12</v>
          </cell>
          <cell r="C14" t="str">
            <v xml:space="preserve">เด็กชายคุณภัทร เป้ากลาง </v>
          </cell>
          <cell r="D14" t="str">
            <v>เด็กหญิงมรกต เค็งชัยภูมิ</v>
          </cell>
          <cell r="E14" t="str">
            <v>บ้านสองคร</v>
          </cell>
        </row>
        <row r="15">
          <cell r="B15" t="str">
            <v>AP13</v>
          </cell>
          <cell r="C15" t="str">
            <v xml:space="preserve">เด็กชายศิวกร อ่อนหวาน </v>
          </cell>
          <cell r="D15" t="str">
            <v>เด็กหญิงศรีสุนันท์ ดวงมาลา</v>
          </cell>
          <cell r="E15" t="str">
            <v>ชุมชนบ้านประโดก-โคกไผ่(สถิตย์วิริยคุณ)</v>
          </cell>
        </row>
        <row r="16">
          <cell r="B16" t="str">
            <v>AP14</v>
          </cell>
          <cell r="C16" t="str">
            <v xml:space="preserve"> เด็กชายวิทวัฒน์  ชื่นพิมาย  </v>
          </cell>
          <cell r="D16" t="str">
            <v>เด็กชายอภิชาติ วิเศษรินทอง</v>
          </cell>
          <cell r="E16" t="str">
            <v>บ้านหน้ากลองวิทยา</v>
          </cell>
        </row>
        <row r="17">
          <cell r="B17" t="str">
            <v>AP15</v>
          </cell>
          <cell r="C17" t="str">
            <v xml:space="preserve"> เด็กชายปฏิพัทธ์พงษ์ อิ่มกระโทก </v>
          </cell>
          <cell r="D17" t="str">
            <v>เด็กชายรุจิภาส มังยะสุ</v>
          </cell>
          <cell r="E17" t="str">
            <v>บ้านทุ่งแขวน</v>
          </cell>
        </row>
        <row r="18">
          <cell r="B18" t="str">
            <v>AP16</v>
          </cell>
          <cell r="C18" t="str">
            <v xml:space="preserve">เด็กชายธนวัฒน์  ทิมฉิมพลี  </v>
          </cell>
          <cell r="D18" t="str">
            <v>เด็กหญิงฐิติพร  แพวตะคุ</v>
          </cell>
          <cell r="E18" t="str">
            <v>ชุมชนบ้านตะขบ</v>
          </cell>
        </row>
        <row r="19">
          <cell r="B19" t="str">
            <v>AP17</v>
          </cell>
          <cell r="C19" t="str">
            <v xml:space="preserve">เด็กหญิงสุทธิดา  โยนกระโทก  </v>
          </cell>
          <cell r="D19" t="str">
            <v>เด็กหญิงพิมพ์ญาดา  สุขศรีนาค</v>
          </cell>
          <cell r="E19" t="str">
            <v>อนุบาลครบุรี</v>
          </cell>
        </row>
        <row r="20">
          <cell r="B20" t="str">
            <v>AP18</v>
          </cell>
          <cell r="C20" t="str">
            <v xml:space="preserve">เด็กหญิงวิจิตรา ใจกล้า </v>
          </cell>
          <cell r="D20" t="str">
            <v>เด็กหญิงฐิฏญาสินี น้อยแก้ว</v>
          </cell>
          <cell r="E20" t="str">
            <v>บ้านเจริญผล</v>
          </cell>
        </row>
        <row r="21">
          <cell r="B21" t="str">
            <v>AP19</v>
          </cell>
          <cell r="C21" t="str">
            <v xml:space="preserve">เด็กชายคุณาธิป   บัวทองหลาง </v>
          </cell>
          <cell r="E21" t="str">
            <v>บ้านคลองใบพัด</v>
          </cell>
        </row>
        <row r="22">
          <cell r="B22" t="str">
            <v>AP20</v>
          </cell>
          <cell r="C22" t="str">
            <v xml:space="preserve">เด็กชายนิรวิชญ์พิศฏ์ สีชัยปัญหา  </v>
          </cell>
          <cell r="D22" t="str">
            <v>เด็กหญิงชนัญธิดา ละทัยนิล</v>
          </cell>
          <cell r="E22" t="str">
            <v>บ้านนาโพธิ์</v>
          </cell>
        </row>
        <row r="23">
          <cell r="B23" t="str">
            <v>AP21</v>
          </cell>
          <cell r="C23" t="str">
            <v>เด็กหญิงกานต์สินี ชาติวงษ์</v>
          </cell>
          <cell r="E23" t="str">
            <v>บ้านหนองบัว</v>
          </cell>
        </row>
        <row r="24">
          <cell r="B24" t="str">
            <v>AP22</v>
          </cell>
          <cell r="C24" t="str">
            <v xml:space="preserve">เด็กชายภูริณัฐ เสมกระโทก  </v>
          </cell>
          <cell r="D24" t="str">
            <v>เด็กชายภานุวัฒน์  อักษร</v>
          </cell>
          <cell r="E24" t="str">
            <v xml:space="preserve"> ภูริตา</v>
          </cell>
        </row>
        <row r="25">
          <cell r="B25" t="str">
            <v>AP23</v>
          </cell>
          <cell r="C25" t="str">
            <v xml:space="preserve">เด็กหญิงธนวรรณ เจตนา </v>
          </cell>
          <cell r="D25" t="str">
            <v>เด็กหญิงอภัสรา โอตฉิมพลี</v>
          </cell>
          <cell r="E25" t="str">
            <v>บ้านลำนางแก้ว</v>
          </cell>
        </row>
        <row r="26">
          <cell r="B26" t="str">
            <v>AP24</v>
          </cell>
          <cell r="C26" t="str">
            <v xml:space="preserve">  เด็กชายธีรวัช  พาแก้ว     </v>
          </cell>
          <cell r="D26" t="str">
            <v>เด็กหญิงกชพรรณ อุตรัตน์</v>
          </cell>
          <cell r="E26" t="str">
            <v>บ้านหนองแวง</v>
          </cell>
        </row>
        <row r="27">
          <cell r="B27" t="str">
            <v>AP25</v>
          </cell>
          <cell r="C27" t="str">
            <v xml:space="preserve"> เด็กหญิงกมลพร บัวทอง  </v>
          </cell>
          <cell r="D27" t="str">
            <v>เด็กหญิงนันท์นภัส คมวีระวงศ์</v>
          </cell>
          <cell r="E27" t="str">
            <v>บ้านทุ่งแขวน</v>
          </cell>
        </row>
        <row r="28">
          <cell r="B28" t="str">
            <v>AP26</v>
          </cell>
          <cell r="C28" t="str">
            <v>เด็กชายอดิเทพ  แผนศิลา</v>
          </cell>
          <cell r="D28" t="str">
            <v>เด็กชายจิตรกร  สงกระโทก</v>
          </cell>
          <cell r="E28" t="str">
            <v>ท้าวสุรนารี(2521)</v>
          </cell>
        </row>
        <row r="29">
          <cell r="B29" t="str">
            <v>AP27</v>
          </cell>
          <cell r="C29" t="str">
            <v xml:space="preserve">เด็กหญิงปริญญา สนกระโทก  </v>
          </cell>
          <cell r="D29" t="str">
            <v>เด็กหญิงภีรนีย์ แซ่เตีย</v>
          </cell>
          <cell r="E29" t="str">
            <v>บ้านสันติสุข</v>
          </cell>
        </row>
        <row r="30">
          <cell r="B30" t="str">
            <v>AP28</v>
          </cell>
          <cell r="C30" t="str">
            <v xml:space="preserve">เด็กหญิงบัณฑิตา  ลาภกระโทก  </v>
          </cell>
          <cell r="D30" t="str">
            <v>เด็กหญิงกฤษณิชา  วงษ์พาณิชย์</v>
          </cell>
          <cell r="E30" t="str">
            <v>อนุบาลครบุรี</v>
          </cell>
        </row>
        <row r="31">
          <cell r="B31" t="str">
            <v>AP29</v>
          </cell>
          <cell r="C31" t="str">
            <v xml:space="preserve">เด็กหญิงสิรินัดดา  ทองแก้ว </v>
          </cell>
          <cell r="D31" t="str">
            <v>เด็กชายกิตติพันธุ์  ราญมีชัย</v>
          </cell>
          <cell r="E31" t="str">
            <v>ชุมชนบ้านเสิงสาง</v>
          </cell>
        </row>
        <row r="32">
          <cell r="B32" t="str">
            <v>AP30</v>
          </cell>
          <cell r="C32" t="str">
            <v xml:space="preserve">เด็กชายณัฐกรณ์  หัสครบุรี  </v>
          </cell>
          <cell r="D32" t="str">
            <v>เด็กชายจิระพงศ์  ลำพา</v>
          </cell>
          <cell r="E32" t="str">
            <v>อนุบาลครบุรี</v>
          </cell>
        </row>
        <row r="33">
          <cell r="B33" t="str">
            <v>AP31</v>
          </cell>
          <cell r="C33" t="str">
            <v xml:space="preserve">เด็กชายธนพัฒน์ สิริพรพนิต </v>
          </cell>
          <cell r="D33" t="str">
            <v xml:space="preserve">เด็กชายยศวิน ทิบฉิมพลี </v>
          </cell>
          <cell r="E33" t="str">
            <v>บ้านลำนางแก้ว</v>
          </cell>
        </row>
        <row r="34">
          <cell r="B34" t="str">
            <v>AP32</v>
          </cell>
          <cell r="C34" t="str">
            <v xml:space="preserve">เด็กหญิงนิตา เจือง </v>
          </cell>
          <cell r="D34" t="str">
            <v>เด็กหญิงกมลกานต์  ย่อยกระโทก</v>
          </cell>
          <cell r="E34" t="str">
            <v>บ้านทรัพย์เจริญ</v>
          </cell>
        </row>
        <row r="35">
          <cell r="B35" t="str">
            <v>AP33</v>
          </cell>
          <cell r="C35" t="str">
            <v xml:space="preserve">เด็กหญิงณัฐฐธิดา  ชาตะรูปะชีวิน </v>
          </cell>
          <cell r="D35" t="str">
            <v>เด็กหญิงสุภชา  เนาว์สวัสดิ์</v>
          </cell>
          <cell r="E35" t="str">
            <v>อนุบาลครบุรี</v>
          </cell>
        </row>
        <row r="36">
          <cell r="B36" t="str">
            <v>AP34</v>
          </cell>
          <cell r="C36" t="str">
            <v xml:space="preserve">เด็กหญิงชัญญานุช  ผินกระโทก   </v>
          </cell>
          <cell r="D36" t="str">
            <v xml:space="preserve">เด็กหญิงธัญพิชชา แทวกระโทก </v>
          </cell>
          <cell r="E36" t="str">
            <v>บ้านโคกสันติสุข</v>
          </cell>
        </row>
        <row r="37">
          <cell r="B37" t="str">
            <v>AP35</v>
          </cell>
          <cell r="C37" t="str">
            <v xml:space="preserve">เด็กชายพัชรพล  เกิดสีทอง  </v>
          </cell>
          <cell r="D37" t="str">
            <v>เด็กหญิงวิภารัตน์  เที่ยงธรรม</v>
          </cell>
          <cell r="E37" t="str">
            <v>บ้านหนองม่วง</v>
          </cell>
        </row>
        <row r="38">
          <cell r="B38" t="str">
            <v>AP36</v>
          </cell>
          <cell r="C38" t="str">
            <v xml:space="preserve">เด็กหญิงวิชญาดา ราชพันแสน   </v>
          </cell>
          <cell r="D38" t="str">
            <v>เด็กหญิงจิตราภรณ์  สินธุ</v>
          </cell>
          <cell r="E38" t="str">
            <v>ไผ่สีสุก</v>
          </cell>
        </row>
        <row r="39">
          <cell r="B39" t="str">
            <v>AP37</v>
          </cell>
          <cell r="C39" t="str">
            <v xml:space="preserve">เด็กชาย อนพัทธ์ คล้อยสวาท  </v>
          </cell>
          <cell r="D39" t="str">
            <v>เด็กชายกิตติศักดิ์  ลู่กระโทก</v>
          </cell>
          <cell r="E39" t="str">
            <v>ชุมชนบ้านเสิงสาง</v>
          </cell>
        </row>
        <row r="40">
          <cell r="B40" t="str">
            <v>AP38</v>
          </cell>
          <cell r="C40" t="str">
            <v xml:space="preserve">เด็กชายธีรวัจน์ อภิรัตน์พัลลภ  </v>
          </cell>
          <cell r="D40" t="str">
            <v xml:space="preserve"> เด็กชายนิติธร  คำบัว</v>
          </cell>
          <cell r="E40" t="str">
            <v xml:space="preserve"> ภูริตา</v>
          </cell>
        </row>
        <row r="41">
          <cell r="B41" t="str">
            <v>AP39</v>
          </cell>
          <cell r="C41" t="str">
            <v xml:space="preserve">เด็กหญิงสุพิชญา แซ่กวน </v>
          </cell>
          <cell r="D41" t="str">
            <v>เด็กหญิงชลธิชา มะธิตานัง</v>
          </cell>
          <cell r="E41" t="str">
            <v>บ้านโนนสมบูรณ์</v>
          </cell>
        </row>
        <row r="42">
          <cell r="B42" t="str">
            <v>AP40</v>
          </cell>
          <cell r="C42" t="str">
            <v xml:space="preserve">เด็กชายธราเทพ  ถินผักแว่น  </v>
          </cell>
          <cell r="D42" t="str">
            <v>เด็กชายพัชรพล  เอื้อนกระโทก</v>
          </cell>
          <cell r="E42" t="str">
            <v>อนุบาลครบุรี</v>
          </cell>
        </row>
        <row r="43">
          <cell r="B43" t="str">
            <v>AP41</v>
          </cell>
          <cell r="C43" t="str">
            <v xml:space="preserve">เด็กหญิงวริศรา งามสระน้อย </v>
          </cell>
          <cell r="D43" t="str">
            <v>เด็กหญิงปาริฉัตร ชัยพรมราช</v>
          </cell>
          <cell r="E43" t="str">
            <v>บ้านลำนางแก้ว</v>
          </cell>
        </row>
        <row r="44">
          <cell r="B44" t="str">
            <v>AP42</v>
          </cell>
          <cell r="C44" t="str">
            <v xml:space="preserve"> เด็กหญิงศิราภรณ์  สามกษัตริย์   </v>
          </cell>
          <cell r="D44" t="str">
            <v>เด็กหญิงศศิณัฏฐ์  ดุนขุนทด</v>
          </cell>
          <cell r="E44" t="str">
            <v>ด่านขุนทด</v>
          </cell>
        </row>
        <row r="45">
          <cell r="B45" t="str">
            <v>AP43</v>
          </cell>
          <cell r="C45" t="str">
            <v xml:space="preserve">เด็กหญิงมุกตาภา พรพิพัฒน์สวัสดิ์  </v>
          </cell>
          <cell r="D45" t="str">
            <v>เด็กหญิงชัญญานันต์ วัฒนาพิเนต</v>
          </cell>
          <cell r="E45" t="str">
            <v>บ้านทุ่งแขวน</v>
          </cell>
        </row>
        <row r="46">
          <cell r="B46" t="str">
            <v>AP44</v>
          </cell>
          <cell r="C46" t="str">
            <v>เด็กหญิงวิภารัตน์  เที่ยงธรรม</v>
          </cell>
          <cell r="E46" t="str">
            <v>บ้านหนองม่วง</v>
          </cell>
        </row>
        <row r="47">
          <cell r="B47" t="str">
            <v>AP45</v>
          </cell>
          <cell r="C47" t="str">
            <v xml:space="preserve">เด็กหญิงมรกรต มุ่งช่วยกลาง  </v>
          </cell>
          <cell r="D47" t="str">
            <v>เด็กหญิงบุญนิสา  สิงจอน</v>
          </cell>
          <cell r="E47" t="str">
            <v>สะแกราชวิทยาคม</v>
          </cell>
        </row>
        <row r="48">
          <cell r="B48" t="str">
            <v>AP46</v>
          </cell>
          <cell r="C48" t="str">
            <v xml:space="preserve">เด็กชายโดมินิค  บึลมันน์  </v>
          </cell>
          <cell r="D48" t="str">
            <v>เด็กชายภาคิน  รัตนารักษ์</v>
          </cell>
          <cell r="E48" t="str">
            <v>อนุบาลครบุรี</v>
          </cell>
        </row>
        <row r="49">
          <cell r="B49" t="str">
            <v>AP47</v>
          </cell>
          <cell r="C49" t="str">
            <v xml:space="preserve"> เด็กหญิง สิริญาพร  พีบขุนทด  </v>
          </cell>
          <cell r="D49" t="str">
            <v>เด็กหญิง จิรัชยา  หล่อนกลาง</v>
          </cell>
          <cell r="E49" t="str">
            <v>ด่านขุนทด</v>
          </cell>
        </row>
        <row r="50">
          <cell r="B50" t="str">
            <v>AP48</v>
          </cell>
          <cell r="C50" t="str">
            <v xml:space="preserve"> คนที่1 เด็กหญิงวริษา ธานี  </v>
          </cell>
          <cell r="D50" t="str">
            <v>เด็กหญิงวรันยา บุตรครบุรี</v>
          </cell>
          <cell r="E50" t="str">
            <v>บ้านไผ่</v>
          </cell>
        </row>
        <row r="51">
          <cell r="B51" t="str">
            <v>AP49</v>
          </cell>
          <cell r="C51" t="str">
            <v xml:space="preserve"> เด็กหญิงชลฉัตร ร่มจันทร์  </v>
          </cell>
          <cell r="D51" t="str">
            <v>เด็กหญิงศุภาพิชญ์ ศรีชุม</v>
          </cell>
          <cell r="E51" t="str">
            <v>บ้านทุ่งแขวน</v>
          </cell>
        </row>
        <row r="52">
          <cell r="B52" t="str">
            <v>AP50</v>
          </cell>
          <cell r="C52" t="str">
            <v xml:space="preserve"> เด็กชายสุทธิเดช  พูดเพราะ </v>
          </cell>
          <cell r="E52" t="str">
            <v>บ้านหนองแวง</v>
          </cell>
        </row>
        <row r="53">
          <cell r="B53" t="str">
            <v>AP51</v>
          </cell>
          <cell r="C53" t="str">
            <v xml:space="preserve">เด็กชายปวีร์ภัทร  เดชนอก </v>
          </cell>
          <cell r="D53" t="str">
            <v>เด็กชายธนพล  ด่านขุนทด</v>
          </cell>
          <cell r="E53" t="str">
            <v>บ้านสุขไพบูลย์</v>
          </cell>
        </row>
        <row r="54">
          <cell r="B54" t="str">
            <v>AP52</v>
          </cell>
          <cell r="C54" t="str">
            <v xml:space="preserve">เด็กหญิงธัญชนก บุญภิรมย์ </v>
          </cell>
          <cell r="D54" t="str">
            <v>เด็กหญิงกานต์ธิดา บุญภิรมย์</v>
          </cell>
          <cell r="E54" t="str">
            <v>บ้านสองคร</v>
          </cell>
        </row>
        <row r="55">
          <cell r="B55" t="str">
            <v>AP53</v>
          </cell>
          <cell r="C55" t="str">
            <v xml:space="preserve">เด็กหญิงกุลปริยา  ขุมคำ </v>
          </cell>
          <cell r="D55" t="str">
            <v xml:space="preserve"> เด็กหญิงอภิชญา  ตรึกตราครบุรี</v>
          </cell>
          <cell r="E55" t="str">
            <v>อนุบาลครบุรี</v>
          </cell>
        </row>
        <row r="56">
          <cell r="B56" t="str">
            <v>AP54</v>
          </cell>
          <cell r="C56" t="str">
            <v xml:space="preserve">เด็กชายจีรบุณย์  สิทธิ์สุขอารยะ </v>
          </cell>
          <cell r="D56" t="str">
            <v>เด็กชายธนวัฒน์  คงมณี</v>
          </cell>
          <cell r="E56" t="str">
            <v>ท้าวสุรนารี(2521)</v>
          </cell>
        </row>
        <row r="57">
          <cell r="B57" t="str">
            <v>AP55</v>
          </cell>
          <cell r="C57" t="str">
            <v xml:space="preserve">เด็กชายณภัทร คะปัญญา </v>
          </cell>
          <cell r="D57" t="str">
            <v>เด็กชายภูมิพงษ์ คะปัญญา</v>
          </cell>
          <cell r="E57" t="str">
            <v>ธารปัญญา</v>
          </cell>
        </row>
        <row r="58">
          <cell r="B58" t="str">
            <v>AP56</v>
          </cell>
          <cell r="C58" t="str">
            <v xml:space="preserve">เด็กชายชนัญธร    วงษ์ทอง   </v>
          </cell>
          <cell r="D58" t="str">
            <v>เด็กชายปรรณวิสิฐ   นาคานุรักษ์</v>
          </cell>
          <cell r="E58" t="str">
            <v>บ้านคลองใบพัด</v>
          </cell>
        </row>
        <row r="59">
          <cell r="B59" t="str">
            <v>AP57</v>
          </cell>
          <cell r="C59" t="str">
            <v xml:space="preserve">เด็กหญิงกนกวรรณ สุทธิกุล  </v>
          </cell>
          <cell r="D59" t="str">
            <v>เด็กหญิงดาวิกา  ปทุมรังสรรค์</v>
          </cell>
          <cell r="E59" t="str">
            <v xml:space="preserve"> ภูริตา</v>
          </cell>
        </row>
        <row r="60">
          <cell r="B60" t="str">
            <v>AP58</v>
          </cell>
          <cell r="C60" t="str">
            <v xml:space="preserve"> เด็กหญิงณัฐนันท์ อินทร์กระโทก  </v>
          </cell>
          <cell r="D60" t="str">
            <v>เด็กหญิงภิรัญญาณ์ ไตรภัครพงษ์</v>
          </cell>
          <cell r="E60" t="str">
            <v>บ้านทุ่งแขวน</v>
          </cell>
        </row>
        <row r="61">
          <cell r="B61" t="str">
            <v>AP59</v>
          </cell>
          <cell r="C61" t="str">
            <v xml:space="preserve">เด็กหญิงวรัทยา  แหล่กระโทก </v>
          </cell>
          <cell r="D61" t="str">
            <v xml:space="preserve"> เด็กหญิง เปมิกา  อุปไมย์</v>
          </cell>
          <cell r="E61" t="str">
            <v>ชุมชนบ้านเสิงสาง</v>
          </cell>
        </row>
        <row r="62">
          <cell r="B62" t="str">
            <v>AP60</v>
          </cell>
          <cell r="C62" t="str">
            <v xml:space="preserve">เด็กชายณัฐวุฒิ   เมืองจันทร์  </v>
          </cell>
          <cell r="D62" t="str">
            <v>เด็กหญิงนันท์นภัส   วงษ์ทอง</v>
          </cell>
          <cell r="E62" t="str">
            <v>บ้านคลองใบพัด</v>
          </cell>
        </row>
        <row r="63">
          <cell r="B63" t="str">
            <v>AP61</v>
          </cell>
          <cell r="C63" t="str">
            <v xml:space="preserve">เด็กชายก้องภพ  มินไธสง </v>
          </cell>
          <cell r="D63" t="str">
            <v>เด็กหญิงจิราพร  คึมยะราช</v>
          </cell>
          <cell r="E63" t="str">
            <v>บ้านสุขไพบูลย์</v>
          </cell>
        </row>
        <row r="64">
          <cell r="B64" t="str">
            <v>AP62</v>
          </cell>
          <cell r="C64" t="str">
            <v xml:space="preserve"> เด็กชายพัทธพล พลชำนาญ    </v>
          </cell>
          <cell r="D64" t="str">
            <v xml:space="preserve">เด็กชายจิราพัชร บุญชื่น </v>
          </cell>
          <cell r="E64" t="str">
            <v>บ้านหนองแวง</v>
          </cell>
        </row>
        <row r="65">
          <cell r="B65" t="str">
            <v>AP63</v>
          </cell>
          <cell r="C65" t="str">
            <v xml:space="preserve"> เด็กหญิงกัญญาพัชร ฉิมจารย์  </v>
          </cell>
          <cell r="D65" t="str">
            <v xml:space="preserve"> เด็กชายอธิปพล ชนพิมาย</v>
          </cell>
          <cell r="E65" t="str">
            <v>บ้านหน้ากลองวิทยา</v>
          </cell>
        </row>
        <row r="66">
          <cell r="B66" t="str">
            <v>AP64</v>
          </cell>
          <cell r="C66" t="str">
            <v>เด็กหญิงเปรมยุดา  ลาภสาร</v>
          </cell>
          <cell r="D66" t="str">
            <v>เด็กหญิงปณิฏฐา  แก้ววิเศษ</v>
          </cell>
          <cell r="E66" t="str">
            <v>ท้าวสุรนารี(2521)</v>
          </cell>
        </row>
        <row r="67">
          <cell r="B67" t="str">
            <v>AP65</v>
          </cell>
          <cell r="C67" t="str">
            <v xml:space="preserve">เด็กชายธนัท พึ่งเกิดผล </v>
          </cell>
          <cell r="D67" t="str">
            <v>เด็กชายกิตติศักดิ์ กรวยรัมย์</v>
          </cell>
          <cell r="E67" t="str">
            <v>บ้านทุ่งแขวน</v>
          </cell>
        </row>
        <row r="68">
          <cell r="B68" t="str">
            <v>AP66</v>
          </cell>
          <cell r="C68" t="str">
            <v xml:space="preserve">เด็กชายกวิน อกกระโทก  </v>
          </cell>
          <cell r="D68" t="str">
            <v>เด็กหญิงสุชานันท์ สุขกระโทก</v>
          </cell>
          <cell r="E68" t="str">
            <v>บ้านโคกใบบัว</v>
          </cell>
        </row>
        <row r="69">
          <cell r="B69" t="str">
            <v>AP67</v>
          </cell>
          <cell r="C69" t="str">
            <v xml:space="preserve"> เด็กหญิงทิพย์นารี ชนพิมาย </v>
          </cell>
          <cell r="D69" t="str">
            <v xml:space="preserve"> เด็กชายธนวัฒน์  จงเพียร</v>
          </cell>
          <cell r="E69" t="str">
            <v>บ้านหน้ากลองวิทยา</v>
          </cell>
        </row>
        <row r="70">
          <cell r="B70" t="str">
            <v>AP68</v>
          </cell>
          <cell r="C70" t="str">
            <v xml:space="preserve"> เด็กชายภาคิน  มณีศรี</v>
          </cell>
          <cell r="E70" t="str">
            <v>บ้านหนองแวง</v>
          </cell>
        </row>
        <row r="71">
          <cell r="B71" t="str">
            <v>AP69</v>
          </cell>
          <cell r="C71" t="str">
            <v xml:space="preserve">เด็กชายปฏิภาณ  สุกใส    </v>
          </cell>
          <cell r="D71" t="str">
            <v>เด็กหญิงพรชนก  สิงห์ทอง</v>
          </cell>
          <cell r="E71" t="str">
            <v>บ้านราษฎร์พัฒนา</v>
          </cell>
        </row>
        <row r="72">
          <cell r="B72" t="str">
            <v>AP70</v>
          </cell>
          <cell r="C72" t="str">
            <v xml:space="preserve">เด็กชายวิทวัฒน์ ลองกระโทก  </v>
          </cell>
          <cell r="D72" t="str">
            <v>เด็กชายปุญญพัฒน์ ราตรีว่าง</v>
          </cell>
          <cell r="E72" t="str">
            <v>บ้านโคกใบบัว</v>
          </cell>
        </row>
        <row r="73">
          <cell r="B73" t="str">
            <v>AP71</v>
          </cell>
          <cell r="C73" t="str">
            <v xml:space="preserve">เด็กชายพุตธิภัทร  อรุณศรี </v>
          </cell>
          <cell r="D73" t="str">
            <v xml:space="preserve"> เด็กชายธนภัทร  วิทย์ไธสง</v>
          </cell>
          <cell r="E73" t="str">
            <v>บ้านสุขไพบูลย์</v>
          </cell>
        </row>
        <row r="74">
          <cell r="B74" t="str">
            <v>AP72</v>
          </cell>
          <cell r="C74" t="str">
            <v xml:space="preserve"> เด็กหญิงชญาณ์นินท์ เสาวภาคย์ </v>
          </cell>
          <cell r="D74" t="str">
            <v>เด็กหญิงกุลปริยา นิลสุวรรณ</v>
          </cell>
          <cell r="E74" t="str">
            <v>บ้านทุ่งแขวน</v>
          </cell>
        </row>
        <row r="75">
          <cell r="B75" t="str">
            <v>AP73</v>
          </cell>
          <cell r="C75" t="str">
            <v>เด็กหญิงศุภาพิชญ์  ทัดไธสง เ</v>
          </cell>
          <cell r="D75" t="str">
            <v>ด็กหญิงอัญชรี  วานนท์</v>
          </cell>
          <cell r="E75" t="str">
            <v>บ้านโนนสมบูรณ์</v>
          </cell>
        </row>
        <row r="76">
          <cell r="B76" t="str">
            <v>AP74</v>
          </cell>
          <cell r="C76" t="str">
            <v xml:space="preserve">เด็กหญิงบุญญาพร รากกระโทก </v>
          </cell>
          <cell r="D76" t="str">
            <v xml:space="preserve"> เด็กชายธนธิป หร่องบุตรศรี</v>
          </cell>
          <cell r="E76" t="str">
            <v>บ้านทุ่งแขวน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6666-D2F2-D444-9929-24FBA7521675}">
  <dimension ref="C5:P40"/>
  <sheetViews>
    <sheetView tabSelected="1" topLeftCell="A3" zoomScale="82" workbookViewId="0">
      <selection activeCell="P20" sqref="P20"/>
    </sheetView>
  </sheetViews>
  <sheetFormatPr baseColWidth="10" defaultRowHeight="15" x14ac:dyDescent="0.15"/>
  <cols>
    <col min="7" max="7" width="20.28515625" customWidth="1"/>
    <col min="12" max="12" width="21" customWidth="1"/>
    <col min="13" max="13" width="13.28515625" customWidth="1"/>
  </cols>
  <sheetData>
    <row r="5" spans="3:16" ht="16" thickBot="1" x14ac:dyDescent="0.2"/>
    <row r="6" spans="3:16" x14ac:dyDescent="0.15">
      <c r="C6" s="28" t="s">
        <v>54</v>
      </c>
      <c r="D6" s="29"/>
      <c r="E6" s="29"/>
      <c r="F6" s="29"/>
      <c r="G6" s="29"/>
      <c r="H6" s="29"/>
      <c r="I6" s="29"/>
      <c r="J6" s="29"/>
      <c r="K6" s="29"/>
      <c r="L6" s="30"/>
    </row>
    <row r="7" spans="3:16" x14ac:dyDescent="0.15">
      <c r="C7" s="31"/>
      <c r="D7" s="32"/>
      <c r="E7" s="32"/>
      <c r="F7" s="32"/>
      <c r="G7" s="32"/>
      <c r="H7" s="32"/>
      <c r="I7" s="32"/>
      <c r="J7" s="32"/>
      <c r="K7" s="32"/>
      <c r="L7" s="33"/>
    </row>
    <row r="8" spans="3:16" ht="16" thickBot="1" x14ac:dyDescent="0.2">
      <c r="C8" s="34"/>
      <c r="D8" s="35"/>
      <c r="E8" s="35"/>
      <c r="F8" s="35"/>
      <c r="G8" s="35"/>
      <c r="H8" s="35"/>
      <c r="I8" s="35"/>
      <c r="J8" s="35"/>
      <c r="K8" s="35"/>
      <c r="L8" s="36"/>
    </row>
    <row r="9" spans="3:16" x14ac:dyDescent="0.15">
      <c r="C9" s="37" t="s">
        <v>52</v>
      </c>
      <c r="D9" s="38"/>
      <c r="E9" s="38"/>
      <c r="F9" s="38"/>
      <c r="G9" s="39"/>
      <c r="H9" s="40" t="s">
        <v>53</v>
      </c>
      <c r="I9" s="41"/>
      <c r="J9" s="41"/>
      <c r="K9" s="41"/>
      <c r="L9" s="42"/>
    </row>
    <row r="10" spans="3:16" x14ac:dyDescent="0.15">
      <c r="C10" s="43"/>
      <c r="D10" s="44"/>
      <c r="E10" s="44"/>
      <c r="F10" s="44"/>
      <c r="G10" s="45"/>
      <c r="H10" s="46"/>
      <c r="I10" s="47"/>
      <c r="J10" s="47"/>
      <c r="K10" s="47"/>
      <c r="L10" s="48"/>
    </row>
    <row r="11" spans="3:16" ht="37" customHeight="1" thickBot="1" x14ac:dyDescent="0.4">
      <c r="C11" s="49"/>
      <c r="D11" s="50"/>
      <c r="E11" s="50"/>
      <c r="F11" s="50"/>
      <c r="G11" s="51"/>
      <c r="H11" s="52"/>
      <c r="I11" s="53"/>
      <c r="J11" s="53"/>
      <c r="K11" s="53"/>
      <c r="L11" s="54"/>
      <c r="N11" s="116" t="s">
        <v>63</v>
      </c>
      <c r="O11" s="9"/>
      <c r="P11" s="9"/>
    </row>
    <row r="12" spans="3:16" ht="16" thickBot="1" x14ac:dyDescent="0.2">
      <c r="C12" s="55"/>
      <c r="D12" s="56"/>
      <c r="E12" s="56"/>
      <c r="F12" s="56"/>
      <c r="G12" s="57"/>
      <c r="H12" s="58"/>
      <c r="I12" s="59"/>
      <c r="J12" s="59"/>
      <c r="K12" s="59"/>
      <c r="L12" s="60"/>
    </row>
    <row r="13" spans="3:16" ht="34" customHeight="1" thickBot="1" x14ac:dyDescent="0.2">
      <c r="C13" s="61" t="s">
        <v>49</v>
      </c>
      <c r="D13" s="62"/>
      <c r="E13" s="63"/>
      <c r="F13" s="64"/>
      <c r="G13" s="65"/>
      <c r="H13" s="66" t="s">
        <v>49</v>
      </c>
      <c r="I13" s="67"/>
      <c r="J13" s="68"/>
      <c r="K13" s="69"/>
      <c r="L13" s="70"/>
    </row>
    <row r="14" spans="3:16" x14ac:dyDescent="0.15">
      <c r="C14" s="71"/>
      <c r="D14" s="72"/>
      <c r="E14" s="72"/>
      <c r="F14" s="72"/>
      <c r="G14" s="73"/>
      <c r="H14" s="74"/>
      <c r="I14" s="75">
        <v>4</v>
      </c>
      <c r="J14" s="75"/>
      <c r="K14" s="75"/>
      <c r="L14" s="76"/>
    </row>
    <row r="15" spans="3:16" x14ac:dyDescent="0.15">
      <c r="C15" s="77" t="s">
        <v>50</v>
      </c>
      <c r="D15" s="78" t="str">
        <f>IFERROR(VLOOKUP($B$8,'[1]Score Table'!$B:$E,2,0),"")</f>
        <v/>
      </c>
      <c r="E15" s="78"/>
      <c r="F15" s="78"/>
      <c r="G15" s="79"/>
      <c r="H15" s="80" t="s">
        <v>50</v>
      </c>
      <c r="I15" s="81" t="str">
        <f>IFERROR(VLOOKUP($G$8,'[1]Score Table'!$B:$E,2,0),"")</f>
        <v/>
      </c>
      <c r="J15" s="81"/>
      <c r="K15" s="81"/>
      <c r="L15" s="82"/>
    </row>
    <row r="16" spans="3:16" x14ac:dyDescent="0.15">
      <c r="C16" s="83" t="s">
        <v>24</v>
      </c>
      <c r="D16" s="84" t="str">
        <f>IFERROR(VLOOKUP($B$8,'[1]Score Table'!$B:$E,4,0),"")</f>
        <v/>
      </c>
      <c r="E16" s="84"/>
      <c r="F16" s="84"/>
      <c r="G16" s="85"/>
      <c r="H16" s="86" t="s">
        <v>24</v>
      </c>
      <c r="I16" s="87" t="str">
        <f>IFERROR(VLOOKUP($G$8,'[1]Score Table'!$B:$E,4,0),"")</f>
        <v/>
      </c>
      <c r="J16" s="87"/>
      <c r="K16" s="87"/>
      <c r="L16" s="88"/>
    </row>
    <row r="17" spans="3:13" x14ac:dyDescent="0.15">
      <c r="C17" s="71"/>
      <c r="D17" s="72"/>
      <c r="E17" s="72"/>
      <c r="F17" s="72"/>
      <c r="G17" s="73"/>
      <c r="H17" s="74"/>
      <c r="I17" s="75"/>
      <c r="J17" s="75"/>
      <c r="K17" s="75"/>
      <c r="L17" s="76"/>
    </row>
    <row r="18" spans="3:13" ht="16" thickBot="1" x14ac:dyDescent="0.2">
      <c r="C18" s="71"/>
      <c r="D18" s="72"/>
      <c r="E18" s="72"/>
      <c r="F18" s="72"/>
      <c r="G18" s="73"/>
      <c r="H18" s="74"/>
      <c r="I18" s="75"/>
      <c r="J18" s="75"/>
      <c r="K18" s="75"/>
      <c r="L18" s="76"/>
    </row>
    <row r="19" spans="3:13" ht="32" customHeight="1" thickBot="1" x14ac:dyDescent="0.2">
      <c r="C19" s="89" t="s">
        <v>51</v>
      </c>
      <c r="D19" s="90"/>
      <c r="E19" s="72"/>
      <c r="F19" s="72"/>
      <c r="G19" s="73"/>
      <c r="H19" s="91" t="s">
        <v>51</v>
      </c>
      <c r="I19" s="92"/>
      <c r="J19" s="75"/>
      <c r="K19" s="75"/>
      <c r="L19" s="76"/>
    </row>
    <row r="20" spans="3:13" x14ac:dyDescent="0.15">
      <c r="C20" s="93"/>
      <c r="D20" s="72"/>
      <c r="E20" s="72"/>
      <c r="F20" s="72"/>
      <c r="G20" s="73"/>
      <c r="H20" s="94"/>
      <c r="I20" s="95"/>
      <c r="J20" s="95"/>
      <c r="K20" s="95"/>
      <c r="L20" s="96"/>
    </row>
    <row r="21" spans="3:13" ht="16" thickBot="1" x14ac:dyDescent="0.2">
      <c r="C21" s="97"/>
      <c r="D21" s="98"/>
      <c r="E21" s="98"/>
      <c r="F21" s="98"/>
      <c r="G21" s="99"/>
      <c r="H21" s="100"/>
      <c r="I21" s="101"/>
      <c r="J21" s="101"/>
      <c r="K21" s="101"/>
      <c r="L21" s="102"/>
    </row>
    <row r="22" spans="3:13" x14ac:dyDescent="0.15">
      <c r="C22" s="103"/>
      <c r="D22" s="104"/>
      <c r="E22" s="104"/>
      <c r="F22" s="104"/>
      <c r="G22" s="104"/>
      <c r="H22" s="104"/>
      <c r="I22" s="104"/>
      <c r="J22" s="104"/>
      <c r="K22" s="104"/>
      <c r="L22" s="105"/>
    </row>
    <row r="23" spans="3:13" ht="20" x14ac:dyDescent="0.2">
      <c r="C23" s="106"/>
      <c r="D23" s="107"/>
      <c r="E23" s="107"/>
      <c r="F23" s="107"/>
      <c r="G23" s="107"/>
      <c r="H23" s="107"/>
      <c r="I23" s="107"/>
      <c r="J23" s="107"/>
      <c r="K23" s="107"/>
      <c r="L23" s="108"/>
      <c r="M23" s="115" t="s">
        <v>58</v>
      </c>
    </row>
    <row r="24" spans="3:13" x14ac:dyDescent="0.15">
      <c r="C24" s="106"/>
      <c r="D24" s="107"/>
      <c r="E24" s="107"/>
      <c r="F24" s="107"/>
      <c r="G24" s="107"/>
      <c r="H24" s="107"/>
      <c r="I24" s="107"/>
      <c r="J24" s="107"/>
      <c r="K24" s="107"/>
      <c r="L24" s="108"/>
    </row>
    <row r="25" spans="3:13" ht="16" thickBot="1" x14ac:dyDescent="0.2">
      <c r="C25" s="109"/>
      <c r="D25" s="110"/>
      <c r="E25" s="110"/>
      <c r="F25" s="110"/>
      <c r="G25" s="110"/>
      <c r="H25" s="110"/>
      <c r="I25" s="110"/>
      <c r="J25" s="110"/>
      <c r="K25" s="110"/>
      <c r="L25" s="111"/>
    </row>
    <row r="26" spans="3:13" x14ac:dyDescent="0.15">
      <c r="C26" s="112"/>
      <c r="D26" s="112"/>
      <c r="E26" s="112"/>
      <c r="F26" s="112"/>
      <c r="G26" s="112"/>
      <c r="H26" s="112"/>
      <c r="I26" s="112"/>
      <c r="J26" s="112"/>
      <c r="K26" s="112"/>
      <c r="L26" s="112"/>
    </row>
    <row r="32" spans="3:13" ht="20" x14ac:dyDescent="0.2">
      <c r="C32" s="9"/>
      <c r="D32" s="114" t="s">
        <v>55</v>
      </c>
    </row>
    <row r="33" spans="3:4" ht="20" x14ac:dyDescent="0.2">
      <c r="C33" s="9"/>
      <c r="D33" s="114" t="s">
        <v>56</v>
      </c>
    </row>
    <row r="34" spans="3:4" ht="20" x14ac:dyDescent="0.2">
      <c r="C34" s="9"/>
      <c r="D34" s="114" t="s">
        <v>57</v>
      </c>
    </row>
    <row r="35" spans="3:4" x14ac:dyDescent="0.15">
      <c r="C35" s="9"/>
    </row>
    <row r="36" spans="3:4" ht="20" x14ac:dyDescent="0.2">
      <c r="C36" s="9"/>
      <c r="D36" s="114" t="s">
        <v>59</v>
      </c>
    </row>
    <row r="37" spans="3:4" x14ac:dyDescent="0.15">
      <c r="C37" s="9"/>
    </row>
    <row r="38" spans="3:4" ht="20" x14ac:dyDescent="0.2">
      <c r="C38" s="9"/>
      <c r="D38" s="114" t="s">
        <v>60</v>
      </c>
    </row>
    <row r="39" spans="3:4" x14ac:dyDescent="0.15">
      <c r="C39" s="9"/>
    </row>
    <row r="40" spans="3:4" ht="18" x14ac:dyDescent="0.2">
      <c r="C40" s="9"/>
      <c r="D40" s="113" t="s">
        <v>61</v>
      </c>
    </row>
  </sheetData>
  <mergeCells count="10">
    <mergeCell ref="D16:G16"/>
    <mergeCell ref="I16:L16"/>
    <mergeCell ref="C22:L25"/>
    <mergeCell ref="C6:L8"/>
    <mergeCell ref="C9:G11"/>
    <mergeCell ref="H9:L11"/>
    <mergeCell ref="D13:E13"/>
    <mergeCell ref="I13:J13"/>
    <mergeCell ref="D15:G15"/>
    <mergeCell ref="I15:L1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1]!confirm">
                <anchor moveWithCells="1" sizeWithCells="1">
                  <from>
                    <xdr:col>5</xdr:col>
                    <xdr:colOff>177800</xdr:colOff>
                    <xdr:row>21</xdr:row>
                    <xdr:rowOff>101600</xdr:rowOff>
                  </from>
                  <to>
                    <xdr:col>8</xdr:col>
                    <xdr:colOff>127000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1]!Repeat">
                <anchor moveWithCells="1" sizeWithCells="1">
                  <from>
                    <xdr:col>10</xdr:col>
                    <xdr:colOff>190500</xdr:colOff>
                    <xdr:row>21</xdr:row>
                    <xdr:rowOff>114300</xdr:rowOff>
                  </from>
                  <to>
                    <xdr:col>11</xdr:col>
                    <xdr:colOff>431800</xdr:colOff>
                    <xdr:row>24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12F9-9B68-194A-96A7-369CAB8FDCFA}">
  <dimension ref="D17"/>
  <sheetViews>
    <sheetView topLeftCell="A2" workbookViewId="0">
      <selection activeCell="D17" sqref="D17"/>
    </sheetView>
  </sheetViews>
  <sheetFormatPr baseColWidth="10" defaultRowHeight="15" x14ac:dyDescent="0.15"/>
  <cols>
    <col min="4" max="4" width="20.28515625" customWidth="1"/>
    <col min="9" max="9" width="21" customWidth="1"/>
  </cols>
  <sheetData>
    <row r="17" spans="4:4" ht="35" x14ac:dyDescent="0.35">
      <c r="D17" s="1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8FB3-70F8-E440-92C6-89E9CBFB2D15}">
  <dimension ref="D18"/>
  <sheetViews>
    <sheetView topLeftCell="A2" workbookViewId="0">
      <selection activeCell="D18" sqref="D18"/>
    </sheetView>
  </sheetViews>
  <sheetFormatPr baseColWidth="10" defaultRowHeight="15" x14ac:dyDescent="0.15"/>
  <cols>
    <col min="7" max="7" width="20.28515625" customWidth="1"/>
    <col min="12" max="12" width="21" customWidth="1"/>
  </cols>
  <sheetData>
    <row r="18" spans="4:4" ht="35" x14ac:dyDescent="0.35">
      <c r="D18" s="1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2ECC-63D2-3D40-A9C7-27CFF163EA91}">
  <dimension ref="D18"/>
  <sheetViews>
    <sheetView topLeftCell="A2" workbookViewId="0">
      <selection activeCell="D18" sqref="D18"/>
    </sheetView>
  </sheetViews>
  <sheetFormatPr baseColWidth="10" defaultRowHeight="15" x14ac:dyDescent="0.15"/>
  <cols>
    <col min="7" max="7" width="20.28515625" customWidth="1"/>
    <col min="12" max="12" width="21" customWidth="1"/>
  </cols>
  <sheetData>
    <row r="18" spans="4:4" ht="35" x14ac:dyDescent="0.35">
      <c r="D18" s="1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6903-8D50-814C-9CF2-768B6D57A612}">
  <dimension ref="D18"/>
  <sheetViews>
    <sheetView topLeftCell="A2" workbookViewId="0">
      <selection activeCell="D18" sqref="D18"/>
    </sheetView>
  </sheetViews>
  <sheetFormatPr baseColWidth="10" defaultRowHeight="15" x14ac:dyDescent="0.15"/>
  <cols>
    <col min="7" max="7" width="20.28515625" customWidth="1"/>
    <col min="12" max="12" width="21" customWidth="1"/>
  </cols>
  <sheetData>
    <row r="18" spans="4:4" ht="35" x14ac:dyDescent="0.35">
      <c r="D18" s="11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46CD-1C23-6244-9ABB-D46C7711E0C0}">
  <dimension ref="D18"/>
  <sheetViews>
    <sheetView topLeftCell="A2" workbookViewId="0">
      <selection activeCell="E28" sqref="E28"/>
    </sheetView>
  </sheetViews>
  <sheetFormatPr baseColWidth="10" defaultRowHeight="15" x14ac:dyDescent="0.15"/>
  <cols>
    <col min="7" max="7" width="20.28515625" customWidth="1"/>
    <col min="12" max="12" width="21" customWidth="1"/>
  </cols>
  <sheetData>
    <row r="18" spans="4:4" ht="35" x14ac:dyDescent="0.35">
      <c r="D18" s="116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F74A-6C97-594B-922E-FF70B8D7CC5C}">
  <sheetPr>
    <tabColor theme="9"/>
  </sheetPr>
  <dimension ref="A1:AR12"/>
  <sheetViews>
    <sheetView topLeftCell="D1" workbookViewId="0">
      <selection activeCell="Q3" sqref="Q3"/>
    </sheetView>
  </sheetViews>
  <sheetFormatPr baseColWidth="10" defaultRowHeight="15" x14ac:dyDescent="0.15"/>
  <cols>
    <col min="2" max="4" width="23.5703125" customWidth="1"/>
    <col min="5" max="14" width="8.42578125" customWidth="1"/>
  </cols>
  <sheetData>
    <row r="1" spans="1:44" ht="15" customHeight="1" x14ac:dyDescent="0.15">
      <c r="A1" s="14" t="s">
        <v>23</v>
      </c>
      <c r="B1" s="16" t="s">
        <v>0</v>
      </c>
      <c r="C1" s="16" t="s">
        <v>24</v>
      </c>
      <c r="D1" s="16" t="s">
        <v>25</v>
      </c>
      <c r="E1" s="17" t="s">
        <v>9</v>
      </c>
      <c r="F1" s="17" t="s">
        <v>10</v>
      </c>
      <c r="G1" s="17" t="s">
        <v>11</v>
      </c>
      <c r="H1" s="17" t="s">
        <v>12</v>
      </c>
      <c r="I1" s="19" t="s">
        <v>13</v>
      </c>
      <c r="J1" s="20" t="s">
        <v>46</v>
      </c>
      <c r="K1" s="24" t="s">
        <v>47</v>
      </c>
      <c r="L1" s="19" t="s">
        <v>14</v>
      </c>
      <c r="M1" s="20" t="s">
        <v>15</v>
      </c>
      <c r="N1" s="20" t="s">
        <v>16</v>
      </c>
      <c r="O1" s="15" t="s">
        <v>17</v>
      </c>
      <c r="P1" s="15"/>
      <c r="Q1" s="15"/>
      <c r="R1" s="15"/>
      <c r="S1" s="15"/>
      <c r="T1" s="15" t="s">
        <v>18</v>
      </c>
      <c r="U1" s="15"/>
      <c r="V1" s="15"/>
      <c r="W1" s="15"/>
      <c r="X1" s="15"/>
      <c r="Y1" s="15" t="s">
        <v>19</v>
      </c>
      <c r="Z1" s="15"/>
      <c r="AA1" s="15"/>
      <c r="AB1" s="15"/>
      <c r="AC1" s="15"/>
      <c r="AD1" s="15" t="s">
        <v>20</v>
      </c>
      <c r="AE1" s="15"/>
      <c r="AF1" s="15"/>
      <c r="AG1" s="15"/>
      <c r="AH1" s="15"/>
      <c r="AI1" s="15" t="s">
        <v>21</v>
      </c>
      <c r="AJ1" s="15"/>
      <c r="AK1" s="15"/>
      <c r="AL1" s="15"/>
      <c r="AM1" s="15"/>
      <c r="AN1" s="15" t="s">
        <v>22</v>
      </c>
      <c r="AO1" s="15"/>
      <c r="AP1" s="15"/>
      <c r="AQ1" s="15"/>
      <c r="AR1" s="15"/>
    </row>
    <row r="2" spans="1:44" ht="94" customHeight="1" x14ac:dyDescent="0.15">
      <c r="A2" s="14"/>
      <c r="B2" s="16"/>
      <c r="C2" s="16"/>
      <c r="D2" s="16"/>
      <c r="E2" s="18"/>
      <c r="F2" s="18"/>
      <c r="G2" s="18"/>
      <c r="H2" s="18"/>
      <c r="I2" s="18"/>
      <c r="J2" s="18"/>
      <c r="K2" s="25"/>
      <c r="L2" s="18"/>
      <c r="M2" s="18"/>
      <c r="N2" s="18"/>
      <c r="O2" s="8" t="s">
        <v>8</v>
      </c>
      <c r="P2" s="8" t="s">
        <v>46</v>
      </c>
      <c r="Q2" s="8" t="s">
        <v>45</v>
      </c>
      <c r="R2" s="7" t="s">
        <v>47</v>
      </c>
      <c r="S2" s="7" t="s">
        <v>44</v>
      </c>
      <c r="T2" s="8" t="s">
        <v>8</v>
      </c>
      <c r="U2" s="8" t="s">
        <v>46</v>
      </c>
      <c r="V2" s="8" t="s">
        <v>45</v>
      </c>
      <c r="W2" s="7" t="s">
        <v>47</v>
      </c>
      <c r="X2" s="7" t="s">
        <v>44</v>
      </c>
      <c r="Y2" s="8" t="s">
        <v>8</v>
      </c>
      <c r="Z2" s="8" t="s">
        <v>46</v>
      </c>
      <c r="AA2" s="8" t="s">
        <v>45</v>
      </c>
      <c r="AB2" s="7" t="s">
        <v>47</v>
      </c>
      <c r="AC2" s="7" t="s">
        <v>44</v>
      </c>
      <c r="AD2" s="8" t="s">
        <v>8</v>
      </c>
      <c r="AE2" s="8" t="s">
        <v>46</v>
      </c>
      <c r="AF2" s="8" t="s">
        <v>45</v>
      </c>
      <c r="AG2" s="7" t="s">
        <v>47</v>
      </c>
      <c r="AH2" s="7" t="s">
        <v>44</v>
      </c>
      <c r="AI2" s="8" t="s">
        <v>8</v>
      </c>
      <c r="AJ2" s="8" t="s">
        <v>46</v>
      </c>
      <c r="AK2" s="8" t="s">
        <v>45</v>
      </c>
      <c r="AL2" s="7" t="s">
        <v>47</v>
      </c>
      <c r="AM2" s="7" t="s">
        <v>44</v>
      </c>
      <c r="AN2" s="8" t="s">
        <v>8</v>
      </c>
      <c r="AO2" s="8" t="s">
        <v>46</v>
      </c>
      <c r="AP2" s="8" t="s">
        <v>45</v>
      </c>
      <c r="AQ2" s="7" t="s">
        <v>47</v>
      </c>
      <c r="AR2" s="7" t="s">
        <v>44</v>
      </c>
    </row>
    <row r="3" spans="1:44" ht="22" customHeight="1" x14ac:dyDescent="0.4">
      <c r="A3" s="11">
        <v>1</v>
      </c>
      <c r="B3" s="11" t="s">
        <v>1</v>
      </c>
      <c r="C3" s="11" t="s">
        <v>26</v>
      </c>
      <c r="D3" s="11" t="s">
        <v>35</v>
      </c>
      <c r="E3" s="11">
        <f>SUM(F3:H3)</f>
        <v>6</v>
      </c>
      <c r="F3" s="11">
        <f>COUNTIF($O3:$AR3,"W")</f>
        <v>4</v>
      </c>
      <c r="G3" s="11">
        <f>COUNTIF($O3:$AR3,"T")</f>
        <v>0</v>
      </c>
      <c r="H3" s="11">
        <f>COUNTIF($O3:$AR3,"L")</f>
        <v>2</v>
      </c>
      <c r="I3" s="12">
        <f t="shared" ref="I3:I10" si="0">(F3*2)+(G3*1)</f>
        <v>8</v>
      </c>
      <c r="J3" s="11">
        <f>P3+U3+Z3+AE3+AJ3+AO3</f>
        <v>2479</v>
      </c>
      <c r="K3" s="11">
        <f>R3+W3+AB3+AG3+AL3+AQ3</f>
        <v>314</v>
      </c>
      <c r="L3" s="21">
        <f>S3+X3+AC3+AH3+AM3+AR3</f>
        <v>211</v>
      </c>
      <c r="M3" s="22">
        <f>50+(F3*8)+(G3*6)+(H3*4)+(L3/100)</f>
        <v>92.11</v>
      </c>
      <c r="N3" s="11" t="str">
        <f t="shared" ref="N3:N10" si="1">IF(M3&gt;=80,"ทอง",IF(M3&gt;=70,"เงิน",IF(M3&gt;=60,"ทองแดง",IF(M3&lt;60,"ชมเชย"))))</f>
        <v>ทอง</v>
      </c>
      <c r="O3" s="10" t="str">
        <f t="shared" ref="O3:O10" si="2">IF(R3&gt;0, "W",IF(R3=0, "T", "L"))</f>
        <v>L</v>
      </c>
      <c r="P3" s="10">
        <v>200</v>
      </c>
      <c r="Q3" s="10">
        <v>500</v>
      </c>
      <c r="R3" s="10">
        <f>P3-Q3</f>
        <v>-300</v>
      </c>
      <c r="S3" s="11" t="str">
        <f t="shared" ref="S3:S6" si="3">IF(R3&gt;250, "250", IF(R3&lt;-250,"-250",R3))</f>
        <v>-250</v>
      </c>
      <c r="T3" s="10" t="str">
        <f t="shared" ref="T3:T10" si="4">IF(W3&gt;0, "W",IF(W3=0, "T", "L"))</f>
        <v>W</v>
      </c>
      <c r="U3" s="10">
        <v>500</v>
      </c>
      <c r="V3" s="10">
        <v>230</v>
      </c>
      <c r="W3" s="10">
        <f t="shared" ref="W3:W10" si="5">U3-V3</f>
        <v>270</v>
      </c>
      <c r="X3" s="11" t="str">
        <f t="shared" ref="X3:X6" si="6">IF(W3&gt;250, "250", IF(W3&lt;-250,"-250",W3))</f>
        <v>250</v>
      </c>
      <c r="Y3" s="10" t="str">
        <f t="shared" ref="Y3:Y10" si="7">IF(AB3&gt;0, "W",IF(AB3=0, "T", "L"))</f>
        <v>L</v>
      </c>
      <c r="Z3" s="10">
        <v>278</v>
      </c>
      <c r="AA3" s="10">
        <v>589</v>
      </c>
      <c r="AB3" s="10">
        <f t="shared" ref="AB3:AB10" si="8">Z3-AA3</f>
        <v>-311</v>
      </c>
      <c r="AC3" s="11" t="str">
        <f t="shared" ref="AC3:AC6" si="9">IF(AB3&gt;250, "250", IF(AB3&lt;-250,"-250",AB3))</f>
        <v>-250</v>
      </c>
      <c r="AD3" s="10" t="str">
        <f t="shared" ref="AD3:AD10" si="10">IF(AG3&gt;0, "W",IF(AG3=0, "T", "L"))</f>
        <v>W</v>
      </c>
      <c r="AE3" s="10">
        <v>567</v>
      </c>
      <c r="AF3" s="10">
        <v>123</v>
      </c>
      <c r="AG3" s="10">
        <f t="shared" ref="AG3:AG10" si="11">AE3-AF3</f>
        <v>444</v>
      </c>
      <c r="AH3" s="11" t="str">
        <f t="shared" ref="AH3:AH6" si="12">IF(AG3&gt;250, "250", IF(AG3&lt;-250,"-250",AG3))</f>
        <v>250</v>
      </c>
      <c r="AI3" s="10" t="str">
        <f>IF(AL3&gt;0, "W",IF(AL3=0, "T", "L"))</f>
        <v>W</v>
      </c>
      <c r="AJ3" s="10">
        <v>299</v>
      </c>
      <c r="AK3" s="10">
        <v>267</v>
      </c>
      <c r="AL3" s="10">
        <f t="shared" ref="AL3:AL10" si="13">AJ3-AK3</f>
        <v>32</v>
      </c>
      <c r="AM3" s="11">
        <f t="shared" ref="AM3:AM6" si="14">IF(AL3&gt;250, "250", IF(AL3&lt;-250,"-250",AL3))</f>
        <v>32</v>
      </c>
      <c r="AN3" s="10" t="str">
        <f>IF(AQ3&gt;0, "W",IF(AQ3=0, "T", "L"))</f>
        <v>W</v>
      </c>
      <c r="AO3" s="10">
        <v>635</v>
      </c>
      <c r="AP3" s="10">
        <v>456</v>
      </c>
      <c r="AQ3" s="10">
        <f t="shared" ref="AQ3:AQ10" si="15">AO3-AP3</f>
        <v>179</v>
      </c>
      <c r="AR3" s="11">
        <f t="shared" ref="AR3:AR6" si="16">IF(AQ3&gt;250, "250", IF(AQ3&lt;-250,"-250",AQ3))</f>
        <v>179</v>
      </c>
    </row>
    <row r="4" spans="1:44" ht="22" customHeight="1" x14ac:dyDescent="0.4">
      <c r="A4" s="11">
        <v>2</v>
      </c>
      <c r="B4" s="11" t="s">
        <v>2</v>
      </c>
      <c r="C4" s="11" t="s">
        <v>27</v>
      </c>
      <c r="D4" s="11" t="s">
        <v>36</v>
      </c>
      <c r="E4" s="11">
        <f t="shared" ref="E4:E10" si="17">SUM(F4:H4)</f>
        <v>6</v>
      </c>
      <c r="F4" s="11">
        <f t="shared" ref="F4:F10" si="18">COUNTIF($O4:$AR4,"W")</f>
        <v>4</v>
      </c>
      <c r="G4" s="11">
        <f t="shared" ref="G4:G10" si="19">COUNTIF($O4:$AR4,"T")</f>
        <v>0</v>
      </c>
      <c r="H4" s="11">
        <f t="shared" ref="H4:H10" si="20">COUNTIF($O4:$AR4,"L")</f>
        <v>2</v>
      </c>
      <c r="I4" s="12">
        <f t="shared" si="0"/>
        <v>8</v>
      </c>
      <c r="J4" s="11">
        <f t="shared" ref="J4:J10" si="21">P4+U4+Z4+AE4+AJ4+AO4</f>
        <v>1654</v>
      </c>
      <c r="K4" s="11">
        <f t="shared" ref="K4:K10" si="22">R4+W4+AB4+AG4+AL4+AQ4</f>
        <v>581</v>
      </c>
      <c r="L4" s="21">
        <f t="shared" ref="L4:L10" si="23">S4+X4+AC4+AH4+AM4+AR4</f>
        <v>342</v>
      </c>
      <c r="M4" s="22">
        <f t="shared" ref="M4:M10" si="24">50+(F4*8)+(G4*6)+(H4*4)+(L4/100)</f>
        <v>93.42</v>
      </c>
      <c r="N4" s="11" t="str">
        <f t="shared" si="1"/>
        <v>ทอง</v>
      </c>
      <c r="O4" s="10" t="str">
        <f t="shared" si="2"/>
        <v>L</v>
      </c>
      <c r="P4" s="10">
        <v>100</v>
      </c>
      <c r="Q4" s="10">
        <v>250</v>
      </c>
      <c r="R4" s="10">
        <f t="shared" ref="R3:R10" si="25">P4-Q4</f>
        <v>-150</v>
      </c>
      <c r="S4" s="11">
        <f t="shared" si="3"/>
        <v>-150</v>
      </c>
      <c r="T4" s="10" t="str">
        <f t="shared" si="4"/>
        <v>W</v>
      </c>
      <c r="U4" s="10">
        <v>300</v>
      </c>
      <c r="V4" s="10">
        <v>100</v>
      </c>
      <c r="W4" s="10">
        <f t="shared" si="5"/>
        <v>200</v>
      </c>
      <c r="X4" s="11">
        <f t="shared" si="6"/>
        <v>200</v>
      </c>
      <c r="Y4" s="10" t="str">
        <f t="shared" si="7"/>
        <v>L</v>
      </c>
      <c r="Z4" s="10">
        <v>230</v>
      </c>
      <c r="AA4" s="10">
        <v>300</v>
      </c>
      <c r="AB4" s="10">
        <f t="shared" si="8"/>
        <v>-70</v>
      </c>
      <c r="AC4" s="11">
        <f t="shared" si="9"/>
        <v>-70</v>
      </c>
      <c r="AD4" s="10" t="str">
        <f t="shared" si="10"/>
        <v>W</v>
      </c>
      <c r="AE4" s="10">
        <v>589</v>
      </c>
      <c r="AF4" s="10">
        <v>100</v>
      </c>
      <c r="AG4" s="10">
        <f t="shared" si="11"/>
        <v>489</v>
      </c>
      <c r="AH4" s="11" t="str">
        <f t="shared" si="12"/>
        <v>250</v>
      </c>
      <c r="AI4" s="10" t="str">
        <f t="shared" ref="AI4:AI10" si="26">IF(AL4&gt;0, "W",IF(AL4=0, "T", "L"))</f>
        <v>W</v>
      </c>
      <c r="AJ4" s="10">
        <v>200</v>
      </c>
      <c r="AK4" s="10">
        <v>123</v>
      </c>
      <c r="AL4" s="10">
        <f t="shared" si="13"/>
        <v>77</v>
      </c>
      <c r="AM4" s="11">
        <f t="shared" si="14"/>
        <v>77</v>
      </c>
      <c r="AN4" s="10" t="str">
        <f t="shared" ref="AN4:AN10" si="27">IF(AQ4&gt;0, "W",IF(AQ4=0, "T", "L"))</f>
        <v>W</v>
      </c>
      <c r="AO4" s="10">
        <v>235</v>
      </c>
      <c r="AP4" s="10">
        <v>200</v>
      </c>
      <c r="AQ4" s="10">
        <f t="shared" si="15"/>
        <v>35</v>
      </c>
      <c r="AR4" s="11">
        <f t="shared" si="16"/>
        <v>35</v>
      </c>
    </row>
    <row r="5" spans="1:44" ht="22" customHeight="1" x14ac:dyDescent="0.4">
      <c r="A5" s="11">
        <v>3</v>
      </c>
      <c r="B5" s="11" t="s">
        <v>3</v>
      </c>
      <c r="C5" s="11" t="s">
        <v>28</v>
      </c>
      <c r="D5" s="11" t="s">
        <v>37</v>
      </c>
      <c r="E5" s="11">
        <f t="shared" si="17"/>
        <v>6</v>
      </c>
      <c r="F5" s="11">
        <f t="shared" si="18"/>
        <v>4</v>
      </c>
      <c r="G5" s="11">
        <f t="shared" si="19"/>
        <v>0</v>
      </c>
      <c r="H5" s="11">
        <f t="shared" si="20"/>
        <v>2</v>
      </c>
      <c r="I5" s="12">
        <f t="shared" si="0"/>
        <v>8</v>
      </c>
      <c r="J5" s="11">
        <f t="shared" si="21"/>
        <v>1480</v>
      </c>
      <c r="K5" s="11">
        <f t="shared" si="22"/>
        <v>80</v>
      </c>
      <c r="L5" s="21">
        <f t="shared" si="23"/>
        <v>80</v>
      </c>
      <c r="M5" s="22">
        <f t="shared" si="24"/>
        <v>90.8</v>
      </c>
      <c r="N5" s="11" t="str">
        <f t="shared" si="1"/>
        <v>ทอง</v>
      </c>
      <c r="O5" s="10" t="str">
        <f t="shared" si="2"/>
        <v>L</v>
      </c>
      <c r="P5" s="10">
        <v>200</v>
      </c>
      <c r="Q5" s="10">
        <v>300</v>
      </c>
      <c r="R5" s="10">
        <f t="shared" si="25"/>
        <v>-100</v>
      </c>
      <c r="S5" s="11">
        <f t="shared" si="3"/>
        <v>-100</v>
      </c>
      <c r="T5" s="10" t="str">
        <f t="shared" si="4"/>
        <v>W</v>
      </c>
      <c r="U5" s="10">
        <v>350</v>
      </c>
      <c r="V5" s="10">
        <v>200</v>
      </c>
      <c r="W5" s="10">
        <f t="shared" si="5"/>
        <v>150</v>
      </c>
      <c r="X5" s="11">
        <f t="shared" si="6"/>
        <v>150</v>
      </c>
      <c r="Y5" s="10" t="str">
        <f t="shared" si="7"/>
        <v>L</v>
      </c>
      <c r="Z5" s="10">
        <v>100</v>
      </c>
      <c r="AA5" s="10">
        <v>350</v>
      </c>
      <c r="AB5" s="10">
        <f t="shared" si="8"/>
        <v>-250</v>
      </c>
      <c r="AC5" s="11">
        <f t="shared" si="9"/>
        <v>-250</v>
      </c>
      <c r="AD5" s="10" t="str">
        <f t="shared" si="10"/>
        <v>W</v>
      </c>
      <c r="AE5" s="10">
        <v>300</v>
      </c>
      <c r="AF5" s="10">
        <v>200</v>
      </c>
      <c r="AG5" s="10">
        <f t="shared" si="11"/>
        <v>100</v>
      </c>
      <c r="AH5" s="11">
        <f t="shared" si="12"/>
        <v>100</v>
      </c>
      <c r="AI5" s="10" t="str">
        <f t="shared" si="26"/>
        <v>W</v>
      </c>
      <c r="AJ5" s="10">
        <v>250</v>
      </c>
      <c r="AK5" s="10">
        <v>100</v>
      </c>
      <c r="AL5" s="10">
        <f t="shared" si="13"/>
        <v>150</v>
      </c>
      <c r="AM5" s="11">
        <f t="shared" si="14"/>
        <v>150</v>
      </c>
      <c r="AN5" s="10" t="str">
        <f t="shared" si="27"/>
        <v>W</v>
      </c>
      <c r="AO5" s="10">
        <v>280</v>
      </c>
      <c r="AP5" s="10">
        <v>250</v>
      </c>
      <c r="AQ5" s="10">
        <f t="shared" si="15"/>
        <v>30</v>
      </c>
      <c r="AR5" s="11">
        <f t="shared" si="16"/>
        <v>30</v>
      </c>
    </row>
    <row r="6" spans="1:44" ht="22" customHeight="1" x14ac:dyDescent="0.4">
      <c r="A6" s="11">
        <v>4</v>
      </c>
      <c r="B6" s="11" t="s">
        <v>4</v>
      </c>
      <c r="C6" s="11" t="s">
        <v>29</v>
      </c>
      <c r="D6" s="11" t="s">
        <v>38</v>
      </c>
      <c r="E6" s="11">
        <f t="shared" si="17"/>
        <v>6</v>
      </c>
      <c r="F6" s="11">
        <f t="shared" si="18"/>
        <v>3</v>
      </c>
      <c r="G6" s="11">
        <f t="shared" si="19"/>
        <v>0</v>
      </c>
      <c r="H6" s="11">
        <f t="shared" si="20"/>
        <v>3</v>
      </c>
      <c r="I6" s="12">
        <f t="shared" si="0"/>
        <v>6</v>
      </c>
      <c r="J6" s="11">
        <f t="shared" si="21"/>
        <v>1444</v>
      </c>
      <c r="K6" s="11">
        <f t="shared" si="22"/>
        <v>95</v>
      </c>
      <c r="L6" s="21">
        <f t="shared" si="23"/>
        <v>95</v>
      </c>
      <c r="M6" s="22">
        <f t="shared" si="24"/>
        <v>86.95</v>
      </c>
      <c r="N6" s="11" t="str">
        <f t="shared" si="1"/>
        <v>ทอง</v>
      </c>
      <c r="O6" s="10" t="str">
        <f t="shared" si="2"/>
        <v>L</v>
      </c>
      <c r="P6" s="10">
        <v>250</v>
      </c>
      <c r="Q6" s="10">
        <v>350</v>
      </c>
      <c r="R6" s="10">
        <f t="shared" si="25"/>
        <v>-100</v>
      </c>
      <c r="S6" s="11">
        <f t="shared" si="3"/>
        <v>-100</v>
      </c>
      <c r="T6" s="10" t="str">
        <f t="shared" si="4"/>
        <v>L</v>
      </c>
      <c r="U6" s="10">
        <v>100</v>
      </c>
      <c r="V6" s="10">
        <v>250</v>
      </c>
      <c r="W6" s="10">
        <f t="shared" si="5"/>
        <v>-150</v>
      </c>
      <c r="X6" s="11">
        <f t="shared" si="6"/>
        <v>-150</v>
      </c>
      <c r="Y6" s="10" t="str">
        <f t="shared" si="7"/>
        <v>W</v>
      </c>
      <c r="Z6" s="10">
        <v>200</v>
      </c>
      <c r="AA6" s="10">
        <v>100</v>
      </c>
      <c r="AB6" s="10">
        <f t="shared" si="8"/>
        <v>100</v>
      </c>
      <c r="AC6" s="11">
        <f t="shared" si="9"/>
        <v>100</v>
      </c>
      <c r="AD6" s="10" t="str">
        <f t="shared" si="10"/>
        <v>W</v>
      </c>
      <c r="AE6" s="10">
        <v>350</v>
      </c>
      <c r="AF6" s="10">
        <v>250</v>
      </c>
      <c r="AG6" s="10">
        <f t="shared" si="11"/>
        <v>100</v>
      </c>
      <c r="AH6" s="11">
        <f t="shared" si="12"/>
        <v>100</v>
      </c>
      <c r="AI6" s="10" t="str">
        <f t="shared" si="26"/>
        <v>L</v>
      </c>
      <c r="AJ6" s="10">
        <v>199</v>
      </c>
      <c r="AK6" s="10">
        <v>200</v>
      </c>
      <c r="AL6" s="10">
        <f t="shared" si="13"/>
        <v>-1</v>
      </c>
      <c r="AM6" s="11">
        <f t="shared" si="14"/>
        <v>-1</v>
      </c>
      <c r="AN6" s="10" t="str">
        <f t="shared" si="27"/>
        <v>W</v>
      </c>
      <c r="AO6" s="10">
        <v>345</v>
      </c>
      <c r="AP6" s="10">
        <v>199</v>
      </c>
      <c r="AQ6" s="10">
        <f t="shared" si="15"/>
        <v>146</v>
      </c>
      <c r="AR6" s="11">
        <f t="shared" si="16"/>
        <v>146</v>
      </c>
    </row>
    <row r="7" spans="1:44" ht="22" customHeight="1" x14ac:dyDescent="0.4">
      <c r="A7" s="11">
        <v>5</v>
      </c>
      <c r="B7" s="11" t="s">
        <v>5</v>
      </c>
      <c r="C7" s="11" t="s">
        <v>30</v>
      </c>
      <c r="D7" s="11" t="s">
        <v>39</v>
      </c>
      <c r="E7" s="11">
        <f t="shared" si="17"/>
        <v>6</v>
      </c>
      <c r="F7" s="11">
        <f t="shared" si="18"/>
        <v>3</v>
      </c>
      <c r="G7" s="11">
        <f t="shared" si="19"/>
        <v>0</v>
      </c>
      <c r="H7" s="11">
        <f t="shared" si="20"/>
        <v>3</v>
      </c>
      <c r="I7" s="12">
        <f t="shared" si="0"/>
        <v>6</v>
      </c>
      <c r="J7" s="11">
        <f t="shared" si="21"/>
        <v>1650</v>
      </c>
      <c r="K7" s="11">
        <f t="shared" si="22"/>
        <v>1</v>
      </c>
      <c r="L7" s="21">
        <f t="shared" si="23"/>
        <v>51</v>
      </c>
      <c r="M7" s="22">
        <f t="shared" si="24"/>
        <v>86.51</v>
      </c>
      <c r="N7" s="11" t="str">
        <f t="shared" si="1"/>
        <v>ทอง</v>
      </c>
      <c r="O7" s="10" t="str">
        <f t="shared" si="2"/>
        <v>W</v>
      </c>
      <c r="P7" s="10">
        <v>300</v>
      </c>
      <c r="Q7" s="10">
        <v>100</v>
      </c>
      <c r="R7" s="10">
        <f t="shared" si="25"/>
        <v>200</v>
      </c>
      <c r="S7" s="11">
        <f>IF(R7&gt;250, "250", IF(R7&lt;-250,"-250",R7))</f>
        <v>200</v>
      </c>
      <c r="T7" s="10" t="str">
        <f t="shared" si="4"/>
        <v>L</v>
      </c>
      <c r="U7" s="10">
        <v>200</v>
      </c>
      <c r="V7" s="10">
        <v>300</v>
      </c>
      <c r="W7" s="10">
        <f t="shared" si="5"/>
        <v>-100</v>
      </c>
      <c r="X7" s="11">
        <f>IF(W7&gt;250, "250", IF(W7&lt;-250,"-250",W7))</f>
        <v>-100</v>
      </c>
      <c r="Y7" s="10" t="str">
        <f t="shared" si="7"/>
        <v>W</v>
      </c>
      <c r="Z7" s="10">
        <v>250</v>
      </c>
      <c r="AA7" s="10">
        <v>200</v>
      </c>
      <c r="AB7" s="10">
        <f t="shared" si="8"/>
        <v>50</v>
      </c>
      <c r="AC7" s="11">
        <f>IF(AB7&gt;250, "250", IF(AB7&lt;-250,"-250",AB7))</f>
        <v>50</v>
      </c>
      <c r="AD7" s="10" t="str">
        <f t="shared" si="10"/>
        <v>L</v>
      </c>
      <c r="AE7" s="10">
        <v>100</v>
      </c>
      <c r="AF7" s="10">
        <v>199</v>
      </c>
      <c r="AG7" s="10">
        <f t="shared" si="11"/>
        <v>-99</v>
      </c>
      <c r="AH7" s="11">
        <f>IF(AG7&gt;250, "250", IF(AG7&lt;-250,"-250",AG7))</f>
        <v>-99</v>
      </c>
      <c r="AI7" s="10" t="str">
        <f t="shared" si="26"/>
        <v>W</v>
      </c>
      <c r="AJ7" s="10">
        <v>600</v>
      </c>
      <c r="AK7" s="10">
        <v>250</v>
      </c>
      <c r="AL7" s="10">
        <f t="shared" si="13"/>
        <v>350</v>
      </c>
      <c r="AM7" s="11" t="str">
        <f>IF(AL7&gt;250, "250", IF(AL7&lt;-250,"-250",AL7))</f>
        <v>250</v>
      </c>
      <c r="AN7" s="10" t="str">
        <f t="shared" si="27"/>
        <v>L</v>
      </c>
      <c r="AO7" s="10">
        <v>200</v>
      </c>
      <c r="AP7" s="10">
        <v>600</v>
      </c>
      <c r="AQ7" s="10">
        <f t="shared" si="15"/>
        <v>-400</v>
      </c>
      <c r="AR7" s="11" t="str">
        <f>IF(AQ7&gt;250, "250", IF(AQ7&lt;-250,"-250",AQ7))</f>
        <v>-250</v>
      </c>
    </row>
    <row r="8" spans="1:44" ht="22" customHeight="1" x14ac:dyDescent="0.4">
      <c r="A8" s="11">
        <v>6</v>
      </c>
      <c r="B8" s="11" t="s">
        <v>6</v>
      </c>
      <c r="C8" s="11" t="s">
        <v>31</v>
      </c>
      <c r="D8" s="11" t="s">
        <v>40</v>
      </c>
      <c r="E8" s="11">
        <f t="shared" si="17"/>
        <v>6</v>
      </c>
      <c r="F8" s="11">
        <f t="shared" si="18"/>
        <v>3</v>
      </c>
      <c r="G8" s="11">
        <f t="shared" si="19"/>
        <v>0</v>
      </c>
      <c r="H8" s="11">
        <f t="shared" si="20"/>
        <v>3</v>
      </c>
      <c r="I8" s="12">
        <f t="shared" si="0"/>
        <v>6</v>
      </c>
      <c r="J8" s="11">
        <f t="shared" si="21"/>
        <v>1550</v>
      </c>
      <c r="K8" s="11">
        <f t="shared" si="22"/>
        <v>-382</v>
      </c>
      <c r="L8" s="21">
        <f t="shared" si="23"/>
        <v>-232</v>
      </c>
      <c r="M8" s="22">
        <f t="shared" si="24"/>
        <v>83.68</v>
      </c>
      <c r="N8" s="11" t="str">
        <f t="shared" si="1"/>
        <v>ทอง</v>
      </c>
      <c r="O8" s="10" t="str">
        <f t="shared" si="2"/>
        <v>W</v>
      </c>
      <c r="P8" s="10">
        <v>350</v>
      </c>
      <c r="Q8" s="10">
        <v>200</v>
      </c>
      <c r="R8" s="10">
        <f t="shared" si="25"/>
        <v>150</v>
      </c>
      <c r="S8" s="11">
        <f t="shared" ref="S8:S10" si="28">IF(R8&gt;250, "250", IF(R8&lt;-250,"-250",R8))</f>
        <v>150</v>
      </c>
      <c r="T8" s="10" t="str">
        <f t="shared" si="4"/>
        <v>L</v>
      </c>
      <c r="U8" s="10">
        <v>250</v>
      </c>
      <c r="V8" s="10">
        <v>350</v>
      </c>
      <c r="W8" s="10">
        <f t="shared" si="5"/>
        <v>-100</v>
      </c>
      <c r="X8" s="11">
        <f t="shared" ref="X8:X10" si="29">IF(W8&gt;250, "250", IF(W8&lt;-250,"-250",W8))</f>
        <v>-100</v>
      </c>
      <c r="Y8" s="10" t="str">
        <f t="shared" si="7"/>
        <v>W</v>
      </c>
      <c r="Z8" s="10">
        <v>300</v>
      </c>
      <c r="AA8" s="10">
        <v>250</v>
      </c>
      <c r="AB8" s="10">
        <f t="shared" si="8"/>
        <v>50</v>
      </c>
      <c r="AC8" s="11">
        <f t="shared" ref="AC8:AC10" si="30">IF(AB8&gt;250, "250", IF(AB8&lt;-250,"-250",AB8))</f>
        <v>50</v>
      </c>
      <c r="AD8" s="10" t="str">
        <f t="shared" si="10"/>
        <v>L</v>
      </c>
      <c r="AE8" s="10">
        <v>200</v>
      </c>
      <c r="AF8" s="10">
        <v>600</v>
      </c>
      <c r="AG8" s="10">
        <f t="shared" si="11"/>
        <v>-400</v>
      </c>
      <c r="AH8" s="11" t="str">
        <f t="shared" ref="AH8:AH10" si="31">IF(AG8&gt;250, "250", IF(AG8&lt;-250,"-250",AG8))</f>
        <v>-250</v>
      </c>
      <c r="AI8" s="10" t="str">
        <f t="shared" si="26"/>
        <v>W</v>
      </c>
      <c r="AJ8" s="10">
        <v>200</v>
      </c>
      <c r="AK8" s="10">
        <v>199</v>
      </c>
      <c r="AL8" s="10">
        <f t="shared" si="13"/>
        <v>1</v>
      </c>
      <c r="AM8" s="11">
        <f t="shared" ref="AM8:AM10" si="32">IF(AL8&gt;250, "250", IF(AL8&lt;-250,"-250",AL8))</f>
        <v>1</v>
      </c>
      <c r="AN8" s="10" t="str">
        <f t="shared" si="27"/>
        <v>L</v>
      </c>
      <c r="AO8" s="10">
        <v>250</v>
      </c>
      <c r="AP8" s="10">
        <v>333</v>
      </c>
      <c r="AQ8" s="10">
        <f t="shared" si="15"/>
        <v>-83</v>
      </c>
      <c r="AR8" s="11">
        <f t="shared" ref="AR8:AR10" si="33">IF(AQ8&gt;250, "250", IF(AQ8&lt;-250,"-250",AQ8))</f>
        <v>-83</v>
      </c>
    </row>
    <row r="9" spans="1:44" ht="22" customHeight="1" x14ac:dyDescent="0.4">
      <c r="A9" s="11">
        <v>7</v>
      </c>
      <c r="B9" s="11" t="s">
        <v>7</v>
      </c>
      <c r="C9" s="11" t="s">
        <v>32</v>
      </c>
      <c r="D9" s="11" t="s">
        <v>41</v>
      </c>
      <c r="E9" s="11">
        <f t="shared" si="17"/>
        <v>6</v>
      </c>
      <c r="F9" s="11">
        <f t="shared" si="18"/>
        <v>3</v>
      </c>
      <c r="G9" s="11">
        <f t="shared" si="19"/>
        <v>0</v>
      </c>
      <c r="H9" s="11">
        <f t="shared" si="20"/>
        <v>3</v>
      </c>
      <c r="I9" s="12">
        <f t="shared" si="0"/>
        <v>6</v>
      </c>
      <c r="J9" s="11">
        <f t="shared" si="21"/>
        <v>1798</v>
      </c>
      <c r="K9" s="11">
        <f t="shared" si="22"/>
        <v>-375</v>
      </c>
      <c r="L9" s="21">
        <f t="shared" si="23"/>
        <v>-300</v>
      </c>
      <c r="M9" s="22">
        <f t="shared" si="24"/>
        <v>83</v>
      </c>
      <c r="N9" s="11" t="str">
        <f t="shared" si="1"/>
        <v>ทอง</v>
      </c>
      <c r="O9" s="10" t="str">
        <f t="shared" si="2"/>
        <v>W</v>
      </c>
      <c r="P9" s="10">
        <v>400</v>
      </c>
      <c r="Q9" s="10">
        <v>250</v>
      </c>
      <c r="R9" s="10">
        <f t="shared" si="25"/>
        <v>150</v>
      </c>
      <c r="S9" s="11">
        <f t="shared" si="28"/>
        <v>150</v>
      </c>
      <c r="T9" s="10" t="str">
        <f t="shared" si="4"/>
        <v>L</v>
      </c>
      <c r="U9" s="10">
        <v>199</v>
      </c>
      <c r="V9" s="10">
        <v>400</v>
      </c>
      <c r="W9" s="10">
        <f t="shared" si="5"/>
        <v>-201</v>
      </c>
      <c r="X9" s="11">
        <f t="shared" si="29"/>
        <v>-201</v>
      </c>
      <c r="Y9" s="10" t="str">
        <f t="shared" si="7"/>
        <v>W</v>
      </c>
      <c r="Z9" s="10">
        <v>350</v>
      </c>
      <c r="AA9" s="10">
        <v>199</v>
      </c>
      <c r="AB9" s="10">
        <f t="shared" si="8"/>
        <v>151</v>
      </c>
      <c r="AC9" s="11">
        <f t="shared" si="30"/>
        <v>151</v>
      </c>
      <c r="AD9" s="10" t="str">
        <f t="shared" si="10"/>
        <v>W</v>
      </c>
      <c r="AE9" s="10">
        <v>250</v>
      </c>
      <c r="AF9" s="10">
        <v>200</v>
      </c>
      <c r="AG9" s="10">
        <f t="shared" si="11"/>
        <v>50</v>
      </c>
      <c r="AH9" s="11">
        <f t="shared" si="31"/>
        <v>50</v>
      </c>
      <c r="AI9" s="10" t="str">
        <f t="shared" si="26"/>
        <v>L</v>
      </c>
      <c r="AJ9" s="10">
        <v>400</v>
      </c>
      <c r="AK9" s="10">
        <v>600</v>
      </c>
      <c r="AL9" s="10">
        <f t="shared" si="13"/>
        <v>-200</v>
      </c>
      <c r="AM9" s="11">
        <f t="shared" si="32"/>
        <v>-200</v>
      </c>
      <c r="AN9" s="10" t="str">
        <f t="shared" si="27"/>
        <v>L</v>
      </c>
      <c r="AO9" s="10">
        <v>199</v>
      </c>
      <c r="AP9" s="10">
        <v>524</v>
      </c>
      <c r="AQ9" s="10">
        <f t="shared" si="15"/>
        <v>-325</v>
      </c>
      <c r="AR9" s="11" t="str">
        <f t="shared" si="33"/>
        <v>-250</v>
      </c>
    </row>
    <row r="10" spans="1:44" ht="22" customHeight="1" x14ac:dyDescent="0.4">
      <c r="A10" s="11">
        <v>8</v>
      </c>
      <c r="B10" s="11" t="s">
        <v>33</v>
      </c>
      <c r="C10" s="11" t="s">
        <v>34</v>
      </c>
      <c r="D10" s="11" t="s">
        <v>42</v>
      </c>
      <c r="E10" s="11">
        <f t="shared" si="17"/>
        <v>6</v>
      </c>
      <c r="F10" s="11">
        <f t="shared" si="18"/>
        <v>3</v>
      </c>
      <c r="G10" s="11">
        <f t="shared" si="19"/>
        <v>1</v>
      </c>
      <c r="H10" s="11">
        <f t="shared" si="20"/>
        <v>2</v>
      </c>
      <c r="I10" s="12">
        <f t="shared" si="0"/>
        <v>7</v>
      </c>
      <c r="J10" s="11">
        <f t="shared" si="21"/>
        <v>2549</v>
      </c>
      <c r="K10" s="11">
        <f t="shared" si="22"/>
        <v>169</v>
      </c>
      <c r="L10" s="21">
        <f t="shared" si="23"/>
        <v>99</v>
      </c>
      <c r="M10" s="22">
        <f t="shared" si="24"/>
        <v>88.99</v>
      </c>
      <c r="N10" s="11" t="str">
        <f t="shared" si="1"/>
        <v>ทอง</v>
      </c>
      <c r="O10" s="10" t="str">
        <f t="shared" si="2"/>
        <v>T</v>
      </c>
      <c r="P10" s="10">
        <v>450</v>
      </c>
      <c r="Q10" s="10">
        <v>450</v>
      </c>
      <c r="R10" s="10">
        <f t="shared" si="25"/>
        <v>0</v>
      </c>
      <c r="S10" s="11">
        <f t="shared" si="28"/>
        <v>0</v>
      </c>
      <c r="T10" s="10" t="str">
        <f t="shared" si="4"/>
        <v>W</v>
      </c>
      <c r="U10" s="10">
        <v>600</v>
      </c>
      <c r="V10" s="10">
        <v>450</v>
      </c>
      <c r="W10" s="10">
        <f t="shared" si="5"/>
        <v>150</v>
      </c>
      <c r="X10" s="11">
        <f t="shared" si="29"/>
        <v>150</v>
      </c>
      <c r="Y10" s="10" t="str">
        <f t="shared" si="7"/>
        <v>L</v>
      </c>
      <c r="Z10" s="10">
        <v>400</v>
      </c>
      <c r="AA10" s="10">
        <v>600</v>
      </c>
      <c r="AB10" s="10">
        <f t="shared" si="8"/>
        <v>-200</v>
      </c>
      <c r="AC10" s="11">
        <f t="shared" si="30"/>
        <v>-200</v>
      </c>
      <c r="AD10" s="10" t="str">
        <f t="shared" si="10"/>
        <v>L</v>
      </c>
      <c r="AE10" s="10">
        <v>199</v>
      </c>
      <c r="AF10" s="10">
        <v>400</v>
      </c>
      <c r="AG10" s="10">
        <f t="shared" si="11"/>
        <v>-201</v>
      </c>
      <c r="AH10" s="11">
        <f t="shared" si="31"/>
        <v>-201</v>
      </c>
      <c r="AI10" s="10" t="str">
        <f t="shared" si="26"/>
        <v>W</v>
      </c>
      <c r="AJ10" s="10">
        <v>300</v>
      </c>
      <c r="AK10" s="10">
        <v>200</v>
      </c>
      <c r="AL10" s="10">
        <f t="shared" si="13"/>
        <v>100</v>
      </c>
      <c r="AM10" s="11">
        <f t="shared" si="32"/>
        <v>100</v>
      </c>
      <c r="AN10" s="10" t="str">
        <f t="shared" si="27"/>
        <v>W</v>
      </c>
      <c r="AO10" s="10">
        <v>600</v>
      </c>
      <c r="AP10" s="10">
        <v>280</v>
      </c>
      <c r="AQ10" s="10">
        <f t="shared" si="15"/>
        <v>320</v>
      </c>
      <c r="AR10" s="11" t="str">
        <f t="shared" si="33"/>
        <v>250</v>
      </c>
    </row>
    <row r="11" spans="1:44" x14ac:dyDescent="0.15">
      <c r="J11" s="9"/>
      <c r="K11" s="9"/>
    </row>
    <row r="12" spans="1:44" x14ac:dyDescent="0.15">
      <c r="J12" s="23" t="s">
        <v>48</v>
      </c>
      <c r="K12" s="23"/>
      <c r="M12" s="23" t="s">
        <v>48</v>
      </c>
      <c r="N12" s="23"/>
      <c r="P12" s="9" t="s">
        <v>43</v>
      </c>
      <c r="Q12" s="9"/>
    </row>
  </sheetData>
  <mergeCells count="22">
    <mergeCell ref="J12:K12"/>
    <mergeCell ref="M12:N12"/>
    <mergeCell ref="O1:S1"/>
    <mergeCell ref="T1:X1"/>
    <mergeCell ref="Y1:AC1"/>
    <mergeCell ref="AD1:AH1"/>
    <mergeCell ref="AI1:AM1"/>
    <mergeCell ref="AN1:AR1"/>
    <mergeCell ref="I1:I2"/>
    <mergeCell ref="J1:J2"/>
    <mergeCell ref="K1:K2"/>
    <mergeCell ref="L1:L2"/>
    <mergeCell ref="M1:M2"/>
    <mergeCell ref="N1:N2"/>
    <mergeCell ref="A1:A2"/>
    <mergeCell ref="B1:B2"/>
    <mergeCell ref="E1:E2"/>
    <mergeCell ref="F1:F2"/>
    <mergeCell ref="G1:G2"/>
    <mergeCell ref="H1:H2"/>
    <mergeCell ref="C1:C2"/>
    <mergeCell ref="D1:D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983F-011B-8E49-AD68-00B0B31349D5}">
  <sheetPr>
    <tabColor theme="9"/>
  </sheetPr>
  <dimension ref="A1:X10"/>
  <sheetViews>
    <sheetView zoomScale="93" workbookViewId="0">
      <selection activeCell="C23" sqref="C23"/>
    </sheetView>
  </sheetViews>
  <sheetFormatPr baseColWidth="10" defaultRowHeight="15" x14ac:dyDescent="0.15"/>
  <cols>
    <col min="2" max="4" width="23.5703125" customWidth="1"/>
    <col min="5" max="14" width="8.42578125" customWidth="1"/>
  </cols>
  <sheetData>
    <row r="1" spans="1:24" ht="15" customHeight="1" x14ac:dyDescent="0.15">
      <c r="A1" s="14" t="s">
        <v>23</v>
      </c>
      <c r="B1" s="16" t="s">
        <v>0</v>
      </c>
      <c r="C1" s="16" t="s">
        <v>24</v>
      </c>
      <c r="D1" s="16" t="s">
        <v>25</v>
      </c>
      <c r="E1" s="17" t="s">
        <v>9</v>
      </c>
      <c r="F1" s="17" t="s">
        <v>10</v>
      </c>
      <c r="G1" s="17" t="s">
        <v>11</v>
      </c>
      <c r="H1" s="17" t="s">
        <v>12</v>
      </c>
      <c r="I1" s="19" t="s">
        <v>13</v>
      </c>
      <c r="J1" s="20" t="s">
        <v>46</v>
      </c>
      <c r="K1" s="24" t="s">
        <v>47</v>
      </c>
      <c r="L1" s="19" t="s">
        <v>14</v>
      </c>
      <c r="M1" s="20" t="s">
        <v>15</v>
      </c>
      <c r="N1" s="20" t="s">
        <v>16</v>
      </c>
      <c r="O1" s="15" t="s">
        <v>17</v>
      </c>
      <c r="P1" s="15"/>
      <c r="Q1" s="15"/>
      <c r="R1" s="15"/>
      <c r="S1" s="15"/>
      <c r="T1" s="15" t="s">
        <v>18</v>
      </c>
      <c r="U1" s="15"/>
      <c r="V1" s="15"/>
      <c r="W1" s="15"/>
      <c r="X1" s="15"/>
    </row>
    <row r="2" spans="1:24" ht="94" customHeight="1" x14ac:dyDescent="0.15">
      <c r="A2" s="14"/>
      <c r="B2" s="16"/>
      <c r="C2" s="16"/>
      <c r="D2" s="16"/>
      <c r="E2" s="18"/>
      <c r="F2" s="18"/>
      <c r="G2" s="18"/>
      <c r="H2" s="18"/>
      <c r="I2" s="18"/>
      <c r="J2" s="18"/>
      <c r="K2" s="25"/>
      <c r="L2" s="18"/>
      <c r="M2" s="18"/>
      <c r="N2" s="18"/>
      <c r="O2" s="8" t="s">
        <v>8</v>
      </c>
      <c r="P2" s="8" t="s">
        <v>46</v>
      </c>
      <c r="Q2" s="8" t="s">
        <v>45</v>
      </c>
      <c r="R2" s="7" t="s">
        <v>47</v>
      </c>
      <c r="S2" s="7" t="s">
        <v>44</v>
      </c>
      <c r="T2" s="8" t="s">
        <v>8</v>
      </c>
      <c r="U2" s="8" t="s">
        <v>46</v>
      </c>
      <c r="V2" s="8" t="s">
        <v>45</v>
      </c>
      <c r="W2" s="7" t="s">
        <v>47</v>
      </c>
      <c r="X2" s="7" t="s">
        <v>44</v>
      </c>
    </row>
    <row r="3" spans="1:24" ht="23" customHeight="1" x14ac:dyDescent="0.4">
      <c r="A3" s="11">
        <v>1</v>
      </c>
      <c r="B3" s="3" t="s">
        <v>1</v>
      </c>
      <c r="C3" s="11" t="s">
        <v>26</v>
      </c>
      <c r="D3" s="11" t="s">
        <v>35</v>
      </c>
      <c r="E3" s="4">
        <f>SUM(F3:H3)</f>
        <v>2</v>
      </c>
      <c r="F3" s="4">
        <f t="shared" ref="F3:F10" si="0">COUNTIF($O3:$X3,"W")</f>
        <v>1</v>
      </c>
      <c r="G3" s="4">
        <f t="shared" ref="G3:G10" si="1">COUNTIF($O3:$X3,"T")</f>
        <v>0</v>
      </c>
      <c r="H3" s="4">
        <f t="shared" ref="H3:H10" si="2">COUNTIF($O3:$X3,"L")</f>
        <v>1</v>
      </c>
      <c r="I3" s="5">
        <f t="shared" ref="I3" si="3">(F3*2)+(G3*1)</f>
        <v>2</v>
      </c>
      <c r="J3" s="4">
        <f>P3+U3</f>
        <v>700</v>
      </c>
      <c r="K3" s="4">
        <f>R3+W3</f>
        <v>-30</v>
      </c>
      <c r="L3" s="4">
        <f t="shared" ref="L3:L9" si="4">R3+X3</f>
        <v>-50</v>
      </c>
      <c r="M3" s="6">
        <f>50+(F3*8)+(G3*6)+(H3*4)+(L3/100)</f>
        <v>61.5</v>
      </c>
      <c r="N3" s="4" t="str">
        <f t="shared" ref="N3:N10" si="5">IF(M3&gt;=80,"ทอง",IF(M3&gt;=70,"เงิน",IF(M3&gt;=60,"ทองแดง",IF(M3&lt;60,"ชมเชย"))))</f>
        <v>ทองแดง</v>
      </c>
      <c r="O3" s="2" t="str">
        <f>หน้ารวม!O3</f>
        <v>L</v>
      </c>
      <c r="P3" s="2">
        <f>หน้ารวม!P3</f>
        <v>200</v>
      </c>
      <c r="Q3" s="2">
        <f>หน้ารวม!Q3</f>
        <v>500</v>
      </c>
      <c r="R3" s="2">
        <f>หน้ารวม!R3</f>
        <v>-300</v>
      </c>
      <c r="S3" s="2" t="str">
        <f>หน้ารวม!S3</f>
        <v>-250</v>
      </c>
      <c r="T3" s="2" t="str">
        <f>หน้ารวม!T3</f>
        <v>W</v>
      </c>
      <c r="U3" s="2">
        <f>หน้ารวม!U3</f>
        <v>500</v>
      </c>
      <c r="V3" s="2">
        <f>หน้ารวม!V3</f>
        <v>230</v>
      </c>
      <c r="W3" s="2">
        <f>หน้ารวม!W3</f>
        <v>270</v>
      </c>
      <c r="X3" s="2" t="str">
        <f>หน้ารวม!X3</f>
        <v>250</v>
      </c>
    </row>
    <row r="4" spans="1:24" ht="23" customHeight="1" x14ac:dyDescent="0.4">
      <c r="A4" s="11">
        <v>2</v>
      </c>
      <c r="B4" s="3" t="s">
        <v>2</v>
      </c>
      <c r="C4" s="11" t="s">
        <v>27</v>
      </c>
      <c r="D4" s="11" t="s">
        <v>36</v>
      </c>
      <c r="E4" s="4">
        <f t="shared" ref="E4:E10" si="6">SUM(F4:H4)</f>
        <v>2</v>
      </c>
      <c r="F4" s="4">
        <f t="shared" si="0"/>
        <v>1</v>
      </c>
      <c r="G4" s="4">
        <f t="shared" si="1"/>
        <v>0</v>
      </c>
      <c r="H4" s="4">
        <f t="shared" si="2"/>
        <v>1</v>
      </c>
      <c r="I4" s="5">
        <f t="shared" ref="I4:I10" si="7">(F4*2)+(G4*1)</f>
        <v>2</v>
      </c>
      <c r="J4" s="4">
        <f t="shared" ref="J4:J10" si="8">P4+U4</f>
        <v>400</v>
      </c>
      <c r="K4" s="4">
        <f t="shared" ref="K4:K10" si="9">R4+W4</f>
        <v>50</v>
      </c>
      <c r="L4" s="4">
        <f t="shared" si="4"/>
        <v>50</v>
      </c>
      <c r="M4" s="6">
        <f t="shared" ref="M4:M10" si="10">50+(F4*8)+(G4*6)+(H4*4)+(L4/100)</f>
        <v>62.5</v>
      </c>
      <c r="N4" s="4" t="str">
        <f t="shared" si="5"/>
        <v>ทองแดง</v>
      </c>
      <c r="O4" s="2" t="str">
        <f>หน้ารวม!O4</f>
        <v>L</v>
      </c>
      <c r="P4" s="2">
        <f>หน้ารวม!P4</f>
        <v>100</v>
      </c>
      <c r="Q4" s="2">
        <f>หน้ารวม!Q4</f>
        <v>250</v>
      </c>
      <c r="R4" s="2">
        <f>หน้ารวม!R4</f>
        <v>-150</v>
      </c>
      <c r="S4" s="2">
        <f>หน้ารวม!S4</f>
        <v>-150</v>
      </c>
      <c r="T4" s="2" t="str">
        <f>หน้ารวม!T4</f>
        <v>W</v>
      </c>
      <c r="U4" s="2">
        <f>หน้ารวม!U4</f>
        <v>300</v>
      </c>
      <c r="V4" s="2">
        <f>หน้ารวม!V4</f>
        <v>100</v>
      </c>
      <c r="W4" s="2">
        <f>หน้ารวม!W4</f>
        <v>200</v>
      </c>
      <c r="X4" s="2">
        <f>หน้ารวม!X4</f>
        <v>200</v>
      </c>
    </row>
    <row r="5" spans="1:24" ht="23" customHeight="1" x14ac:dyDescent="0.4">
      <c r="A5" s="11">
        <v>3</v>
      </c>
      <c r="B5" s="3" t="s">
        <v>3</v>
      </c>
      <c r="C5" s="11" t="s">
        <v>28</v>
      </c>
      <c r="D5" s="11" t="s">
        <v>37</v>
      </c>
      <c r="E5" s="4">
        <f t="shared" si="6"/>
        <v>2</v>
      </c>
      <c r="F5" s="4">
        <f t="shared" si="0"/>
        <v>1</v>
      </c>
      <c r="G5" s="4">
        <f t="shared" si="1"/>
        <v>0</v>
      </c>
      <c r="H5" s="4">
        <f t="shared" si="2"/>
        <v>1</v>
      </c>
      <c r="I5" s="5">
        <f t="shared" si="7"/>
        <v>2</v>
      </c>
      <c r="J5" s="4">
        <f t="shared" si="8"/>
        <v>550</v>
      </c>
      <c r="K5" s="4">
        <f t="shared" si="9"/>
        <v>50</v>
      </c>
      <c r="L5" s="4">
        <f t="shared" si="4"/>
        <v>50</v>
      </c>
      <c r="M5" s="6">
        <f t="shared" si="10"/>
        <v>62.5</v>
      </c>
      <c r="N5" s="4" t="str">
        <f t="shared" si="5"/>
        <v>ทองแดง</v>
      </c>
      <c r="O5" s="2" t="str">
        <f>หน้ารวม!O5</f>
        <v>L</v>
      </c>
      <c r="P5" s="2">
        <f>หน้ารวม!P5</f>
        <v>200</v>
      </c>
      <c r="Q5" s="2">
        <f>หน้ารวม!Q5</f>
        <v>300</v>
      </c>
      <c r="R5" s="2">
        <f>หน้ารวม!R5</f>
        <v>-100</v>
      </c>
      <c r="S5" s="2">
        <f>หน้ารวม!S5</f>
        <v>-100</v>
      </c>
      <c r="T5" s="2" t="str">
        <f>หน้ารวม!T5</f>
        <v>W</v>
      </c>
      <c r="U5" s="2">
        <f>หน้ารวม!U5</f>
        <v>350</v>
      </c>
      <c r="V5" s="2">
        <f>หน้ารวม!V5</f>
        <v>200</v>
      </c>
      <c r="W5" s="2">
        <f>หน้ารวม!W5</f>
        <v>150</v>
      </c>
      <c r="X5" s="2">
        <f>หน้ารวม!X5</f>
        <v>150</v>
      </c>
    </row>
    <row r="6" spans="1:24" ht="23" customHeight="1" x14ac:dyDescent="0.4">
      <c r="A6" s="11">
        <v>4</v>
      </c>
      <c r="B6" s="3" t="s">
        <v>4</v>
      </c>
      <c r="C6" s="11" t="s">
        <v>29</v>
      </c>
      <c r="D6" s="11" t="s">
        <v>38</v>
      </c>
      <c r="E6" s="4">
        <f t="shared" si="6"/>
        <v>2</v>
      </c>
      <c r="F6" s="4">
        <f t="shared" si="0"/>
        <v>0</v>
      </c>
      <c r="G6" s="4">
        <f t="shared" si="1"/>
        <v>0</v>
      </c>
      <c r="H6" s="4">
        <f t="shared" si="2"/>
        <v>2</v>
      </c>
      <c r="I6" s="5">
        <f t="shared" si="7"/>
        <v>0</v>
      </c>
      <c r="J6" s="4">
        <f t="shared" si="8"/>
        <v>350</v>
      </c>
      <c r="K6" s="4">
        <f t="shared" si="9"/>
        <v>-250</v>
      </c>
      <c r="L6" s="4">
        <f t="shared" si="4"/>
        <v>-250</v>
      </c>
      <c r="M6" s="6">
        <f t="shared" si="10"/>
        <v>55.5</v>
      </c>
      <c r="N6" s="4" t="str">
        <f t="shared" si="5"/>
        <v>ชมเชย</v>
      </c>
      <c r="O6" s="2" t="str">
        <f>หน้ารวม!O6</f>
        <v>L</v>
      </c>
      <c r="P6" s="2">
        <f>หน้ารวม!P6</f>
        <v>250</v>
      </c>
      <c r="Q6" s="2">
        <f>หน้ารวม!Q6</f>
        <v>350</v>
      </c>
      <c r="R6" s="2">
        <f>หน้ารวม!R6</f>
        <v>-100</v>
      </c>
      <c r="S6" s="2">
        <f>หน้ารวม!S6</f>
        <v>-100</v>
      </c>
      <c r="T6" s="2" t="str">
        <f>หน้ารวม!T6</f>
        <v>L</v>
      </c>
      <c r="U6" s="2">
        <f>หน้ารวม!U6</f>
        <v>100</v>
      </c>
      <c r="V6" s="2">
        <f>หน้ารวม!V6</f>
        <v>250</v>
      </c>
      <c r="W6" s="2">
        <f>หน้ารวม!W6</f>
        <v>-150</v>
      </c>
      <c r="X6" s="2">
        <f>หน้ารวม!X6</f>
        <v>-150</v>
      </c>
    </row>
    <row r="7" spans="1:24" ht="23" customHeight="1" x14ac:dyDescent="0.4">
      <c r="A7" s="11">
        <v>5</v>
      </c>
      <c r="B7" s="3" t="s">
        <v>5</v>
      </c>
      <c r="C7" s="11" t="s">
        <v>30</v>
      </c>
      <c r="D7" s="11" t="s">
        <v>39</v>
      </c>
      <c r="E7" s="4">
        <f t="shared" si="6"/>
        <v>2</v>
      </c>
      <c r="F7" s="4">
        <f t="shared" si="0"/>
        <v>1</v>
      </c>
      <c r="G7" s="4">
        <f t="shared" si="1"/>
        <v>0</v>
      </c>
      <c r="H7" s="4">
        <f t="shared" si="2"/>
        <v>1</v>
      </c>
      <c r="I7" s="5">
        <f t="shared" si="7"/>
        <v>2</v>
      </c>
      <c r="J7" s="4">
        <f t="shared" si="8"/>
        <v>500</v>
      </c>
      <c r="K7" s="4">
        <f t="shared" si="9"/>
        <v>100</v>
      </c>
      <c r="L7" s="4">
        <f t="shared" si="4"/>
        <v>100</v>
      </c>
      <c r="M7" s="6">
        <f t="shared" si="10"/>
        <v>63</v>
      </c>
      <c r="N7" s="4" t="str">
        <f t="shared" si="5"/>
        <v>ทองแดง</v>
      </c>
      <c r="O7" s="2" t="str">
        <f>หน้ารวม!O7</f>
        <v>W</v>
      </c>
      <c r="P7" s="2">
        <f>หน้ารวม!P7</f>
        <v>300</v>
      </c>
      <c r="Q7" s="2">
        <f>หน้ารวม!Q7</f>
        <v>100</v>
      </c>
      <c r="R7" s="2">
        <f>หน้ารวม!R7</f>
        <v>200</v>
      </c>
      <c r="S7" s="2">
        <f>หน้ารวม!S7</f>
        <v>200</v>
      </c>
      <c r="T7" s="2" t="str">
        <f>หน้ารวม!T7</f>
        <v>L</v>
      </c>
      <c r="U7" s="2">
        <f>หน้ารวม!U7</f>
        <v>200</v>
      </c>
      <c r="V7" s="2">
        <f>หน้ารวม!V7</f>
        <v>300</v>
      </c>
      <c r="W7" s="2">
        <f>หน้ารวม!W7</f>
        <v>-100</v>
      </c>
      <c r="X7" s="2">
        <f>หน้ารวม!X7</f>
        <v>-100</v>
      </c>
    </row>
    <row r="8" spans="1:24" ht="23" customHeight="1" x14ac:dyDescent="0.4">
      <c r="A8" s="11">
        <v>6</v>
      </c>
      <c r="B8" s="3" t="s">
        <v>6</v>
      </c>
      <c r="C8" s="11" t="s">
        <v>31</v>
      </c>
      <c r="D8" s="11" t="s">
        <v>40</v>
      </c>
      <c r="E8" s="4">
        <f t="shared" si="6"/>
        <v>2</v>
      </c>
      <c r="F8" s="4">
        <f t="shared" si="0"/>
        <v>1</v>
      </c>
      <c r="G8" s="4">
        <f t="shared" si="1"/>
        <v>0</v>
      </c>
      <c r="H8" s="4">
        <f t="shared" si="2"/>
        <v>1</v>
      </c>
      <c r="I8" s="5">
        <f t="shared" si="7"/>
        <v>2</v>
      </c>
      <c r="J8" s="4">
        <f t="shared" si="8"/>
        <v>600</v>
      </c>
      <c r="K8" s="4">
        <f t="shared" si="9"/>
        <v>50</v>
      </c>
      <c r="L8" s="4">
        <f t="shared" si="4"/>
        <v>50</v>
      </c>
      <c r="M8" s="6">
        <f t="shared" si="10"/>
        <v>62.5</v>
      </c>
      <c r="N8" s="4" t="str">
        <f t="shared" si="5"/>
        <v>ทองแดง</v>
      </c>
      <c r="O8" s="2" t="str">
        <f>หน้ารวม!O8</f>
        <v>W</v>
      </c>
      <c r="P8" s="2">
        <f>หน้ารวม!P8</f>
        <v>350</v>
      </c>
      <c r="Q8" s="2">
        <f>หน้ารวม!Q8</f>
        <v>200</v>
      </c>
      <c r="R8" s="2">
        <f>หน้ารวม!R8</f>
        <v>150</v>
      </c>
      <c r="S8" s="2">
        <f>หน้ารวม!S8</f>
        <v>150</v>
      </c>
      <c r="T8" s="2" t="str">
        <f>หน้ารวม!T8</f>
        <v>L</v>
      </c>
      <c r="U8" s="2">
        <f>หน้ารวม!U8</f>
        <v>250</v>
      </c>
      <c r="V8" s="2">
        <f>หน้ารวม!V8</f>
        <v>350</v>
      </c>
      <c r="W8" s="2">
        <f>หน้ารวม!W8</f>
        <v>-100</v>
      </c>
      <c r="X8" s="2">
        <f>หน้ารวม!X8</f>
        <v>-100</v>
      </c>
    </row>
    <row r="9" spans="1:24" ht="23" customHeight="1" x14ac:dyDescent="0.4">
      <c r="A9" s="11">
        <v>7</v>
      </c>
      <c r="B9" s="3" t="s">
        <v>7</v>
      </c>
      <c r="C9" s="11" t="s">
        <v>32</v>
      </c>
      <c r="D9" s="11" t="s">
        <v>41</v>
      </c>
      <c r="E9" s="4">
        <f t="shared" si="6"/>
        <v>2</v>
      </c>
      <c r="F9" s="4">
        <f t="shared" si="0"/>
        <v>1</v>
      </c>
      <c r="G9" s="4">
        <f t="shared" si="1"/>
        <v>0</v>
      </c>
      <c r="H9" s="4">
        <f t="shared" si="2"/>
        <v>1</v>
      </c>
      <c r="I9" s="5">
        <f t="shared" si="7"/>
        <v>2</v>
      </c>
      <c r="J9" s="4">
        <f t="shared" si="8"/>
        <v>599</v>
      </c>
      <c r="K9" s="4">
        <f t="shared" si="9"/>
        <v>-51</v>
      </c>
      <c r="L9" s="4">
        <f t="shared" si="4"/>
        <v>-51</v>
      </c>
      <c r="M9" s="6">
        <f t="shared" si="10"/>
        <v>61.49</v>
      </c>
      <c r="N9" s="4" t="str">
        <f t="shared" si="5"/>
        <v>ทองแดง</v>
      </c>
      <c r="O9" s="2" t="str">
        <f>หน้ารวม!O9</f>
        <v>W</v>
      </c>
      <c r="P9" s="2">
        <f>หน้ารวม!P9</f>
        <v>400</v>
      </c>
      <c r="Q9" s="2">
        <f>หน้ารวม!Q9</f>
        <v>250</v>
      </c>
      <c r="R9" s="2">
        <f>หน้ารวม!R9</f>
        <v>150</v>
      </c>
      <c r="S9" s="2">
        <f>หน้ารวม!S9</f>
        <v>150</v>
      </c>
      <c r="T9" s="2" t="str">
        <f>หน้ารวม!T9</f>
        <v>L</v>
      </c>
      <c r="U9" s="2">
        <f>หน้ารวม!U9</f>
        <v>199</v>
      </c>
      <c r="V9" s="2">
        <f>หน้ารวม!V9</f>
        <v>400</v>
      </c>
      <c r="W9" s="2">
        <f>หน้ารวม!W9</f>
        <v>-201</v>
      </c>
      <c r="X9" s="2">
        <f>หน้ารวม!X9</f>
        <v>-201</v>
      </c>
    </row>
    <row r="10" spans="1:24" ht="23" customHeight="1" x14ac:dyDescent="0.4">
      <c r="A10" s="11">
        <v>8</v>
      </c>
      <c r="B10" s="3" t="s">
        <v>6</v>
      </c>
      <c r="C10" s="11" t="s">
        <v>34</v>
      </c>
      <c r="D10" s="11" t="s">
        <v>42</v>
      </c>
      <c r="E10" s="4">
        <f t="shared" si="6"/>
        <v>2</v>
      </c>
      <c r="F10" s="4">
        <f t="shared" si="0"/>
        <v>1</v>
      </c>
      <c r="G10" s="4">
        <f t="shared" si="1"/>
        <v>1</v>
      </c>
      <c r="H10" s="4">
        <f t="shared" si="2"/>
        <v>0</v>
      </c>
      <c r="I10" s="5">
        <f t="shared" si="7"/>
        <v>3</v>
      </c>
      <c r="J10" s="4">
        <f t="shared" si="8"/>
        <v>1050</v>
      </c>
      <c r="K10" s="4">
        <f t="shared" si="9"/>
        <v>150</v>
      </c>
      <c r="L10" s="4">
        <f>R10+X10</f>
        <v>150</v>
      </c>
      <c r="M10" s="6">
        <f t="shared" si="10"/>
        <v>65.5</v>
      </c>
      <c r="N10" s="4" t="str">
        <f t="shared" si="5"/>
        <v>ทองแดง</v>
      </c>
      <c r="O10" s="2" t="str">
        <f>หน้ารวม!O10</f>
        <v>T</v>
      </c>
      <c r="P10" s="2">
        <f>หน้ารวม!P10</f>
        <v>450</v>
      </c>
      <c r="Q10" s="2">
        <f>หน้ารวม!Q10</f>
        <v>450</v>
      </c>
      <c r="R10" s="2">
        <f>หน้ารวม!R10</f>
        <v>0</v>
      </c>
      <c r="S10" s="2">
        <f>หน้ารวม!S10</f>
        <v>0</v>
      </c>
      <c r="T10" s="2" t="str">
        <f>หน้ารวม!T10</f>
        <v>W</v>
      </c>
      <c r="U10" s="2">
        <f>หน้ารวม!U10</f>
        <v>600</v>
      </c>
      <c r="V10" s="2">
        <f>หน้ารวม!V10</f>
        <v>450</v>
      </c>
      <c r="W10" s="2">
        <f>หน้ารวม!W10</f>
        <v>150</v>
      </c>
      <c r="X10" s="2">
        <f>หน้ารวม!X10</f>
        <v>150</v>
      </c>
    </row>
  </sheetData>
  <mergeCells count="16">
    <mergeCell ref="A1:A2"/>
    <mergeCell ref="O1:S1"/>
    <mergeCell ref="T1:X1"/>
    <mergeCell ref="E1:E2"/>
    <mergeCell ref="F1:F2"/>
    <mergeCell ref="G1:G2"/>
    <mergeCell ref="H1:H2"/>
    <mergeCell ref="I1:I2"/>
    <mergeCell ref="J1:J2"/>
    <mergeCell ref="B1:B2"/>
    <mergeCell ref="K1:K2"/>
    <mergeCell ref="L1:L2"/>
    <mergeCell ref="M1:M2"/>
    <mergeCell ref="N1:N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DBC9-DB1C-3C45-9E70-660144006A92}">
  <sheetPr>
    <tabColor theme="5" tint="0.39997558519241921"/>
  </sheetPr>
  <dimension ref="A1:X10"/>
  <sheetViews>
    <sheetView workbookViewId="0">
      <selection activeCell="L15" sqref="L15"/>
    </sheetView>
  </sheetViews>
  <sheetFormatPr baseColWidth="10" defaultRowHeight="15" x14ac:dyDescent="0.15"/>
  <cols>
    <col min="3" max="3" width="11.28515625" customWidth="1"/>
    <col min="4" max="4" width="12.5703125" customWidth="1"/>
    <col min="5" max="6" width="6.85546875" customWidth="1"/>
    <col min="7" max="9" width="5.5703125" customWidth="1"/>
    <col min="10" max="13" width="6" customWidth="1"/>
  </cols>
  <sheetData>
    <row r="1" spans="1:24" ht="15" customHeight="1" x14ac:dyDescent="0.15">
      <c r="A1" s="14" t="s">
        <v>23</v>
      </c>
      <c r="B1" s="16" t="s">
        <v>0</v>
      </c>
      <c r="C1" s="16" t="s">
        <v>24</v>
      </c>
      <c r="D1" s="16" t="s">
        <v>25</v>
      </c>
      <c r="E1" s="17" t="s">
        <v>9</v>
      </c>
      <c r="F1" s="17" t="s">
        <v>10</v>
      </c>
      <c r="G1" s="17" t="s">
        <v>11</v>
      </c>
      <c r="H1" s="17" t="s">
        <v>12</v>
      </c>
      <c r="I1" s="19" t="s">
        <v>13</v>
      </c>
      <c r="J1" s="20" t="s">
        <v>46</v>
      </c>
      <c r="K1" s="24" t="s">
        <v>47</v>
      </c>
      <c r="L1" s="19" t="s">
        <v>14</v>
      </c>
      <c r="M1" s="20" t="s">
        <v>15</v>
      </c>
      <c r="N1" s="20" t="s">
        <v>16</v>
      </c>
      <c r="O1" s="15" t="s">
        <v>17</v>
      </c>
      <c r="P1" s="15"/>
      <c r="Q1" s="15"/>
      <c r="R1" s="15"/>
      <c r="S1" s="15"/>
      <c r="T1" s="15" t="s">
        <v>18</v>
      </c>
      <c r="U1" s="15"/>
      <c r="V1" s="15"/>
      <c r="W1" s="15"/>
      <c r="X1" s="15"/>
    </row>
    <row r="2" spans="1:24" ht="94" customHeight="1" x14ac:dyDescent="0.15">
      <c r="A2" s="14"/>
      <c r="B2" s="16"/>
      <c r="C2" s="16"/>
      <c r="D2" s="16"/>
      <c r="E2" s="18"/>
      <c r="F2" s="18"/>
      <c r="G2" s="18"/>
      <c r="H2" s="18"/>
      <c r="I2" s="18"/>
      <c r="J2" s="18"/>
      <c r="K2" s="25"/>
      <c r="L2" s="18"/>
      <c r="M2" s="18"/>
      <c r="N2" s="18"/>
      <c r="O2" s="8" t="s">
        <v>8</v>
      </c>
      <c r="P2" s="8" t="s">
        <v>46</v>
      </c>
      <c r="Q2" s="8" t="s">
        <v>45</v>
      </c>
      <c r="R2" s="7" t="s">
        <v>47</v>
      </c>
      <c r="S2" s="7" t="s">
        <v>44</v>
      </c>
      <c r="T2" s="8" t="s">
        <v>8</v>
      </c>
      <c r="U2" s="8" t="s">
        <v>46</v>
      </c>
      <c r="V2" s="8" t="s">
        <v>45</v>
      </c>
      <c r="W2" s="7" t="s">
        <v>47</v>
      </c>
      <c r="X2" s="7" t="s">
        <v>44</v>
      </c>
    </row>
    <row r="3" spans="1:24" s="1" customFormat="1" x14ac:dyDescent="0.15">
      <c r="A3" s="2" cm="1">
        <f t="array" ref="A3:X10">_xlfn.SORTBY('ผลเกมที่ 1-2'!A3:X10,'ผลเกมที่ 1-2'!I3:I10,-1)</f>
        <v>8</v>
      </c>
      <c r="B3" s="2" t="str">
        <v>ฉ</v>
      </c>
      <c r="C3" s="2" t="str">
        <v>โคราช ฌ</v>
      </c>
      <c r="D3" s="2" t="str">
        <v>นครราชสีมา 8</v>
      </c>
      <c r="E3" s="2">
        <v>2</v>
      </c>
      <c r="F3" s="2">
        <v>1</v>
      </c>
      <c r="G3" s="2">
        <v>1</v>
      </c>
      <c r="H3" s="2">
        <v>0</v>
      </c>
      <c r="I3" s="2">
        <v>3</v>
      </c>
      <c r="J3" s="2">
        <v>1050</v>
      </c>
      <c r="K3" s="2">
        <v>150</v>
      </c>
      <c r="L3" s="2">
        <v>150</v>
      </c>
      <c r="M3" s="2">
        <v>65.5</v>
      </c>
      <c r="N3" s="2" t="str">
        <v>ทองแดง</v>
      </c>
      <c r="O3" s="2" t="str">
        <v>T</v>
      </c>
      <c r="P3" s="2">
        <v>450</v>
      </c>
      <c r="Q3" s="2">
        <v>450</v>
      </c>
      <c r="R3" s="2">
        <v>0</v>
      </c>
      <c r="S3" s="2">
        <v>0</v>
      </c>
      <c r="T3" s="2" t="str">
        <v>W</v>
      </c>
      <c r="U3" s="2">
        <v>600</v>
      </c>
      <c r="V3" s="2">
        <v>450</v>
      </c>
      <c r="W3" s="2">
        <v>150</v>
      </c>
      <c r="X3" s="2">
        <v>150</v>
      </c>
    </row>
    <row r="4" spans="1:24" s="1" customFormat="1" x14ac:dyDescent="0.15">
      <c r="A4" s="2">
        <v>1</v>
      </c>
      <c r="B4" s="2" t="str">
        <v>ก</v>
      </c>
      <c r="C4" s="2" t="str">
        <v>โคราช ก</v>
      </c>
      <c r="D4" s="2" t="str">
        <v>นครราชสีมา 1</v>
      </c>
      <c r="E4" s="2">
        <v>2</v>
      </c>
      <c r="F4" s="2">
        <v>1</v>
      </c>
      <c r="G4" s="2">
        <v>0</v>
      </c>
      <c r="H4" s="2">
        <v>1</v>
      </c>
      <c r="I4" s="2">
        <v>2</v>
      </c>
      <c r="J4" s="2">
        <v>700</v>
      </c>
      <c r="K4" s="2">
        <v>-30</v>
      </c>
      <c r="L4" s="2">
        <v>-50</v>
      </c>
      <c r="M4" s="2">
        <v>61.5</v>
      </c>
      <c r="N4" s="2" t="str">
        <v>ทองแดง</v>
      </c>
      <c r="O4" s="2" t="str">
        <v>L</v>
      </c>
      <c r="P4" s="2">
        <v>200</v>
      </c>
      <c r="Q4" s="2">
        <v>500</v>
      </c>
      <c r="R4" s="2">
        <v>-300</v>
      </c>
      <c r="S4" s="2" t="str">
        <v>-250</v>
      </c>
      <c r="T4" s="2" t="str">
        <v>W</v>
      </c>
      <c r="U4" s="2">
        <v>500</v>
      </c>
      <c r="V4" s="2">
        <v>230</v>
      </c>
      <c r="W4" s="2">
        <v>270</v>
      </c>
      <c r="X4" s="2" t="str">
        <v>250</v>
      </c>
    </row>
    <row r="5" spans="1:24" s="1" customFormat="1" x14ac:dyDescent="0.15">
      <c r="A5" s="2">
        <v>2</v>
      </c>
      <c r="B5" s="2" t="str">
        <v>ข</v>
      </c>
      <c r="C5" s="2" t="str">
        <v>โคราช ข</v>
      </c>
      <c r="D5" s="2" t="str">
        <v>นครราชสีมา 2</v>
      </c>
      <c r="E5" s="2">
        <v>2</v>
      </c>
      <c r="F5" s="2">
        <v>1</v>
      </c>
      <c r="G5" s="2">
        <v>0</v>
      </c>
      <c r="H5" s="2">
        <v>1</v>
      </c>
      <c r="I5" s="2">
        <v>2</v>
      </c>
      <c r="J5" s="2">
        <v>400</v>
      </c>
      <c r="K5" s="2">
        <v>50</v>
      </c>
      <c r="L5" s="2">
        <v>50</v>
      </c>
      <c r="M5" s="2">
        <v>62.5</v>
      </c>
      <c r="N5" s="2" t="str">
        <v>ทองแดง</v>
      </c>
      <c r="O5" s="2" t="str">
        <v>L</v>
      </c>
      <c r="P5" s="2">
        <v>100</v>
      </c>
      <c r="Q5" s="2">
        <v>250</v>
      </c>
      <c r="R5" s="2">
        <v>-150</v>
      </c>
      <c r="S5" s="2">
        <v>-150</v>
      </c>
      <c r="T5" s="2" t="str">
        <v>W</v>
      </c>
      <c r="U5" s="2">
        <v>300</v>
      </c>
      <c r="V5" s="2">
        <v>100</v>
      </c>
      <c r="W5" s="2">
        <v>200</v>
      </c>
      <c r="X5" s="2">
        <v>200</v>
      </c>
    </row>
    <row r="6" spans="1:24" s="1" customFormat="1" x14ac:dyDescent="0.15">
      <c r="A6" s="2">
        <v>3</v>
      </c>
      <c r="B6" s="2" t="str">
        <v>ค</v>
      </c>
      <c r="C6" s="2" t="str">
        <v>โคราช ค</v>
      </c>
      <c r="D6" s="2" t="str">
        <v>นครราชสีมา 3</v>
      </c>
      <c r="E6" s="2">
        <v>2</v>
      </c>
      <c r="F6" s="2">
        <v>1</v>
      </c>
      <c r="G6" s="2">
        <v>0</v>
      </c>
      <c r="H6" s="2">
        <v>1</v>
      </c>
      <c r="I6" s="2">
        <v>2</v>
      </c>
      <c r="J6" s="2">
        <v>550</v>
      </c>
      <c r="K6" s="2">
        <v>50</v>
      </c>
      <c r="L6" s="2">
        <v>50</v>
      </c>
      <c r="M6" s="2">
        <v>62.5</v>
      </c>
      <c r="N6" s="2" t="str">
        <v>ทองแดง</v>
      </c>
      <c r="O6" s="2" t="str">
        <v>L</v>
      </c>
      <c r="P6" s="2">
        <v>200</v>
      </c>
      <c r="Q6" s="2">
        <v>300</v>
      </c>
      <c r="R6" s="2">
        <v>-100</v>
      </c>
      <c r="S6" s="2">
        <v>-100</v>
      </c>
      <c r="T6" s="2" t="str">
        <v>W</v>
      </c>
      <c r="U6" s="2">
        <v>350</v>
      </c>
      <c r="V6" s="2">
        <v>200</v>
      </c>
      <c r="W6" s="2">
        <v>150</v>
      </c>
      <c r="X6" s="2">
        <v>150</v>
      </c>
    </row>
    <row r="7" spans="1:24" s="1" customFormat="1" x14ac:dyDescent="0.15">
      <c r="A7" s="2">
        <v>5</v>
      </c>
      <c r="B7" s="2" t="str">
        <v>จ</v>
      </c>
      <c r="C7" s="2" t="str">
        <v>โคราช จ</v>
      </c>
      <c r="D7" s="2" t="str">
        <v>นครราชสีมา 5</v>
      </c>
      <c r="E7" s="2">
        <v>2</v>
      </c>
      <c r="F7" s="2">
        <v>1</v>
      </c>
      <c r="G7" s="2">
        <v>0</v>
      </c>
      <c r="H7" s="2">
        <v>1</v>
      </c>
      <c r="I7" s="2">
        <v>2</v>
      </c>
      <c r="J7" s="2">
        <v>500</v>
      </c>
      <c r="K7" s="2">
        <v>100</v>
      </c>
      <c r="L7" s="2">
        <v>100</v>
      </c>
      <c r="M7" s="2">
        <v>63</v>
      </c>
      <c r="N7" s="2" t="str">
        <v>ทองแดง</v>
      </c>
      <c r="O7" s="2" t="str">
        <v>W</v>
      </c>
      <c r="P7" s="2">
        <v>300</v>
      </c>
      <c r="Q7" s="2">
        <v>100</v>
      </c>
      <c r="R7" s="2">
        <v>200</v>
      </c>
      <c r="S7" s="2">
        <v>200</v>
      </c>
      <c r="T7" s="2" t="str">
        <v>L</v>
      </c>
      <c r="U7" s="2">
        <v>200</v>
      </c>
      <c r="V7" s="2">
        <v>300</v>
      </c>
      <c r="W7" s="2">
        <v>-100</v>
      </c>
      <c r="X7" s="2">
        <v>-100</v>
      </c>
    </row>
    <row r="8" spans="1:24" s="1" customFormat="1" x14ac:dyDescent="0.15">
      <c r="A8" s="2">
        <v>6</v>
      </c>
      <c r="B8" s="2" t="str">
        <v>ฉ</v>
      </c>
      <c r="C8" s="2" t="str">
        <v>โคราช ฉ</v>
      </c>
      <c r="D8" s="2" t="str">
        <v>นครราชสีมา 6</v>
      </c>
      <c r="E8" s="2">
        <v>2</v>
      </c>
      <c r="F8" s="2">
        <v>1</v>
      </c>
      <c r="G8" s="2">
        <v>0</v>
      </c>
      <c r="H8" s="2">
        <v>1</v>
      </c>
      <c r="I8" s="2">
        <v>2</v>
      </c>
      <c r="J8" s="2">
        <v>600</v>
      </c>
      <c r="K8" s="2">
        <v>50</v>
      </c>
      <c r="L8" s="2">
        <v>50</v>
      </c>
      <c r="M8" s="2">
        <v>62.5</v>
      </c>
      <c r="N8" s="2" t="str">
        <v>ทองแดง</v>
      </c>
      <c r="O8" s="2" t="str">
        <v>W</v>
      </c>
      <c r="P8" s="2">
        <v>350</v>
      </c>
      <c r="Q8" s="2">
        <v>200</v>
      </c>
      <c r="R8" s="2">
        <v>150</v>
      </c>
      <c r="S8" s="2">
        <v>150</v>
      </c>
      <c r="T8" s="2" t="str">
        <v>L</v>
      </c>
      <c r="U8" s="2">
        <v>250</v>
      </c>
      <c r="V8" s="2">
        <v>350</v>
      </c>
      <c r="W8" s="2">
        <v>-100</v>
      </c>
      <c r="X8" s="2">
        <v>-100</v>
      </c>
    </row>
    <row r="9" spans="1:24" s="1" customFormat="1" x14ac:dyDescent="0.15">
      <c r="A9" s="2">
        <v>7</v>
      </c>
      <c r="B9" s="2" t="str">
        <v>ช</v>
      </c>
      <c r="C9" s="2" t="str">
        <v>โคราช ช</v>
      </c>
      <c r="D9" s="2" t="str">
        <v>นครราชสีมา 7</v>
      </c>
      <c r="E9" s="2">
        <v>2</v>
      </c>
      <c r="F9" s="2">
        <v>1</v>
      </c>
      <c r="G9" s="2">
        <v>0</v>
      </c>
      <c r="H9" s="2">
        <v>1</v>
      </c>
      <c r="I9" s="2">
        <v>2</v>
      </c>
      <c r="J9" s="2">
        <v>599</v>
      </c>
      <c r="K9" s="2">
        <v>-51</v>
      </c>
      <c r="L9" s="2">
        <v>-51</v>
      </c>
      <c r="M9" s="2">
        <v>61.49</v>
      </c>
      <c r="N9" s="2" t="str">
        <v>ทองแดง</v>
      </c>
      <c r="O9" s="2" t="str">
        <v>W</v>
      </c>
      <c r="P9" s="2">
        <v>400</v>
      </c>
      <c r="Q9" s="2">
        <v>250</v>
      </c>
      <c r="R9" s="2">
        <v>150</v>
      </c>
      <c r="S9" s="2">
        <v>150</v>
      </c>
      <c r="T9" s="2" t="str">
        <v>L</v>
      </c>
      <c r="U9" s="2">
        <v>199</v>
      </c>
      <c r="V9" s="2">
        <v>400</v>
      </c>
      <c r="W9" s="2">
        <v>-201</v>
      </c>
      <c r="X9" s="2">
        <v>-201</v>
      </c>
    </row>
    <row r="10" spans="1:24" s="1" customFormat="1" x14ac:dyDescent="0.15">
      <c r="A10" s="2">
        <v>4</v>
      </c>
      <c r="B10" s="2" t="str">
        <v>ง</v>
      </c>
      <c r="C10" s="2" t="str">
        <v>โคราช ง</v>
      </c>
      <c r="D10" s="2" t="str">
        <v>นครราชสีมา 4</v>
      </c>
      <c r="E10" s="2">
        <v>2</v>
      </c>
      <c r="F10" s="2">
        <v>0</v>
      </c>
      <c r="G10" s="2">
        <v>0</v>
      </c>
      <c r="H10" s="2">
        <v>2</v>
      </c>
      <c r="I10" s="2">
        <v>0</v>
      </c>
      <c r="J10" s="2">
        <v>350</v>
      </c>
      <c r="K10" s="2">
        <v>-250</v>
      </c>
      <c r="L10" s="2">
        <v>-250</v>
      </c>
      <c r="M10" s="2">
        <v>55.5</v>
      </c>
      <c r="N10" s="2" t="str">
        <v>ชมเชย</v>
      </c>
      <c r="O10" s="2" t="str">
        <v>L</v>
      </c>
      <c r="P10" s="2">
        <v>250</v>
      </c>
      <c r="Q10" s="2">
        <v>350</v>
      </c>
      <c r="R10" s="2">
        <v>-100</v>
      </c>
      <c r="S10" s="2">
        <v>-100</v>
      </c>
      <c r="T10" s="2" t="str">
        <v>L</v>
      </c>
      <c r="U10" s="2">
        <v>100</v>
      </c>
      <c r="V10" s="2">
        <v>250</v>
      </c>
      <c r="W10" s="2">
        <v>-150</v>
      </c>
      <c r="X10" s="2">
        <v>-150</v>
      </c>
    </row>
  </sheetData>
  <mergeCells count="16">
    <mergeCell ref="T1:X1"/>
    <mergeCell ref="K1:K2"/>
    <mergeCell ref="L1:L2"/>
    <mergeCell ref="M1:M2"/>
    <mergeCell ref="N1:N2"/>
    <mergeCell ref="A1:A2"/>
    <mergeCell ref="B1:B2"/>
    <mergeCell ref="O1:S1"/>
    <mergeCell ref="E1:E2"/>
    <mergeCell ref="F1:F2"/>
    <mergeCell ref="G1:G2"/>
    <mergeCell ref="H1:H2"/>
    <mergeCell ref="I1:I2"/>
    <mergeCell ref="J1:J2"/>
    <mergeCell ref="C1:C2"/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8684-7766-6A4A-822D-E62C31074A57}">
  <sheetPr>
    <tabColor theme="9"/>
  </sheetPr>
  <dimension ref="A1:AH10"/>
  <sheetViews>
    <sheetView zoomScale="93" workbookViewId="0">
      <selection activeCell="J19" sqref="J19"/>
    </sheetView>
  </sheetViews>
  <sheetFormatPr baseColWidth="10" defaultRowHeight="15" x14ac:dyDescent="0.15"/>
  <cols>
    <col min="2" max="2" width="23.5703125" style="1" customWidth="1"/>
    <col min="3" max="3" width="11.28515625" customWidth="1"/>
    <col min="4" max="4" width="12.5703125" customWidth="1"/>
    <col min="5" max="14" width="8.42578125" customWidth="1"/>
  </cols>
  <sheetData>
    <row r="1" spans="1:34" ht="15" customHeight="1" x14ac:dyDescent="0.15">
      <c r="A1" s="14" t="s">
        <v>23</v>
      </c>
      <c r="B1" s="16" t="s">
        <v>0</v>
      </c>
      <c r="C1" s="16" t="s">
        <v>24</v>
      </c>
      <c r="D1" s="16" t="s">
        <v>25</v>
      </c>
      <c r="E1" s="17" t="s">
        <v>9</v>
      </c>
      <c r="F1" s="17" t="s">
        <v>10</v>
      </c>
      <c r="G1" s="17" t="s">
        <v>11</v>
      </c>
      <c r="H1" s="17" t="s">
        <v>12</v>
      </c>
      <c r="I1" s="19" t="s">
        <v>13</v>
      </c>
      <c r="J1" s="20" t="s">
        <v>46</v>
      </c>
      <c r="K1" s="24" t="s">
        <v>47</v>
      </c>
      <c r="L1" s="19" t="s">
        <v>14</v>
      </c>
      <c r="M1" s="20" t="s">
        <v>15</v>
      </c>
      <c r="N1" s="20" t="s">
        <v>16</v>
      </c>
      <c r="O1" s="15" t="s">
        <v>17</v>
      </c>
      <c r="P1" s="15"/>
      <c r="Q1" s="15"/>
      <c r="R1" s="15"/>
      <c r="S1" s="15"/>
      <c r="T1" s="15" t="s">
        <v>18</v>
      </c>
      <c r="U1" s="15"/>
      <c r="V1" s="15"/>
      <c r="W1" s="15"/>
      <c r="X1" s="15"/>
      <c r="Y1" s="15" t="s">
        <v>19</v>
      </c>
      <c r="Z1" s="15"/>
      <c r="AA1" s="15"/>
      <c r="AB1" s="15"/>
      <c r="AC1" s="15"/>
      <c r="AD1" s="15" t="s">
        <v>20</v>
      </c>
      <c r="AE1" s="15"/>
      <c r="AF1" s="15"/>
      <c r="AG1" s="15"/>
      <c r="AH1" s="15"/>
    </row>
    <row r="2" spans="1:34" ht="94" customHeight="1" x14ac:dyDescent="0.15">
      <c r="A2" s="14"/>
      <c r="B2" s="16"/>
      <c r="C2" s="16"/>
      <c r="D2" s="16"/>
      <c r="E2" s="18"/>
      <c r="F2" s="18"/>
      <c r="G2" s="18"/>
      <c r="H2" s="18"/>
      <c r="I2" s="18"/>
      <c r="J2" s="18"/>
      <c r="K2" s="25"/>
      <c r="L2" s="18"/>
      <c r="M2" s="18"/>
      <c r="N2" s="18"/>
      <c r="O2" s="8" t="s">
        <v>8</v>
      </c>
      <c r="P2" s="8" t="s">
        <v>46</v>
      </c>
      <c r="Q2" s="8" t="s">
        <v>45</v>
      </c>
      <c r="R2" s="7" t="s">
        <v>47</v>
      </c>
      <c r="S2" s="7" t="s">
        <v>44</v>
      </c>
      <c r="T2" s="8" t="s">
        <v>8</v>
      </c>
      <c r="U2" s="8" t="s">
        <v>46</v>
      </c>
      <c r="V2" s="8" t="s">
        <v>45</v>
      </c>
      <c r="W2" s="7" t="s">
        <v>47</v>
      </c>
      <c r="X2" s="7" t="s">
        <v>44</v>
      </c>
      <c r="Y2" s="8" t="s">
        <v>8</v>
      </c>
      <c r="Z2" s="8" t="s">
        <v>46</v>
      </c>
      <c r="AA2" s="8" t="s">
        <v>45</v>
      </c>
      <c r="AB2" s="7" t="s">
        <v>47</v>
      </c>
      <c r="AC2" s="7" t="s">
        <v>44</v>
      </c>
      <c r="AD2" s="8" t="s">
        <v>8</v>
      </c>
      <c r="AE2" s="8" t="s">
        <v>46</v>
      </c>
      <c r="AF2" s="8" t="s">
        <v>45</v>
      </c>
      <c r="AG2" s="7" t="s">
        <v>47</v>
      </c>
      <c r="AH2" s="7" t="s">
        <v>44</v>
      </c>
    </row>
    <row r="3" spans="1:34" s="13" customFormat="1" ht="21" customHeight="1" x14ac:dyDescent="0.4">
      <c r="A3" s="11">
        <v>1</v>
      </c>
      <c r="B3" s="11" t="s">
        <v>1</v>
      </c>
      <c r="C3" s="11" t="s">
        <v>26</v>
      </c>
      <c r="D3" s="11" t="s">
        <v>35</v>
      </c>
      <c r="E3" s="11">
        <f>SUM(F3:H3)</f>
        <v>4</v>
      </c>
      <c r="F3" s="11">
        <f t="shared" ref="F3:F10" si="0">COUNTIF($O3:$AH3,"W")</f>
        <v>2</v>
      </c>
      <c r="G3" s="11">
        <f t="shared" ref="G3:G10" si="1">COUNTIF($O3:$AH3,"T")</f>
        <v>0</v>
      </c>
      <c r="H3" s="11">
        <f t="shared" ref="H3:H10" si="2">COUNTIF($O3:$AH3,"L")</f>
        <v>2</v>
      </c>
      <c r="I3" s="12">
        <f t="shared" ref="I3:I10" si="3">(F3*2)+(G3*1)</f>
        <v>4</v>
      </c>
      <c r="J3" s="4">
        <f>P3+U3+Z3+AE3</f>
        <v>1545</v>
      </c>
      <c r="K3" s="4">
        <f>R3+W3+AB3+AG3</f>
        <v>103</v>
      </c>
      <c r="L3" s="4">
        <f>R3+X3+AC3+AH3</f>
        <v>-50</v>
      </c>
      <c r="M3" s="6">
        <f>50+(F3*8)+(G3*6)+(H3*4)+(L3/100)</f>
        <v>73.5</v>
      </c>
      <c r="N3" s="4" t="str">
        <f t="shared" ref="N3:N10" si="4">IF(M3&gt;=80,"ทอง",IF(M3&gt;=70,"เงิน",IF(M3&gt;=60,"ทองแดง",IF(M3&lt;60,"ชมเชย"))))</f>
        <v>เงิน</v>
      </c>
      <c r="O3" s="11" t="str">
        <f>หน้ารวม!O3</f>
        <v>L</v>
      </c>
      <c r="P3" s="11">
        <f>หน้ารวม!P3</f>
        <v>200</v>
      </c>
      <c r="Q3" s="11">
        <f>หน้ารวม!Q3</f>
        <v>500</v>
      </c>
      <c r="R3" s="11">
        <f>หน้ารวม!R3</f>
        <v>-300</v>
      </c>
      <c r="S3" s="11" t="str">
        <f>หน้ารวม!S3</f>
        <v>-250</v>
      </c>
      <c r="T3" s="11" t="str">
        <f>หน้ารวม!T3</f>
        <v>W</v>
      </c>
      <c r="U3" s="11">
        <f>หน้ารวม!U3</f>
        <v>500</v>
      </c>
      <c r="V3" s="11">
        <f>หน้ารวม!V3</f>
        <v>230</v>
      </c>
      <c r="W3" s="11">
        <f>หน้ารวม!W3</f>
        <v>270</v>
      </c>
      <c r="X3" s="11" t="str">
        <f>หน้ารวม!X3</f>
        <v>250</v>
      </c>
      <c r="Y3" s="11" t="str">
        <f>หน้ารวม!Y3</f>
        <v>L</v>
      </c>
      <c r="Z3" s="11">
        <f>หน้ารวม!Z3</f>
        <v>278</v>
      </c>
      <c r="AA3" s="11">
        <f>หน้ารวม!AA3</f>
        <v>589</v>
      </c>
      <c r="AB3" s="11">
        <f>หน้ารวม!AB3</f>
        <v>-311</v>
      </c>
      <c r="AC3" s="11" t="str">
        <f>หน้ารวม!AC3</f>
        <v>-250</v>
      </c>
      <c r="AD3" s="11" t="str">
        <f>หน้ารวม!AD3</f>
        <v>W</v>
      </c>
      <c r="AE3" s="11">
        <f>หน้ารวม!AE3</f>
        <v>567</v>
      </c>
      <c r="AF3" s="11">
        <f>หน้ารวม!AF3</f>
        <v>123</v>
      </c>
      <c r="AG3" s="11">
        <f>หน้ารวม!AG3</f>
        <v>444</v>
      </c>
      <c r="AH3" s="11" t="str">
        <f>หน้ารวม!AH3</f>
        <v>250</v>
      </c>
    </row>
    <row r="4" spans="1:34" s="13" customFormat="1" ht="21" customHeight="1" x14ac:dyDescent="0.4">
      <c r="A4" s="11">
        <v>2</v>
      </c>
      <c r="B4" s="11" t="s">
        <v>2</v>
      </c>
      <c r="C4" s="11" t="s">
        <v>27</v>
      </c>
      <c r="D4" s="11" t="s">
        <v>36</v>
      </c>
      <c r="E4" s="11">
        <f t="shared" ref="E4:E10" si="5">SUM(F4:H4)</f>
        <v>4</v>
      </c>
      <c r="F4" s="11">
        <f t="shared" si="0"/>
        <v>2</v>
      </c>
      <c r="G4" s="11">
        <f t="shared" si="1"/>
        <v>0</v>
      </c>
      <c r="H4" s="11">
        <f t="shared" si="2"/>
        <v>2</v>
      </c>
      <c r="I4" s="12">
        <f t="shared" si="3"/>
        <v>4</v>
      </c>
      <c r="J4" s="4">
        <f t="shared" ref="J4:J10" si="6">P4+U4+Z4+AE4</f>
        <v>1219</v>
      </c>
      <c r="K4" s="4">
        <f t="shared" ref="K4:K10" si="7">R4+W4+AB4+AG4</f>
        <v>469</v>
      </c>
      <c r="L4" s="4">
        <f t="shared" ref="L4:L10" si="8">R4+X4+AC4+AH4</f>
        <v>230</v>
      </c>
      <c r="M4" s="6">
        <f t="shared" ref="M4:M10" si="9">50+(F4*8)+(G4*6)+(H4*4)+(L4/100)</f>
        <v>76.3</v>
      </c>
      <c r="N4" s="4" t="str">
        <f t="shared" si="4"/>
        <v>เงิน</v>
      </c>
      <c r="O4" s="11" t="str">
        <f>หน้ารวม!O4</f>
        <v>L</v>
      </c>
      <c r="P4" s="11">
        <f>หน้ารวม!P4</f>
        <v>100</v>
      </c>
      <c r="Q4" s="11">
        <f>หน้ารวม!Q4</f>
        <v>250</v>
      </c>
      <c r="R4" s="11">
        <f>หน้ารวม!R4</f>
        <v>-150</v>
      </c>
      <c r="S4" s="11">
        <f>หน้ารวม!S4</f>
        <v>-150</v>
      </c>
      <c r="T4" s="11" t="str">
        <f>หน้ารวม!T4</f>
        <v>W</v>
      </c>
      <c r="U4" s="11">
        <f>หน้ารวม!U4</f>
        <v>300</v>
      </c>
      <c r="V4" s="11">
        <f>หน้ารวม!V4</f>
        <v>100</v>
      </c>
      <c r="W4" s="11">
        <f>หน้ารวม!W4</f>
        <v>200</v>
      </c>
      <c r="X4" s="11">
        <f>หน้ารวม!X4</f>
        <v>200</v>
      </c>
      <c r="Y4" s="11" t="str">
        <f>หน้ารวม!Y4</f>
        <v>L</v>
      </c>
      <c r="Z4" s="11">
        <f>หน้ารวม!Z4</f>
        <v>230</v>
      </c>
      <c r="AA4" s="11">
        <f>หน้ารวม!AA4</f>
        <v>300</v>
      </c>
      <c r="AB4" s="11">
        <f>หน้ารวม!AB4</f>
        <v>-70</v>
      </c>
      <c r="AC4" s="11">
        <f>หน้ารวม!AC4</f>
        <v>-70</v>
      </c>
      <c r="AD4" s="11" t="str">
        <f>หน้ารวม!AD4</f>
        <v>W</v>
      </c>
      <c r="AE4" s="11">
        <f>หน้ารวม!AE4</f>
        <v>589</v>
      </c>
      <c r="AF4" s="11">
        <f>หน้ารวม!AF4</f>
        <v>100</v>
      </c>
      <c r="AG4" s="11">
        <f>หน้ารวม!AG4</f>
        <v>489</v>
      </c>
      <c r="AH4" s="11" t="str">
        <f>หน้ารวม!AH4</f>
        <v>250</v>
      </c>
    </row>
    <row r="5" spans="1:34" s="13" customFormat="1" ht="21" customHeight="1" x14ac:dyDescent="0.4">
      <c r="A5" s="11">
        <v>3</v>
      </c>
      <c r="B5" s="11" t="s">
        <v>3</v>
      </c>
      <c r="C5" s="11" t="s">
        <v>28</v>
      </c>
      <c r="D5" s="11" t="s">
        <v>37</v>
      </c>
      <c r="E5" s="11">
        <f t="shared" si="5"/>
        <v>4</v>
      </c>
      <c r="F5" s="11">
        <f t="shared" si="0"/>
        <v>2</v>
      </c>
      <c r="G5" s="11">
        <f t="shared" si="1"/>
        <v>0</v>
      </c>
      <c r="H5" s="11">
        <f t="shared" si="2"/>
        <v>2</v>
      </c>
      <c r="I5" s="12">
        <f t="shared" si="3"/>
        <v>4</v>
      </c>
      <c r="J5" s="4">
        <f t="shared" si="6"/>
        <v>950</v>
      </c>
      <c r="K5" s="4">
        <f t="shared" si="7"/>
        <v>-100</v>
      </c>
      <c r="L5" s="4">
        <f t="shared" si="8"/>
        <v>-100</v>
      </c>
      <c r="M5" s="6">
        <f t="shared" si="9"/>
        <v>73</v>
      </c>
      <c r="N5" s="4" t="str">
        <f t="shared" si="4"/>
        <v>เงิน</v>
      </c>
      <c r="O5" s="11" t="str">
        <f>หน้ารวม!O5</f>
        <v>L</v>
      </c>
      <c r="P5" s="11">
        <f>หน้ารวม!P5</f>
        <v>200</v>
      </c>
      <c r="Q5" s="11">
        <f>หน้ารวม!Q5</f>
        <v>300</v>
      </c>
      <c r="R5" s="11">
        <f>หน้ารวม!R5</f>
        <v>-100</v>
      </c>
      <c r="S5" s="11">
        <f>หน้ารวม!S5</f>
        <v>-100</v>
      </c>
      <c r="T5" s="11" t="str">
        <f>หน้ารวม!T5</f>
        <v>W</v>
      </c>
      <c r="U5" s="11">
        <f>หน้ารวม!U5</f>
        <v>350</v>
      </c>
      <c r="V5" s="11">
        <f>หน้ารวม!V5</f>
        <v>200</v>
      </c>
      <c r="W5" s="11">
        <f>หน้ารวม!W5</f>
        <v>150</v>
      </c>
      <c r="X5" s="11">
        <f>หน้ารวม!X5</f>
        <v>150</v>
      </c>
      <c r="Y5" s="11" t="str">
        <f>หน้ารวม!Y5</f>
        <v>L</v>
      </c>
      <c r="Z5" s="11">
        <f>หน้ารวม!Z5</f>
        <v>100</v>
      </c>
      <c r="AA5" s="11">
        <f>หน้ารวม!AA5</f>
        <v>350</v>
      </c>
      <c r="AB5" s="11">
        <f>หน้ารวม!AB5</f>
        <v>-250</v>
      </c>
      <c r="AC5" s="11">
        <f>หน้ารวม!AC5</f>
        <v>-250</v>
      </c>
      <c r="AD5" s="11" t="str">
        <f>หน้ารวม!AD5</f>
        <v>W</v>
      </c>
      <c r="AE5" s="11">
        <f>หน้ารวม!AE5</f>
        <v>300</v>
      </c>
      <c r="AF5" s="11">
        <f>หน้ารวม!AF5</f>
        <v>200</v>
      </c>
      <c r="AG5" s="11">
        <f>หน้ารวม!AG5</f>
        <v>100</v>
      </c>
      <c r="AH5" s="11">
        <f>หน้ารวม!AH5</f>
        <v>100</v>
      </c>
    </row>
    <row r="6" spans="1:34" s="13" customFormat="1" ht="21" customHeight="1" x14ac:dyDescent="0.4">
      <c r="A6" s="11">
        <v>4</v>
      </c>
      <c r="B6" s="11" t="s">
        <v>4</v>
      </c>
      <c r="C6" s="11" t="s">
        <v>29</v>
      </c>
      <c r="D6" s="11" t="s">
        <v>38</v>
      </c>
      <c r="E6" s="11">
        <f t="shared" si="5"/>
        <v>4</v>
      </c>
      <c r="F6" s="11">
        <f t="shared" si="0"/>
        <v>2</v>
      </c>
      <c r="G6" s="11">
        <f t="shared" si="1"/>
        <v>0</v>
      </c>
      <c r="H6" s="11">
        <f t="shared" si="2"/>
        <v>2</v>
      </c>
      <c r="I6" s="12">
        <f t="shared" si="3"/>
        <v>4</v>
      </c>
      <c r="J6" s="4">
        <f t="shared" si="6"/>
        <v>900</v>
      </c>
      <c r="K6" s="4">
        <f t="shared" si="7"/>
        <v>-50</v>
      </c>
      <c r="L6" s="4">
        <f t="shared" si="8"/>
        <v>-50</v>
      </c>
      <c r="M6" s="6">
        <f t="shared" si="9"/>
        <v>73.5</v>
      </c>
      <c r="N6" s="4" t="str">
        <f t="shared" si="4"/>
        <v>เงิน</v>
      </c>
      <c r="O6" s="11" t="str">
        <f>หน้ารวม!O6</f>
        <v>L</v>
      </c>
      <c r="P6" s="11">
        <f>หน้ารวม!P6</f>
        <v>250</v>
      </c>
      <c r="Q6" s="11">
        <f>หน้ารวม!Q6</f>
        <v>350</v>
      </c>
      <c r="R6" s="11">
        <f>หน้ารวม!R6</f>
        <v>-100</v>
      </c>
      <c r="S6" s="11">
        <f>หน้ารวม!S6</f>
        <v>-100</v>
      </c>
      <c r="T6" s="11" t="str">
        <f>หน้ารวม!T6</f>
        <v>L</v>
      </c>
      <c r="U6" s="11">
        <f>หน้ารวม!U6</f>
        <v>100</v>
      </c>
      <c r="V6" s="11">
        <f>หน้ารวม!V6</f>
        <v>250</v>
      </c>
      <c r="W6" s="11">
        <f>หน้ารวม!W6</f>
        <v>-150</v>
      </c>
      <c r="X6" s="11">
        <f>หน้ารวม!X6</f>
        <v>-150</v>
      </c>
      <c r="Y6" s="11" t="str">
        <f>หน้ารวม!Y6</f>
        <v>W</v>
      </c>
      <c r="Z6" s="11">
        <f>หน้ารวม!Z6</f>
        <v>200</v>
      </c>
      <c r="AA6" s="11">
        <f>หน้ารวม!AA6</f>
        <v>100</v>
      </c>
      <c r="AB6" s="11">
        <f>หน้ารวม!AB6</f>
        <v>100</v>
      </c>
      <c r="AC6" s="11">
        <f>หน้ารวม!AC6</f>
        <v>100</v>
      </c>
      <c r="AD6" s="11" t="str">
        <f>หน้ารวม!AD6</f>
        <v>W</v>
      </c>
      <c r="AE6" s="11">
        <f>หน้ารวม!AE6</f>
        <v>350</v>
      </c>
      <c r="AF6" s="11">
        <f>หน้ารวม!AF6</f>
        <v>250</v>
      </c>
      <c r="AG6" s="11">
        <f>หน้ารวม!AG6</f>
        <v>100</v>
      </c>
      <c r="AH6" s="11">
        <f>หน้ารวม!AH6</f>
        <v>100</v>
      </c>
    </row>
    <row r="7" spans="1:34" s="13" customFormat="1" ht="21" customHeight="1" x14ac:dyDescent="0.4">
      <c r="A7" s="11">
        <v>5</v>
      </c>
      <c r="B7" s="11" t="s">
        <v>5</v>
      </c>
      <c r="C7" s="11" t="s">
        <v>30</v>
      </c>
      <c r="D7" s="11" t="s">
        <v>39</v>
      </c>
      <c r="E7" s="11">
        <f t="shared" si="5"/>
        <v>4</v>
      </c>
      <c r="F7" s="11">
        <f t="shared" si="0"/>
        <v>2</v>
      </c>
      <c r="G7" s="11">
        <f t="shared" si="1"/>
        <v>0</v>
      </c>
      <c r="H7" s="11">
        <f t="shared" si="2"/>
        <v>2</v>
      </c>
      <c r="I7" s="12">
        <f t="shared" si="3"/>
        <v>4</v>
      </c>
      <c r="J7" s="4">
        <f t="shared" si="6"/>
        <v>850</v>
      </c>
      <c r="K7" s="4">
        <f t="shared" si="7"/>
        <v>51</v>
      </c>
      <c r="L7" s="4">
        <f t="shared" si="8"/>
        <v>51</v>
      </c>
      <c r="M7" s="6">
        <f t="shared" si="9"/>
        <v>74.510000000000005</v>
      </c>
      <c r="N7" s="4" t="str">
        <f t="shared" si="4"/>
        <v>เงิน</v>
      </c>
      <c r="O7" s="11" t="str">
        <f>หน้ารวม!O7</f>
        <v>W</v>
      </c>
      <c r="P7" s="11">
        <f>หน้ารวม!P7</f>
        <v>300</v>
      </c>
      <c r="Q7" s="11">
        <f>หน้ารวม!Q7</f>
        <v>100</v>
      </c>
      <c r="R7" s="11">
        <f>หน้ารวม!R7</f>
        <v>200</v>
      </c>
      <c r="S7" s="11">
        <f>หน้ารวม!S7</f>
        <v>200</v>
      </c>
      <c r="T7" s="11" t="str">
        <f>หน้ารวม!T7</f>
        <v>L</v>
      </c>
      <c r="U7" s="11">
        <f>หน้ารวม!U7</f>
        <v>200</v>
      </c>
      <c r="V7" s="11">
        <f>หน้ารวม!V7</f>
        <v>300</v>
      </c>
      <c r="W7" s="11">
        <f>หน้ารวม!W7</f>
        <v>-100</v>
      </c>
      <c r="X7" s="11">
        <f>หน้ารวม!X7</f>
        <v>-100</v>
      </c>
      <c r="Y7" s="11" t="str">
        <f>หน้ารวม!Y7</f>
        <v>W</v>
      </c>
      <c r="Z7" s="11">
        <f>หน้ารวม!Z7</f>
        <v>250</v>
      </c>
      <c r="AA7" s="11">
        <f>หน้ารวม!AA7</f>
        <v>200</v>
      </c>
      <c r="AB7" s="11">
        <f>หน้ารวม!AB7</f>
        <v>50</v>
      </c>
      <c r="AC7" s="11">
        <f>หน้ารวม!AC7</f>
        <v>50</v>
      </c>
      <c r="AD7" s="11" t="str">
        <f>หน้ารวม!AD7</f>
        <v>L</v>
      </c>
      <c r="AE7" s="11">
        <f>หน้ารวม!AE7</f>
        <v>100</v>
      </c>
      <c r="AF7" s="11">
        <f>หน้ารวม!AF7</f>
        <v>199</v>
      </c>
      <c r="AG7" s="11">
        <f>หน้ารวม!AG7</f>
        <v>-99</v>
      </c>
      <c r="AH7" s="11">
        <f>หน้ารวม!AH7</f>
        <v>-99</v>
      </c>
    </row>
    <row r="8" spans="1:34" s="13" customFormat="1" ht="21" customHeight="1" x14ac:dyDescent="0.4">
      <c r="A8" s="11">
        <v>6</v>
      </c>
      <c r="B8" s="11" t="s">
        <v>6</v>
      </c>
      <c r="C8" s="11" t="s">
        <v>31</v>
      </c>
      <c r="D8" s="11" t="s">
        <v>40</v>
      </c>
      <c r="E8" s="11">
        <f t="shared" si="5"/>
        <v>4</v>
      </c>
      <c r="F8" s="11">
        <f t="shared" si="0"/>
        <v>2</v>
      </c>
      <c r="G8" s="11">
        <f t="shared" si="1"/>
        <v>0</v>
      </c>
      <c r="H8" s="11">
        <f t="shared" si="2"/>
        <v>2</v>
      </c>
      <c r="I8" s="12">
        <f t="shared" si="3"/>
        <v>4</v>
      </c>
      <c r="J8" s="4">
        <f t="shared" si="6"/>
        <v>1100</v>
      </c>
      <c r="K8" s="4">
        <f t="shared" si="7"/>
        <v>-300</v>
      </c>
      <c r="L8" s="4">
        <f t="shared" si="8"/>
        <v>-150</v>
      </c>
      <c r="M8" s="6">
        <f t="shared" si="9"/>
        <v>72.5</v>
      </c>
      <c r="N8" s="4" t="str">
        <f t="shared" si="4"/>
        <v>เงิน</v>
      </c>
      <c r="O8" s="11" t="str">
        <f>หน้ารวม!O8</f>
        <v>W</v>
      </c>
      <c r="P8" s="11">
        <f>หน้ารวม!P8</f>
        <v>350</v>
      </c>
      <c r="Q8" s="11">
        <f>หน้ารวม!Q8</f>
        <v>200</v>
      </c>
      <c r="R8" s="11">
        <f>หน้ารวม!R8</f>
        <v>150</v>
      </c>
      <c r="S8" s="11">
        <f>หน้ารวม!S8</f>
        <v>150</v>
      </c>
      <c r="T8" s="11" t="str">
        <f>หน้ารวม!T8</f>
        <v>L</v>
      </c>
      <c r="U8" s="11">
        <f>หน้ารวม!U8</f>
        <v>250</v>
      </c>
      <c r="V8" s="11">
        <f>หน้ารวม!V8</f>
        <v>350</v>
      </c>
      <c r="W8" s="11">
        <f>หน้ารวม!W8</f>
        <v>-100</v>
      </c>
      <c r="X8" s="11">
        <f>หน้ารวม!X8</f>
        <v>-100</v>
      </c>
      <c r="Y8" s="11" t="str">
        <f>หน้ารวม!Y8</f>
        <v>W</v>
      </c>
      <c r="Z8" s="11">
        <f>หน้ารวม!Z8</f>
        <v>300</v>
      </c>
      <c r="AA8" s="11">
        <f>หน้ารวม!AA8</f>
        <v>250</v>
      </c>
      <c r="AB8" s="11">
        <f>หน้ารวม!AB8</f>
        <v>50</v>
      </c>
      <c r="AC8" s="11">
        <f>หน้ารวม!AC8</f>
        <v>50</v>
      </c>
      <c r="AD8" s="11" t="str">
        <f>หน้ารวม!AD8</f>
        <v>L</v>
      </c>
      <c r="AE8" s="11">
        <f>หน้ารวม!AE8</f>
        <v>200</v>
      </c>
      <c r="AF8" s="11">
        <f>หน้ารวม!AF8</f>
        <v>600</v>
      </c>
      <c r="AG8" s="11">
        <f>หน้ารวม!AG8</f>
        <v>-400</v>
      </c>
      <c r="AH8" s="11" t="str">
        <f>หน้ารวม!AH8</f>
        <v>-250</v>
      </c>
    </row>
    <row r="9" spans="1:34" s="13" customFormat="1" ht="21" customHeight="1" x14ac:dyDescent="0.4">
      <c r="A9" s="11">
        <v>7</v>
      </c>
      <c r="B9" s="11" t="s">
        <v>7</v>
      </c>
      <c r="C9" s="11" t="s">
        <v>32</v>
      </c>
      <c r="D9" s="11" t="s">
        <v>41</v>
      </c>
      <c r="E9" s="11">
        <f t="shared" si="5"/>
        <v>4</v>
      </c>
      <c r="F9" s="11">
        <f t="shared" si="0"/>
        <v>3</v>
      </c>
      <c r="G9" s="11">
        <f t="shared" si="1"/>
        <v>0</v>
      </c>
      <c r="H9" s="11">
        <f t="shared" si="2"/>
        <v>1</v>
      </c>
      <c r="I9" s="12">
        <f t="shared" si="3"/>
        <v>6</v>
      </c>
      <c r="J9" s="4">
        <f t="shared" si="6"/>
        <v>1199</v>
      </c>
      <c r="K9" s="4">
        <f t="shared" si="7"/>
        <v>150</v>
      </c>
      <c r="L9" s="4">
        <f t="shared" si="8"/>
        <v>150</v>
      </c>
      <c r="M9" s="6">
        <f t="shared" si="9"/>
        <v>79.5</v>
      </c>
      <c r="N9" s="4" t="str">
        <f t="shared" si="4"/>
        <v>เงิน</v>
      </c>
      <c r="O9" s="11" t="str">
        <f>หน้ารวม!O9</f>
        <v>W</v>
      </c>
      <c r="P9" s="11">
        <f>หน้ารวม!P9</f>
        <v>400</v>
      </c>
      <c r="Q9" s="11">
        <f>หน้ารวม!Q9</f>
        <v>250</v>
      </c>
      <c r="R9" s="11">
        <f>หน้ารวม!R9</f>
        <v>150</v>
      </c>
      <c r="S9" s="11">
        <f>หน้ารวม!S9</f>
        <v>150</v>
      </c>
      <c r="T9" s="11" t="str">
        <f>หน้ารวม!T9</f>
        <v>L</v>
      </c>
      <c r="U9" s="11">
        <f>หน้ารวม!U9</f>
        <v>199</v>
      </c>
      <c r="V9" s="11">
        <f>หน้ารวม!V9</f>
        <v>400</v>
      </c>
      <c r="W9" s="11">
        <f>หน้ารวม!W9</f>
        <v>-201</v>
      </c>
      <c r="X9" s="11">
        <f>หน้ารวม!X9</f>
        <v>-201</v>
      </c>
      <c r="Y9" s="11" t="str">
        <f>หน้ารวม!Y9</f>
        <v>W</v>
      </c>
      <c r="Z9" s="11">
        <f>หน้ารวม!Z9</f>
        <v>350</v>
      </c>
      <c r="AA9" s="11">
        <f>หน้ารวม!AA9</f>
        <v>199</v>
      </c>
      <c r="AB9" s="11">
        <f>หน้ารวม!AB9</f>
        <v>151</v>
      </c>
      <c r="AC9" s="11">
        <f>หน้ารวม!AC9</f>
        <v>151</v>
      </c>
      <c r="AD9" s="11" t="str">
        <f>หน้ารวม!AD9</f>
        <v>W</v>
      </c>
      <c r="AE9" s="11">
        <f>หน้ารวม!AE9</f>
        <v>250</v>
      </c>
      <c r="AF9" s="11">
        <f>หน้ารวม!AF9</f>
        <v>200</v>
      </c>
      <c r="AG9" s="11">
        <f>หน้ารวม!AG9</f>
        <v>50</v>
      </c>
      <c r="AH9" s="11">
        <f>หน้ารวม!AH9</f>
        <v>50</v>
      </c>
    </row>
    <row r="10" spans="1:34" s="13" customFormat="1" ht="21" customHeight="1" x14ac:dyDescent="0.4">
      <c r="A10" s="11">
        <v>8</v>
      </c>
      <c r="B10" s="11" t="s">
        <v>6</v>
      </c>
      <c r="C10" s="11" t="s">
        <v>34</v>
      </c>
      <c r="D10" s="11" t="s">
        <v>42</v>
      </c>
      <c r="E10" s="11">
        <f t="shared" si="5"/>
        <v>4</v>
      </c>
      <c r="F10" s="11">
        <f t="shared" si="0"/>
        <v>1</v>
      </c>
      <c r="G10" s="11">
        <f t="shared" si="1"/>
        <v>1</v>
      </c>
      <c r="H10" s="11">
        <f t="shared" si="2"/>
        <v>2</v>
      </c>
      <c r="I10" s="12">
        <f t="shared" si="3"/>
        <v>3</v>
      </c>
      <c r="J10" s="4">
        <f t="shared" si="6"/>
        <v>1649</v>
      </c>
      <c r="K10" s="4">
        <f t="shared" si="7"/>
        <v>-251</v>
      </c>
      <c r="L10" s="4">
        <f t="shared" si="8"/>
        <v>-251</v>
      </c>
      <c r="M10" s="6">
        <f t="shared" si="9"/>
        <v>69.489999999999995</v>
      </c>
      <c r="N10" s="4" t="str">
        <f t="shared" si="4"/>
        <v>ทองแดง</v>
      </c>
      <c r="O10" s="11" t="str">
        <f>หน้ารวม!O10</f>
        <v>T</v>
      </c>
      <c r="P10" s="11">
        <f>หน้ารวม!P10</f>
        <v>450</v>
      </c>
      <c r="Q10" s="11">
        <f>หน้ารวม!Q10</f>
        <v>450</v>
      </c>
      <c r="R10" s="11">
        <f>หน้ารวม!R10</f>
        <v>0</v>
      </c>
      <c r="S10" s="11">
        <f>หน้ารวม!S10</f>
        <v>0</v>
      </c>
      <c r="T10" s="11" t="str">
        <f>หน้ารวม!T10</f>
        <v>W</v>
      </c>
      <c r="U10" s="11">
        <f>หน้ารวม!U10</f>
        <v>600</v>
      </c>
      <c r="V10" s="11">
        <f>หน้ารวม!V10</f>
        <v>450</v>
      </c>
      <c r="W10" s="11">
        <f>หน้ารวม!W10</f>
        <v>150</v>
      </c>
      <c r="X10" s="11">
        <f>หน้ารวม!X10</f>
        <v>150</v>
      </c>
      <c r="Y10" s="11" t="str">
        <f>หน้ารวม!Y10</f>
        <v>L</v>
      </c>
      <c r="Z10" s="11">
        <f>หน้ารวม!Z10</f>
        <v>400</v>
      </c>
      <c r="AA10" s="11">
        <f>หน้ารวม!AA10</f>
        <v>600</v>
      </c>
      <c r="AB10" s="11">
        <f>หน้ารวม!AB10</f>
        <v>-200</v>
      </c>
      <c r="AC10" s="11">
        <f>หน้ารวม!AC10</f>
        <v>-200</v>
      </c>
      <c r="AD10" s="11" t="str">
        <f>หน้ารวม!AD10</f>
        <v>L</v>
      </c>
      <c r="AE10" s="11">
        <f>หน้ารวม!AE10</f>
        <v>199</v>
      </c>
      <c r="AF10" s="11">
        <f>หน้ารวม!AF10</f>
        <v>400</v>
      </c>
      <c r="AG10" s="11">
        <f>หน้ารวม!AG10</f>
        <v>-201</v>
      </c>
      <c r="AH10" s="11">
        <f>หน้ารวม!AH10</f>
        <v>-201</v>
      </c>
    </row>
  </sheetData>
  <mergeCells count="18">
    <mergeCell ref="T1:X1"/>
    <mergeCell ref="Y1:AC1"/>
    <mergeCell ref="AD1:AH1"/>
    <mergeCell ref="J1:J2"/>
    <mergeCell ref="K1:K2"/>
    <mergeCell ref="L1:L2"/>
    <mergeCell ref="M1:M2"/>
    <mergeCell ref="N1:N2"/>
    <mergeCell ref="O1:S1"/>
    <mergeCell ref="I1:I2"/>
    <mergeCell ref="A1:A2"/>
    <mergeCell ref="B1:B2"/>
    <mergeCell ref="E1:E2"/>
    <mergeCell ref="F1:F2"/>
    <mergeCell ref="G1:G2"/>
    <mergeCell ref="H1:H2"/>
    <mergeCell ref="C1:C2"/>
    <mergeCell ref="D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E690-7857-864F-9DF1-D7C634903DE9}">
  <sheetPr>
    <tabColor theme="5" tint="0.39997558519241921"/>
  </sheetPr>
  <dimension ref="A1:AH10"/>
  <sheetViews>
    <sheetView workbookViewId="0">
      <selection activeCell="H23" sqref="H23"/>
    </sheetView>
  </sheetViews>
  <sheetFormatPr baseColWidth="10" defaultRowHeight="15" x14ac:dyDescent="0.15"/>
  <cols>
    <col min="5" max="8" width="6.85546875" customWidth="1"/>
    <col min="9" max="9" width="7.140625" customWidth="1"/>
    <col min="10" max="10" width="7" customWidth="1"/>
    <col min="11" max="11" width="7.140625" customWidth="1"/>
    <col min="12" max="12" width="6.85546875" customWidth="1"/>
    <col min="13" max="14" width="0" hidden="1" customWidth="1"/>
  </cols>
  <sheetData>
    <row r="1" spans="1:34" ht="15" customHeight="1" x14ac:dyDescent="0.15">
      <c r="A1" s="14" t="s">
        <v>23</v>
      </c>
      <c r="B1" s="16" t="s">
        <v>0</v>
      </c>
      <c r="C1" s="16" t="s">
        <v>24</v>
      </c>
      <c r="D1" s="16" t="s">
        <v>25</v>
      </c>
      <c r="E1" s="17" t="s">
        <v>9</v>
      </c>
      <c r="F1" s="17" t="s">
        <v>10</v>
      </c>
      <c r="G1" s="17" t="s">
        <v>11</v>
      </c>
      <c r="H1" s="17" t="s">
        <v>12</v>
      </c>
      <c r="I1" s="19" t="s">
        <v>13</v>
      </c>
      <c r="J1" s="20" t="s">
        <v>46</v>
      </c>
      <c r="K1" s="24" t="s">
        <v>47</v>
      </c>
      <c r="L1" s="19" t="s">
        <v>14</v>
      </c>
      <c r="M1" s="20" t="s">
        <v>15</v>
      </c>
      <c r="N1" s="20" t="s">
        <v>16</v>
      </c>
      <c r="O1" s="15" t="s">
        <v>17</v>
      </c>
      <c r="P1" s="15"/>
      <c r="Q1" s="15"/>
      <c r="R1" s="15"/>
      <c r="S1" s="15"/>
      <c r="T1" s="15" t="s">
        <v>18</v>
      </c>
      <c r="U1" s="15"/>
      <c r="V1" s="15"/>
      <c r="W1" s="15"/>
      <c r="X1" s="15"/>
      <c r="Y1" s="15" t="s">
        <v>19</v>
      </c>
      <c r="Z1" s="15"/>
      <c r="AA1" s="15"/>
      <c r="AB1" s="15"/>
      <c r="AC1" s="15"/>
      <c r="AD1" s="15" t="s">
        <v>20</v>
      </c>
      <c r="AE1" s="15"/>
      <c r="AF1" s="15"/>
      <c r="AG1" s="15"/>
      <c r="AH1" s="15"/>
    </row>
    <row r="2" spans="1:34" ht="94" customHeight="1" x14ac:dyDescent="0.15">
      <c r="A2" s="14"/>
      <c r="B2" s="16"/>
      <c r="C2" s="16"/>
      <c r="D2" s="16"/>
      <c r="E2" s="18"/>
      <c r="F2" s="18"/>
      <c r="G2" s="18"/>
      <c r="H2" s="18"/>
      <c r="I2" s="18"/>
      <c r="J2" s="18"/>
      <c r="K2" s="25"/>
      <c r="L2" s="18"/>
      <c r="M2" s="18"/>
      <c r="N2" s="18"/>
      <c r="O2" s="8" t="s">
        <v>8</v>
      </c>
      <c r="P2" s="8" t="s">
        <v>46</v>
      </c>
      <c r="Q2" s="8" t="s">
        <v>45</v>
      </c>
      <c r="R2" s="7" t="s">
        <v>47</v>
      </c>
      <c r="S2" s="7" t="s">
        <v>44</v>
      </c>
      <c r="T2" s="8" t="s">
        <v>8</v>
      </c>
      <c r="U2" s="8" t="s">
        <v>46</v>
      </c>
      <c r="V2" s="8" t="s">
        <v>45</v>
      </c>
      <c r="W2" s="7" t="s">
        <v>47</v>
      </c>
      <c r="X2" s="7" t="s">
        <v>44</v>
      </c>
      <c r="Y2" s="8" t="s">
        <v>8</v>
      </c>
      <c r="Z2" s="8" t="s">
        <v>46</v>
      </c>
      <c r="AA2" s="8" t="s">
        <v>45</v>
      </c>
      <c r="AB2" s="7" t="s">
        <v>47</v>
      </c>
      <c r="AC2" s="7" t="s">
        <v>44</v>
      </c>
      <c r="AD2" s="8" t="s">
        <v>8</v>
      </c>
      <c r="AE2" s="8" t="s">
        <v>46</v>
      </c>
      <c r="AF2" s="8" t="s">
        <v>45</v>
      </c>
      <c r="AG2" s="7" t="s">
        <v>47</v>
      </c>
      <c r="AH2" s="7" t="s">
        <v>44</v>
      </c>
    </row>
    <row r="3" spans="1:34" s="1" customFormat="1" x14ac:dyDescent="0.15">
      <c r="A3" s="26" cm="1">
        <f t="array" ref="A3:AH10">_xlfn.SORTBY('ผลเกมที่ 3-4'!A3:AH10,'ผลเกมที่ 3-4'!I3:I10,-1,'ผลเกมที่ 3-4'!L3:L10,-1,'ผลเกมที่ 3-4'!K3:K10,-1,'ผลเกมที่ 3-4'!J3:J10,-1)</f>
        <v>7</v>
      </c>
      <c r="B3" s="2" t="str">
        <v>ช</v>
      </c>
      <c r="C3" s="2" t="str">
        <v>โคราช ช</v>
      </c>
      <c r="D3" s="2" t="str">
        <v>นครราชสีมา 7</v>
      </c>
      <c r="E3" s="2">
        <v>4</v>
      </c>
      <c r="F3" s="2">
        <v>3</v>
      </c>
      <c r="G3" s="2">
        <v>0</v>
      </c>
      <c r="H3" s="2">
        <v>1</v>
      </c>
      <c r="I3" s="2">
        <v>6</v>
      </c>
      <c r="J3" s="2">
        <v>1199</v>
      </c>
      <c r="K3" s="2">
        <v>150</v>
      </c>
      <c r="L3" s="2">
        <v>150</v>
      </c>
      <c r="M3" s="2">
        <v>79.5</v>
      </c>
      <c r="N3" s="2" t="str">
        <v>เงิน</v>
      </c>
      <c r="O3" s="2" t="str">
        <v>W</v>
      </c>
      <c r="P3" s="2">
        <v>400</v>
      </c>
      <c r="Q3" s="2">
        <v>250</v>
      </c>
      <c r="R3" s="2">
        <v>150</v>
      </c>
      <c r="S3" s="2">
        <v>150</v>
      </c>
      <c r="T3" s="2" t="str">
        <v>L</v>
      </c>
      <c r="U3" s="2">
        <v>199</v>
      </c>
      <c r="V3" s="2">
        <v>400</v>
      </c>
      <c r="W3" s="2">
        <v>-201</v>
      </c>
      <c r="X3" s="2">
        <v>-201</v>
      </c>
      <c r="Y3" s="2" t="str">
        <v>W</v>
      </c>
      <c r="Z3" s="2">
        <v>350</v>
      </c>
      <c r="AA3" s="2">
        <v>199</v>
      </c>
      <c r="AB3" s="2">
        <v>151</v>
      </c>
      <c r="AC3" s="2">
        <v>151</v>
      </c>
      <c r="AD3" s="2" t="str">
        <v>W</v>
      </c>
      <c r="AE3" s="2">
        <v>250</v>
      </c>
      <c r="AF3" s="2">
        <v>200</v>
      </c>
      <c r="AG3" s="2">
        <v>50</v>
      </c>
      <c r="AH3" s="2">
        <v>50</v>
      </c>
    </row>
    <row r="4" spans="1:34" s="1" customFormat="1" x14ac:dyDescent="0.15">
      <c r="A4" s="26">
        <v>2</v>
      </c>
      <c r="B4" s="2" t="str">
        <v>ข</v>
      </c>
      <c r="C4" s="2" t="str">
        <v>โคราช ข</v>
      </c>
      <c r="D4" s="2" t="str">
        <v>นครราชสีมา 2</v>
      </c>
      <c r="E4" s="2">
        <v>4</v>
      </c>
      <c r="F4" s="2">
        <v>2</v>
      </c>
      <c r="G4" s="2">
        <v>0</v>
      </c>
      <c r="H4" s="2">
        <v>2</v>
      </c>
      <c r="I4" s="2">
        <v>4</v>
      </c>
      <c r="J4" s="2">
        <v>1219</v>
      </c>
      <c r="K4" s="2">
        <v>469</v>
      </c>
      <c r="L4" s="2">
        <v>230</v>
      </c>
      <c r="M4" s="2">
        <v>76.3</v>
      </c>
      <c r="N4" s="2" t="str">
        <v>เงิน</v>
      </c>
      <c r="O4" s="2" t="str">
        <v>L</v>
      </c>
      <c r="P4" s="2">
        <v>100</v>
      </c>
      <c r="Q4" s="2">
        <v>250</v>
      </c>
      <c r="R4" s="2">
        <v>-150</v>
      </c>
      <c r="S4" s="2">
        <v>-150</v>
      </c>
      <c r="T4" s="2" t="str">
        <v>W</v>
      </c>
      <c r="U4" s="2">
        <v>300</v>
      </c>
      <c r="V4" s="2">
        <v>100</v>
      </c>
      <c r="W4" s="2">
        <v>200</v>
      </c>
      <c r="X4" s="2">
        <v>200</v>
      </c>
      <c r="Y4" s="2" t="str">
        <v>L</v>
      </c>
      <c r="Z4" s="2">
        <v>230</v>
      </c>
      <c r="AA4" s="2">
        <v>300</v>
      </c>
      <c r="AB4" s="2">
        <v>-70</v>
      </c>
      <c r="AC4" s="2">
        <v>-70</v>
      </c>
      <c r="AD4" s="2" t="str">
        <v>W</v>
      </c>
      <c r="AE4" s="2">
        <v>589</v>
      </c>
      <c r="AF4" s="2">
        <v>100</v>
      </c>
      <c r="AG4" s="2">
        <v>489</v>
      </c>
      <c r="AH4" s="2" t="str">
        <v>250</v>
      </c>
    </row>
    <row r="5" spans="1:34" s="1" customFormat="1" x14ac:dyDescent="0.15">
      <c r="A5" s="26">
        <v>5</v>
      </c>
      <c r="B5" s="2" t="str">
        <v>จ</v>
      </c>
      <c r="C5" s="2" t="str">
        <v>โคราช จ</v>
      </c>
      <c r="D5" s="2" t="str">
        <v>นครราชสีมา 5</v>
      </c>
      <c r="E5" s="2">
        <v>4</v>
      </c>
      <c r="F5" s="2">
        <v>2</v>
      </c>
      <c r="G5" s="2">
        <v>0</v>
      </c>
      <c r="H5" s="2">
        <v>2</v>
      </c>
      <c r="I5" s="2">
        <v>4</v>
      </c>
      <c r="J5" s="2">
        <v>850</v>
      </c>
      <c r="K5" s="2">
        <v>51</v>
      </c>
      <c r="L5" s="2">
        <v>51</v>
      </c>
      <c r="M5" s="2">
        <v>74.510000000000005</v>
      </c>
      <c r="N5" s="2" t="str">
        <v>เงิน</v>
      </c>
      <c r="O5" s="2" t="str">
        <v>W</v>
      </c>
      <c r="P5" s="2">
        <v>300</v>
      </c>
      <c r="Q5" s="2">
        <v>100</v>
      </c>
      <c r="R5" s="2">
        <v>200</v>
      </c>
      <c r="S5" s="2">
        <v>200</v>
      </c>
      <c r="T5" s="2" t="str">
        <v>L</v>
      </c>
      <c r="U5" s="2">
        <v>200</v>
      </c>
      <c r="V5" s="2">
        <v>300</v>
      </c>
      <c r="W5" s="2">
        <v>-100</v>
      </c>
      <c r="X5" s="2">
        <v>-100</v>
      </c>
      <c r="Y5" s="2" t="str">
        <v>W</v>
      </c>
      <c r="Z5" s="2">
        <v>250</v>
      </c>
      <c r="AA5" s="2">
        <v>200</v>
      </c>
      <c r="AB5" s="2">
        <v>50</v>
      </c>
      <c r="AC5" s="2">
        <v>50</v>
      </c>
      <c r="AD5" s="2" t="str">
        <v>L</v>
      </c>
      <c r="AE5" s="2">
        <v>100</v>
      </c>
      <c r="AF5" s="2">
        <v>199</v>
      </c>
      <c r="AG5" s="2">
        <v>-99</v>
      </c>
      <c r="AH5" s="2">
        <v>-99</v>
      </c>
    </row>
    <row r="6" spans="1:34" s="1" customFormat="1" x14ac:dyDescent="0.15">
      <c r="A6" s="26">
        <v>1</v>
      </c>
      <c r="B6" s="2" t="str">
        <v>ก</v>
      </c>
      <c r="C6" s="2" t="str">
        <v>โคราช ก</v>
      </c>
      <c r="D6" s="2" t="str">
        <v>นครราชสีมา 1</v>
      </c>
      <c r="E6" s="2">
        <v>4</v>
      </c>
      <c r="F6" s="2">
        <v>2</v>
      </c>
      <c r="G6" s="2">
        <v>0</v>
      </c>
      <c r="H6" s="2">
        <v>2</v>
      </c>
      <c r="I6" s="2">
        <v>4</v>
      </c>
      <c r="J6" s="2">
        <v>1545</v>
      </c>
      <c r="K6" s="2">
        <v>103</v>
      </c>
      <c r="L6" s="2">
        <v>-50</v>
      </c>
      <c r="M6" s="2">
        <v>73.5</v>
      </c>
      <c r="N6" s="2" t="str">
        <v>เงิน</v>
      </c>
      <c r="O6" s="2" t="str">
        <v>L</v>
      </c>
      <c r="P6" s="2">
        <v>200</v>
      </c>
      <c r="Q6" s="2">
        <v>500</v>
      </c>
      <c r="R6" s="2">
        <v>-300</v>
      </c>
      <c r="S6" s="2" t="str">
        <v>-250</v>
      </c>
      <c r="T6" s="2" t="str">
        <v>W</v>
      </c>
      <c r="U6" s="2">
        <v>500</v>
      </c>
      <c r="V6" s="2">
        <v>230</v>
      </c>
      <c r="W6" s="2">
        <v>270</v>
      </c>
      <c r="X6" s="2" t="str">
        <v>250</v>
      </c>
      <c r="Y6" s="2" t="str">
        <v>L</v>
      </c>
      <c r="Z6" s="2">
        <v>278</v>
      </c>
      <c r="AA6" s="2">
        <v>589</v>
      </c>
      <c r="AB6" s="2">
        <v>-311</v>
      </c>
      <c r="AC6" s="2" t="str">
        <v>-250</v>
      </c>
      <c r="AD6" s="2" t="str">
        <v>W</v>
      </c>
      <c r="AE6" s="2">
        <v>567</v>
      </c>
      <c r="AF6" s="2">
        <v>123</v>
      </c>
      <c r="AG6" s="2">
        <v>444</v>
      </c>
      <c r="AH6" s="2" t="str">
        <v>250</v>
      </c>
    </row>
    <row r="7" spans="1:34" s="1" customFormat="1" x14ac:dyDescent="0.15">
      <c r="A7" s="26">
        <v>4</v>
      </c>
      <c r="B7" s="2" t="str">
        <v>ง</v>
      </c>
      <c r="C7" s="2" t="str">
        <v>โคราช ง</v>
      </c>
      <c r="D7" s="2" t="str">
        <v>นครราชสีมา 4</v>
      </c>
      <c r="E7" s="2">
        <v>4</v>
      </c>
      <c r="F7" s="2">
        <v>2</v>
      </c>
      <c r="G7" s="2">
        <v>0</v>
      </c>
      <c r="H7" s="2">
        <v>2</v>
      </c>
      <c r="I7" s="2">
        <v>4</v>
      </c>
      <c r="J7" s="2">
        <v>900</v>
      </c>
      <c r="K7" s="2">
        <v>-50</v>
      </c>
      <c r="L7" s="2">
        <v>-50</v>
      </c>
      <c r="M7" s="2">
        <v>73.5</v>
      </c>
      <c r="N7" s="2" t="str">
        <v>เงิน</v>
      </c>
      <c r="O7" s="2" t="str">
        <v>L</v>
      </c>
      <c r="P7" s="2">
        <v>250</v>
      </c>
      <c r="Q7" s="2">
        <v>350</v>
      </c>
      <c r="R7" s="2">
        <v>-100</v>
      </c>
      <c r="S7" s="2">
        <v>-100</v>
      </c>
      <c r="T7" s="2" t="str">
        <v>L</v>
      </c>
      <c r="U7" s="2">
        <v>100</v>
      </c>
      <c r="V7" s="2">
        <v>250</v>
      </c>
      <c r="W7" s="2">
        <v>-150</v>
      </c>
      <c r="X7" s="2">
        <v>-150</v>
      </c>
      <c r="Y7" s="2" t="str">
        <v>W</v>
      </c>
      <c r="Z7" s="2">
        <v>200</v>
      </c>
      <c r="AA7" s="2">
        <v>100</v>
      </c>
      <c r="AB7" s="2">
        <v>100</v>
      </c>
      <c r="AC7" s="2">
        <v>100</v>
      </c>
      <c r="AD7" s="2" t="str">
        <v>W</v>
      </c>
      <c r="AE7" s="2">
        <v>350</v>
      </c>
      <c r="AF7" s="2">
        <v>250</v>
      </c>
      <c r="AG7" s="2">
        <v>100</v>
      </c>
      <c r="AH7" s="2">
        <v>100</v>
      </c>
    </row>
    <row r="8" spans="1:34" s="1" customFormat="1" x14ac:dyDescent="0.15">
      <c r="A8" s="26">
        <v>3</v>
      </c>
      <c r="B8" s="2" t="str">
        <v>ค</v>
      </c>
      <c r="C8" s="2" t="str">
        <v>โคราช ค</v>
      </c>
      <c r="D8" s="2" t="str">
        <v>นครราชสีมา 3</v>
      </c>
      <c r="E8" s="2">
        <v>4</v>
      </c>
      <c r="F8" s="2">
        <v>2</v>
      </c>
      <c r="G8" s="2">
        <v>0</v>
      </c>
      <c r="H8" s="2">
        <v>2</v>
      </c>
      <c r="I8" s="2">
        <v>4</v>
      </c>
      <c r="J8" s="2">
        <v>950</v>
      </c>
      <c r="K8" s="2">
        <v>-100</v>
      </c>
      <c r="L8" s="2">
        <v>-100</v>
      </c>
      <c r="M8" s="2">
        <v>73</v>
      </c>
      <c r="N8" s="2" t="str">
        <v>เงิน</v>
      </c>
      <c r="O8" s="2" t="str">
        <v>L</v>
      </c>
      <c r="P8" s="2">
        <v>200</v>
      </c>
      <c r="Q8" s="2">
        <v>300</v>
      </c>
      <c r="R8" s="2">
        <v>-100</v>
      </c>
      <c r="S8" s="2">
        <v>-100</v>
      </c>
      <c r="T8" s="2" t="str">
        <v>W</v>
      </c>
      <c r="U8" s="2">
        <v>350</v>
      </c>
      <c r="V8" s="2">
        <v>200</v>
      </c>
      <c r="W8" s="2">
        <v>150</v>
      </c>
      <c r="X8" s="2">
        <v>150</v>
      </c>
      <c r="Y8" s="2" t="str">
        <v>L</v>
      </c>
      <c r="Z8" s="2">
        <v>100</v>
      </c>
      <c r="AA8" s="2">
        <v>350</v>
      </c>
      <c r="AB8" s="2">
        <v>-250</v>
      </c>
      <c r="AC8" s="2">
        <v>-250</v>
      </c>
      <c r="AD8" s="2" t="str">
        <v>W</v>
      </c>
      <c r="AE8" s="2">
        <v>300</v>
      </c>
      <c r="AF8" s="2">
        <v>200</v>
      </c>
      <c r="AG8" s="2">
        <v>100</v>
      </c>
      <c r="AH8" s="2">
        <v>100</v>
      </c>
    </row>
    <row r="9" spans="1:34" s="1" customFormat="1" x14ac:dyDescent="0.15">
      <c r="A9" s="26">
        <v>6</v>
      </c>
      <c r="B9" s="2" t="str">
        <v>ฉ</v>
      </c>
      <c r="C9" s="2" t="str">
        <v>โคราช ฉ</v>
      </c>
      <c r="D9" s="2" t="str">
        <v>นครราชสีมา 6</v>
      </c>
      <c r="E9" s="2">
        <v>4</v>
      </c>
      <c r="F9" s="2">
        <v>2</v>
      </c>
      <c r="G9" s="2">
        <v>0</v>
      </c>
      <c r="H9" s="2">
        <v>2</v>
      </c>
      <c r="I9" s="2">
        <v>4</v>
      </c>
      <c r="J9" s="2">
        <v>1100</v>
      </c>
      <c r="K9" s="2">
        <v>-300</v>
      </c>
      <c r="L9" s="2">
        <v>-150</v>
      </c>
      <c r="M9" s="2">
        <v>72.5</v>
      </c>
      <c r="N9" s="2" t="str">
        <v>เงิน</v>
      </c>
      <c r="O9" s="2" t="str">
        <v>W</v>
      </c>
      <c r="P9" s="2">
        <v>350</v>
      </c>
      <c r="Q9" s="2">
        <v>200</v>
      </c>
      <c r="R9" s="2">
        <v>150</v>
      </c>
      <c r="S9" s="2">
        <v>150</v>
      </c>
      <c r="T9" s="2" t="str">
        <v>L</v>
      </c>
      <c r="U9" s="2">
        <v>250</v>
      </c>
      <c r="V9" s="2">
        <v>350</v>
      </c>
      <c r="W9" s="2">
        <v>-100</v>
      </c>
      <c r="X9" s="2">
        <v>-100</v>
      </c>
      <c r="Y9" s="2" t="str">
        <v>W</v>
      </c>
      <c r="Z9" s="2">
        <v>300</v>
      </c>
      <c r="AA9" s="2">
        <v>250</v>
      </c>
      <c r="AB9" s="2">
        <v>50</v>
      </c>
      <c r="AC9" s="2">
        <v>50</v>
      </c>
      <c r="AD9" s="2" t="str">
        <v>L</v>
      </c>
      <c r="AE9" s="2">
        <v>200</v>
      </c>
      <c r="AF9" s="2">
        <v>600</v>
      </c>
      <c r="AG9" s="2">
        <v>-400</v>
      </c>
      <c r="AH9" s="2" t="str">
        <v>-250</v>
      </c>
    </row>
    <row r="10" spans="1:34" s="1" customFormat="1" x14ac:dyDescent="0.15">
      <c r="A10" s="26">
        <v>8</v>
      </c>
      <c r="B10" s="2" t="str">
        <v>ฉ</v>
      </c>
      <c r="C10" s="2" t="str">
        <v>โคราช ฌ</v>
      </c>
      <c r="D10" s="2" t="str">
        <v>นครราชสีมา 8</v>
      </c>
      <c r="E10" s="2">
        <v>4</v>
      </c>
      <c r="F10" s="2">
        <v>1</v>
      </c>
      <c r="G10" s="2">
        <v>1</v>
      </c>
      <c r="H10" s="2">
        <v>2</v>
      </c>
      <c r="I10" s="2">
        <v>3</v>
      </c>
      <c r="J10" s="2">
        <v>1649</v>
      </c>
      <c r="K10" s="2">
        <v>-251</v>
      </c>
      <c r="L10" s="2">
        <v>-251</v>
      </c>
      <c r="M10" s="2">
        <v>69.489999999999995</v>
      </c>
      <c r="N10" s="2" t="str">
        <v>ทองแดง</v>
      </c>
      <c r="O10" s="2" t="str">
        <v>T</v>
      </c>
      <c r="P10" s="2">
        <v>450</v>
      </c>
      <c r="Q10" s="2">
        <v>450</v>
      </c>
      <c r="R10" s="2">
        <v>0</v>
      </c>
      <c r="S10" s="2">
        <v>0</v>
      </c>
      <c r="T10" s="2" t="str">
        <v>W</v>
      </c>
      <c r="U10" s="2">
        <v>600</v>
      </c>
      <c r="V10" s="2">
        <v>450</v>
      </c>
      <c r="W10" s="2">
        <v>150</v>
      </c>
      <c r="X10" s="2">
        <v>150</v>
      </c>
      <c r="Y10" s="2" t="str">
        <v>L</v>
      </c>
      <c r="Z10" s="2">
        <v>400</v>
      </c>
      <c r="AA10" s="2">
        <v>600</v>
      </c>
      <c r="AB10" s="2">
        <v>-200</v>
      </c>
      <c r="AC10" s="2">
        <v>-200</v>
      </c>
      <c r="AD10" s="2" t="str">
        <v>L</v>
      </c>
      <c r="AE10" s="2">
        <v>199</v>
      </c>
      <c r="AF10" s="2">
        <v>400</v>
      </c>
      <c r="AG10" s="2">
        <v>-201</v>
      </c>
      <c r="AH10" s="2">
        <v>-201</v>
      </c>
    </row>
  </sheetData>
  <mergeCells count="18">
    <mergeCell ref="T1:X1"/>
    <mergeCell ref="Y1:AC1"/>
    <mergeCell ref="AD1:AH1"/>
    <mergeCell ref="J1:J2"/>
    <mergeCell ref="K1:K2"/>
    <mergeCell ref="L1:L2"/>
    <mergeCell ref="M1:M2"/>
    <mergeCell ref="N1:N2"/>
    <mergeCell ref="O1:S1"/>
    <mergeCell ref="I1:I2"/>
    <mergeCell ref="A1:A2"/>
    <mergeCell ref="B1:B2"/>
    <mergeCell ref="E1:E2"/>
    <mergeCell ref="F1:F2"/>
    <mergeCell ref="G1:G2"/>
    <mergeCell ref="H1:H2"/>
    <mergeCell ref="C1:C2"/>
    <mergeCell ref="D1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8CDF-16FA-F948-A5E5-30CC544533A1}">
  <sheetPr>
    <tabColor theme="9"/>
  </sheetPr>
  <dimension ref="A1:AM10"/>
  <sheetViews>
    <sheetView topLeftCell="D1" zoomScale="93" workbookViewId="0">
      <selection activeCell="N23" sqref="N23"/>
    </sheetView>
  </sheetViews>
  <sheetFormatPr baseColWidth="10" defaultRowHeight="15" x14ac:dyDescent="0.15"/>
  <cols>
    <col min="2" max="2" width="23.5703125" customWidth="1"/>
    <col min="3" max="3" width="11.28515625" customWidth="1"/>
    <col min="4" max="4" width="12.5703125" customWidth="1"/>
    <col min="5" max="14" width="8.42578125" customWidth="1"/>
  </cols>
  <sheetData>
    <row r="1" spans="1:39" ht="15" customHeight="1" x14ac:dyDescent="0.15">
      <c r="A1" s="14" t="s">
        <v>23</v>
      </c>
      <c r="B1" s="16" t="s">
        <v>0</v>
      </c>
      <c r="C1" s="16" t="s">
        <v>24</v>
      </c>
      <c r="D1" s="16" t="s">
        <v>25</v>
      </c>
      <c r="E1" s="17" t="s">
        <v>9</v>
      </c>
      <c r="F1" s="17" t="s">
        <v>10</v>
      </c>
      <c r="G1" s="17" t="s">
        <v>11</v>
      </c>
      <c r="H1" s="17" t="s">
        <v>12</v>
      </c>
      <c r="I1" s="19" t="s">
        <v>13</v>
      </c>
      <c r="J1" s="20" t="s">
        <v>46</v>
      </c>
      <c r="K1" s="24" t="s">
        <v>47</v>
      </c>
      <c r="L1" s="19" t="s">
        <v>14</v>
      </c>
      <c r="M1" s="20" t="s">
        <v>15</v>
      </c>
      <c r="N1" s="20" t="s">
        <v>16</v>
      </c>
      <c r="O1" s="15" t="s">
        <v>17</v>
      </c>
      <c r="P1" s="15"/>
      <c r="Q1" s="15"/>
      <c r="R1" s="15"/>
      <c r="S1" s="15"/>
      <c r="T1" s="15" t="s">
        <v>18</v>
      </c>
      <c r="U1" s="15"/>
      <c r="V1" s="15"/>
      <c r="W1" s="15"/>
      <c r="X1" s="15"/>
      <c r="Y1" s="15" t="s">
        <v>19</v>
      </c>
      <c r="Z1" s="15"/>
      <c r="AA1" s="15"/>
      <c r="AB1" s="15"/>
      <c r="AC1" s="15"/>
      <c r="AD1" s="15" t="s">
        <v>20</v>
      </c>
      <c r="AE1" s="15"/>
      <c r="AF1" s="15"/>
      <c r="AG1" s="15"/>
      <c r="AH1" s="15"/>
      <c r="AI1" s="15" t="s">
        <v>21</v>
      </c>
      <c r="AJ1" s="15"/>
      <c r="AK1" s="15"/>
      <c r="AL1" s="15"/>
      <c r="AM1" s="15"/>
    </row>
    <row r="2" spans="1:39" ht="94" customHeight="1" x14ac:dyDescent="0.15">
      <c r="A2" s="14"/>
      <c r="B2" s="16"/>
      <c r="C2" s="16"/>
      <c r="D2" s="16"/>
      <c r="E2" s="18"/>
      <c r="F2" s="18"/>
      <c r="G2" s="18"/>
      <c r="H2" s="18"/>
      <c r="I2" s="18"/>
      <c r="J2" s="18"/>
      <c r="K2" s="25"/>
      <c r="L2" s="18"/>
      <c r="M2" s="18"/>
      <c r="N2" s="18"/>
      <c r="O2" s="8" t="s">
        <v>8</v>
      </c>
      <c r="P2" s="8" t="s">
        <v>46</v>
      </c>
      <c r="Q2" s="8" t="s">
        <v>45</v>
      </c>
      <c r="R2" s="7" t="s">
        <v>47</v>
      </c>
      <c r="S2" s="7" t="s">
        <v>44</v>
      </c>
      <c r="T2" s="8" t="s">
        <v>8</v>
      </c>
      <c r="U2" s="8" t="s">
        <v>46</v>
      </c>
      <c r="V2" s="8" t="s">
        <v>45</v>
      </c>
      <c r="W2" s="7" t="s">
        <v>47</v>
      </c>
      <c r="X2" s="7" t="s">
        <v>44</v>
      </c>
      <c r="Y2" s="8" t="s">
        <v>8</v>
      </c>
      <c r="Z2" s="8" t="s">
        <v>46</v>
      </c>
      <c r="AA2" s="8" t="s">
        <v>45</v>
      </c>
      <c r="AB2" s="7" t="s">
        <v>47</v>
      </c>
      <c r="AC2" s="7" t="s">
        <v>44</v>
      </c>
      <c r="AD2" s="8" t="s">
        <v>8</v>
      </c>
      <c r="AE2" s="8" t="s">
        <v>46</v>
      </c>
      <c r="AF2" s="8" t="s">
        <v>45</v>
      </c>
      <c r="AG2" s="7" t="s">
        <v>47</v>
      </c>
      <c r="AH2" s="7" t="s">
        <v>44</v>
      </c>
      <c r="AI2" s="8" t="s">
        <v>8</v>
      </c>
      <c r="AJ2" s="8" t="s">
        <v>46</v>
      </c>
      <c r="AK2" s="8" t="s">
        <v>45</v>
      </c>
      <c r="AL2" s="7" t="s">
        <v>47</v>
      </c>
      <c r="AM2" s="7" t="s">
        <v>44</v>
      </c>
    </row>
    <row r="3" spans="1:39" ht="22" customHeight="1" x14ac:dyDescent="0.4">
      <c r="A3" s="11">
        <v>1</v>
      </c>
      <c r="B3" s="3" t="s">
        <v>1</v>
      </c>
      <c r="C3" s="11" t="s">
        <v>26</v>
      </c>
      <c r="D3" s="11" t="s">
        <v>35</v>
      </c>
      <c r="E3" s="4">
        <f>SUM(F3:H3)</f>
        <v>5</v>
      </c>
      <c r="F3" s="4">
        <f t="shared" ref="F3:F10" si="0">COUNTIF($O3:$AM3,"W")</f>
        <v>3</v>
      </c>
      <c r="G3" s="4">
        <f t="shared" ref="G3:G10" si="1">COUNTIF($O3:$AM3,"T")</f>
        <v>0</v>
      </c>
      <c r="H3" s="4">
        <f t="shared" ref="H3:H10" si="2">COUNTIF($O3:$AM3,"L")</f>
        <v>2</v>
      </c>
      <c r="I3" s="5">
        <f t="shared" ref="I3:I10" si="3">(F3*2)+(G3*1)</f>
        <v>6</v>
      </c>
      <c r="J3" s="4">
        <f>P3+U3+Z3+AE3+AJ3</f>
        <v>1844</v>
      </c>
      <c r="K3" s="4">
        <f>R3+W3+AB3+AG3+AL3</f>
        <v>135</v>
      </c>
      <c r="L3" s="4">
        <f>R3+X3+AC3+AH3+AM3</f>
        <v>-18</v>
      </c>
      <c r="M3" s="6">
        <f>50+(F3*8)+(G3*6)+(H3*4)+(L3/100)</f>
        <v>81.819999999999993</v>
      </c>
      <c r="N3" s="4" t="str">
        <f t="shared" ref="N3:N10" si="4">IF(M3&gt;=80,"ทอง",IF(M3&gt;=70,"เงิน",IF(M3&gt;=60,"ทองแดง",IF(M3&lt;60,"ชมเชย"))))</f>
        <v>ทอง</v>
      </c>
      <c r="O3" s="2" t="str">
        <f>หน้ารวม!O3</f>
        <v>L</v>
      </c>
      <c r="P3" s="2">
        <f>หน้ารวม!P3</f>
        <v>200</v>
      </c>
      <c r="Q3" s="2">
        <f>หน้ารวม!Q3</f>
        <v>500</v>
      </c>
      <c r="R3" s="2">
        <f>หน้ารวม!R3</f>
        <v>-300</v>
      </c>
      <c r="S3" s="2" t="str">
        <f>หน้ารวม!S3</f>
        <v>-250</v>
      </c>
      <c r="T3" s="2" t="str">
        <f>หน้ารวม!T3</f>
        <v>W</v>
      </c>
      <c r="U3" s="2">
        <f>หน้ารวม!U3</f>
        <v>500</v>
      </c>
      <c r="V3" s="2">
        <f>หน้ารวม!V3</f>
        <v>230</v>
      </c>
      <c r="W3" s="2">
        <f>หน้ารวม!W3</f>
        <v>270</v>
      </c>
      <c r="X3" s="2" t="str">
        <f>หน้ารวม!X3</f>
        <v>250</v>
      </c>
      <c r="Y3" s="2" t="str">
        <f>หน้ารวม!Y3</f>
        <v>L</v>
      </c>
      <c r="Z3" s="2">
        <f>หน้ารวม!Z3</f>
        <v>278</v>
      </c>
      <c r="AA3" s="2">
        <f>หน้ารวม!AA3</f>
        <v>589</v>
      </c>
      <c r="AB3" s="2">
        <f>หน้ารวม!AB3</f>
        <v>-311</v>
      </c>
      <c r="AC3" s="2" t="str">
        <f>หน้ารวม!AC3</f>
        <v>-250</v>
      </c>
      <c r="AD3" s="2" t="str">
        <f>หน้ารวม!AD3</f>
        <v>W</v>
      </c>
      <c r="AE3" s="2">
        <f>หน้ารวม!AE3</f>
        <v>567</v>
      </c>
      <c r="AF3" s="2">
        <f>หน้ารวม!AF3</f>
        <v>123</v>
      </c>
      <c r="AG3" s="2">
        <f>หน้ารวม!AG3</f>
        <v>444</v>
      </c>
      <c r="AH3" s="2" t="str">
        <f>หน้ารวม!AH3</f>
        <v>250</v>
      </c>
      <c r="AI3" s="2" t="str">
        <f>หน้ารวม!AI3</f>
        <v>W</v>
      </c>
      <c r="AJ3" s="2">
        <f>หน้ารวม!AJ3</f>
        <v>299</v>
      </c>
      <c r="AK3" s="2">
        <f>หน้ารวม!AK3</f>
        <v>267</v>
      </c>
      <c r="AL3" s="2">
        <f>หน้ารวม!AL3</f>
        <v>32</v>
      </c>
      <c r="AM3" s="2">
        <f>หน้ารวม!AM3</f>
        <v>32</v>
      </c>
    </row>
    <row r="4" spans="1:39" ht="22" customHeight="1" x14ac:dyDescent="0.4">
      <c r="A4" s="11">
        <v>2</v>
      </c>
      <c r="B4" s="3" t="s">
        <v>2</v>
      </c>
      <c r="C4" s="11" t="s">
        <v>27</v>
      </c>
      <c r="D4" s="11" t="s">
        <v>36</v>
      </c>
      <c r="E4" s="4">
        <f t="shared" ref="E4:E10" si="5">SUM(F4:H4)</f>
        <v>5</v>
      </c>
      <c r="F4" s="4">
        <f t="shared" si="0"/>
        <v>3</v>
      </c>
      <c r="G4" s="4">
        <f t="shared" si="1"/>
        <v>0</v>
      </c>
      <c r="H4" s="4">
        <f t="shared" si="2"/>
        <v>2</v>
      </c>
      <c r="I4" s="5">
        <f t="shared" si="3"/>
        <v>6</v>
      </c>
      <c r="J4" s="4">
        <f t="shared" ref="J4:J10" si="6">P4+U4+Z4+AE4+AJ4</f>
        <v>1419</v>
      </c>
      <c r="K4" s="4">
        <f t="shared" ref="K4:K10" si="7">R4+W4+AB4+AG4+AL4</f>
        <v>546</v>
      </c>
      <c r="L4" s="4">
        <f t="shared" ref="L4:L10" si="8">R4+X4+AC4+AH4+AM4</f>
        <v>307</v>
      </c>
      <c r="M4" s="6">
        <f t="shared" ref="M4:M10" si="9">50+(F4*8)+(G4*6)+(H4*4)+(L4/100)</f>
        <v>85.07</v>
      </c>
      <c r="N4" s="4" t="str">
        <f t="shared" si="4"/>
        <v>ทอง</v>
      </c>
      <c r="O4" s="2" t="str">
        <f>หน้ารวม!O4</f>
        <v>L</v>
      </c>
      <c r="P4" s="2">
        <f>หน้ารวม!P4</f>
        <v>100</v>
      </c>
      <c r="Q4" s="2">
        <f>หน้ารวม!Q4</f>
        <v>250</v>
      </c>
      <c r="R4" s="2">
        <f>หน้ารวม!R4</f>
        <v>-150</v>
      </c>
      <c r="S4" s="2">
        <f>หน้ารวม!S4</f>
        <v>-150</v>
      </c>
      <c r="T4" s="2" t="str">
        <f>หน้ารวม!T4</f>
        <v>W</v>
      </c>
      <c r="U4" s="2">
        <f>หน้ารวม!U4</f>
        <v>300</v>
      </c>
      <c r="V4" s="2">
        <f>หน้ารวม!V4</f>
        <v>100</v>
      </c>
      <c r="W4" s="2">
        <f>หน้ารวม!W4</f>
        <v>200</v>
      </c>
      <c r="X4" s="2">
        <f>หน้ารวม!X4</f>
        <v>200</v>
      </c>
      <c r="Y4" s="2" t="str">
        <f>หน้ารวม!Y4</f>
        <v>L</v>
      </c>
      <c r="Z4" s="2">
        <f>หน้ารวม!Z4</f>
        <v>230</v>
      </c>
      <c r="AA4" s="2">
        <f>หน้ารวม!AA4</f>
        <v>300</v>
      </c>
      <c r="AB4" s="2">
        <f>หน้ารวม!AB4</f>
        <v>-70</v>
      </c>
      <c r="AC4" s="2">
        <f>หน้ารวม!AC4</f>
        <v>-70</v>
      </c>
      <c r="AD4" s="2" t="str">
        <f>หน้ารวม!AD4</f>
        <v>W</v>
      </c>
      <c r="AE4" s="2">
        <f>หน้ารวม!AE4</f>
        <v>589</v>
      </c>
      <c r="AF4" s="2">
        <f>หน้ารวม!AF4</f>
        <v>100</v>
      </c>
      <c r="AG4" s="2">
        <f>หน้ารวม!AG4</f>
        <v>489</v>
      </c>
      <c r="AH4" s="2" t="str">
        <f>หน้ารวม!AH4</f>
        <v>250</v>
      </c>
      <c r="AI4" s="2" t="str">
        <f>หน้ารวม!AI4</f>
        <v>W</v>
      </c>
      <c r="AJ4" s="2">
        <f>หน้ารวม!AJ4</f>
        <v>200</v>
      </c>
      <c r="AK4" s="2">
        <f>หน้ารวม!AK4</f>
        <v>123</v>
      </c>
      <c r="AL4" s="2">
        <f>หน้ารวม!AL4</f>
        <v>77</v>
      </c>
      <c r="AM4" s="2">
        <f>หน้ารวม!AM4</f>
        <v>77</v>
      </c>
    </row>
    <row r="5" spans="1:39" ht="22" customHeight="1" x14ac:dyDescent="0.4">
      <c r="A5" s="11">
        <v>3</v>
      </c>
      <c r="B5" s="3" t="s">
        <v>3</v>
      </c>
      <c r="C5" s="11" t="s">
        <v>28</v>
      </c>
      <c r="D5" s="11" t="s">
        <v>37</v>
      </c>
      <c r="E5" s="4">
        <f t="shared" si="5"/>
        <v>5</v>
      </c>
      <c r="F5" s="4">
        <f t="shared" si="0"/>
        <v>3</v>
      </c>
      <c r="G5" s="4">
        <f t="shared" si="1"/>
        <v>0</v>
      </c>
      <c r="H5" s="4">
        <f t="shared" si="2"/>
        <v>2</v>
      </c>
      <c r="I5" s="5">
        <f t="shared" si="3"/>
        <v>6</v>
      </c>
      <c r="J5" s="4">
        <f t="shared" si="6"/>
        <v>1200</v>
      </c>
      <c r="K5" s="4">
        <f t="shared" si="7"/>
        <v>50</v>
      </c>
      <c r="L5" s="4">
        <f t="shared" si="8"/>
        <v>50</v>
      </c>
      <c r="M5" s="6">
        <f t="shared" si="9"/>
        <v>82.5</v>
      </c>
      <c r="N5" s="4" t="str">
        <f t="shared" si="4"/>
        <v>ทอง</v>
      </c>
      <c r="O5" s="2" t="str">
        <f>หน้ารวม!O5</f>
        <v>L</v>
      </c>
      <c r="P5" s="2">
        <f>หน้ารวม!P5</f>
        <v>200</v>
      </c>
      <c r="Q5" s="2">
        <f>หน้ารวม!Q5</f>
        <v>300</v>
      </c>
      <c r="R5" s="2">
        <f>หน้ารวม!R5</f>
        <v>-100</v>
      </c>
      <c r="S5" s="2">
        <f>หน้ารวม!S5</f>
        <v>-100</v>
      </c>
      <c r="T5" s="2" t="str">
        <f>หน้ารวม!T5</f>
        <v>W</v>
      </c>
      <c r="U5" s="2">
        <f>หน้ารวม!U5</f>
        <v>350</v>
      </c>
      <c r="V5" s="2">
        <f>หน้ารวม!V5</f>
        <v>200</v>
      </c>
      <c r="W5" s="2">
        <f>หน้ารวม!W5</f>
        <v>150</v>
      </c>
      <c r="X5" s="2">
        <f>หน้ารวม!X5</f>
        <v>150</v>
      </c>
      <c r="Y5" s="2" t="str">
        <f>หน้ารวม!Y5</f>
        <v>L</v>
      </c>
      <c r="Z5" s="2">
        <f>หน้ารวม!Z5</f>
        <v>100</v>
      </c>
      <c r="AA5" s="2">
        <f>หน้ารวม!AA5</f>
        <v>350</v>
      </c>
      <c r="AB5" s="2">
        <f>หน้ารวม!AB5</f>
        <v>-250</v>
      </c>
      <c r="AC5" s="2">
        <f>หน้ารวม!AC5</f>
        <v>-250</v>
      </c>
      <c r="AD5" s="2" t="str">
        <f>หน้ารวม!AD5</f>
        <v>W</v>
      </c>
      <c r="AE5" s="2">
        <f>หน้ารวม!AE5</f>
        <v>300</v>
      </c>
      <c r="AF5" s="2">
        <f>หน้ารวม!AF5</f>
        <v>200</v>
      </c>
      <c r="AG5" s="2">
        <f>หน้ารวม!AG5</f>
        <v>100</v>
      </c>
      <c r="AH5" s="2">
        <f>หน้ารวม!AH5</f>
        <v>100</v>
      </c>
      <c r="AI5" s="2" t="str">
        <f>หน้ารวม!AI5</f>
        <v>W</v>
      </c>
      <c r="AJ5" s="2">
        <f>หน้ารวม!AJ5</f>
        <v>250</v>
      </c>
      <c r="AK5" s="2">
        <f>หน้ารวม!AK5</f>
        <v>100</v>
      </c>
      <c r="AL5" s="2">
        <f>หน้ารวม!AL5</f>
        <v>150</v>
      </c>
      <c r="AM5" s="2">
        <f>หน้ารวม!AM5</f>
        <v>150</v>
      </c>
    </row>
    <row r="6" spans="1:39" ht="22" customHeight="1" x14ac:dyDescent="0.4">
      <c r="A6" s="11">
        <v>4</v>
      </c>
      <c r="B6" s="3" t="s">
        <v>4</v>
      </c>
      <c r="C6" s="11" t="s">
        <v>29</v>
      </c>
      <c r="D6" s="11" t="s">
        <v>38</v>
      </c>
      <c r="E6" s="4">
        <f t="shared" si="5"/>
        <v>5</v>
      </c>
      <c r="F6" s="4">
        <f t="shared" si="0"/>
        <v>2</v>
      </c>
      <c r="G6" s="4">
        <f t="shared" si="1"/>
        <v>0</v>
      </c>
      <c r="H6" s="4">
        <f t="shared" si="2"/>
        <v>3</v>
      </c>
      <c r="I6" s="5">
        <f t="shared" si="3"/>
        <v>4</v>
      </c>
      <c r="J6" s="4">
        <f t="shared" si="6"/>
        <v>1099</v>
      </c>
      <c r="K6" s="4">
        <f t="shared" si="7"/>
        <v>-51</v>
      </c>
      <c r="L6" s="4">
        <f t="shared" si="8"/>
        <v>-51</v>
      </c>
      <c r="M6" s="6">
        <f t="shared" si="9"/>
        <v>77.489999999999995</v>
      </c>
      <c r="N6" s="4" t="str">
        <f t="shared" si="4"/>
        <v>เงิน</v>
      </c>
      <c r="O6" s="2" t="str">
        <f>หน้ารวม!O6</f>
        <v>L</v>
      </c>
      <c r="P6" s="2">
        <f>หน้ารวม!P6</f>
        <v>250</v>
      </c>
      <c r="Q6" s="2">
        <f>หน้ารวม!Q6</f>
        <v>350</v>
      </c>
      <c r="R6" s="2">
        <f>หน้ารวม!R6</f>
        <v>-100</v>
      </c>
      <c r="S6" s="2">
        <f>หน้ารวม!S6</f>
        <v>-100</v>
      </c>
      <c r="T6" s="2" t="str">
        <f>หน้ารวม!T6</f>
        <v>L</v>
      </c>
      <c r="U6" s="2">
        <f>หน้ารวม!U6</f>
        <v>100</v>
      </c>
      <c r="V6" s="2">
        <f>หน้ารวม!V6</f>
        <v>250</v>
      </c>
      <c r="W6" s="2">
        <f>หน้ารวม!W6</f>
        <v>-150</v>
      </c>
      <c r="X6" s="2">
        <f>หน้ารวม!X6</f>
        <v>-150</v>
      </c>
      <c r="Y6" s="2" t="str">
        <f>หน้ารวม!Y6</f>
        <v>W</v>
      </c>
      <c r="Z6" s="2">
        <f>หน้ารวม!Z6</f>
        <v>200</v>
      </c>
      <c r="AA6" s="2">
        <f>หน้ารวม!AA6</f>
        <v>100</v>
      </c>
      <c r="AB6" s="2">
        <f>หน้ารวม!AB6</f>
        <v>100</v>
      </c>
      <c r="AC6" s="2">
        <f>หน้ารวม!AC6</f>
        <v>100</v>
      </c>
      <c r="AD6" s="2" t="str">
        <f>หน้ารวม!AD6</f>
        <v>W</v>
      </c>
      <c r="AE6" s="2">
        <f>หน้ารวม!AE6</f>
        <v>350</v>
      </c>
      <c r="AF6" s="2">
        <f>หน้ารวม!AF6</f>
        <v>250</v>
      </c>
      <c r="AG6" s="2">
        <f>หน้ารวม!AG6</f>
        <v>100</v>
      </c>
      <c r="AH6" s="2">
        <f>หน้ารวม!AH6</f>
        <v>100</v>
      </c>
      <c r="AI6" s="2" t="str">
        <f>หน้ารวม!AI6</f>
        <v>L</v>
      </c>
      <c r="AJ6" s="2">
        <f>หน้ารวม!AJ6</f>
        <v>199</v>
      </c>
      <c r="AK6" s="2">
        <f>หน้ารวม!AK6</f>
        <v>200</v>
      </c>
      <c r="AL6" s="2">
        <f>หน้ารวม!AL6</f>
        <v>-1</v>
      </c>
      <c r="AM6" s="2">
        <f>หน้ารวม!AM6</f>
        <v>-1</v>
      </c>
    </row>
    <row r="7" spans="1:39" ht="22" customHeight="1" x14ac:dyDescent="0.4">
      <c r="A7" s="11">
        <v>5</v>
      </c>
      <c r="B7" s="3" t="s">
        <v>5</v>
      </c>
      <c r="C7" s="11" t="s">
        <v>30</v>
      </c>
      <c r="D7" s="11" t="s">
        <v>39</v>
      </c>
      <c r="E7" s="4">
        <f t="shared" si="5"/>
        <v>5</v>
      </c>
      <c r="F7" s="4">
        <f t="shared" si="0"/>
        <v>3</v>
      </c>
      <c r="G7" s="4">
        <f t="shared" si="1"/>
        <v>0</v>
      </c>
      <c r="H7" s="4">
        <f t="shared" si="2"/>
        <v>2</v>
      </c>
      <c r="I7" s="5">
        <f t="shared" si="3"/>
        <v>6</v>
      </c>
      <c r="J7" s="4">
        <f t="shared" si="6"/>
        <v>1450</v>
      </c>
      <c r="K7" s="4">
        <f t="shared" si="7"/>
        <v>401</v>
      </c>
      <c r="L7" s="4">
        <f t="shared" si="8"/>
        <v>301</v>
      </c>
      <c r="M7" s="6">
        <f t="shared" si="9"/>
        <v>85.01</v>
      </c>
      <c r="N7" s="4" t="str">
        <f t="shared" si="4"/>
        <v>ทอง</v>
      </c>
      <c r="O7" s="2" t="str">
        <f>หน้ารวม!O7</f>
        <v>W</v>
      </c>
      <c r="P7" s="2">
        <f>หน้ารวม!P7</f>
        <v>300</v>
      </c>
      <c r="Q7" s="2">
        <f>หน้ารวม!Q7</f>
        <v>100</v>
      </c>
      <c r="R7" s="2">
        <f>หน้ารวม!R7</f>
        <v>200</v>
      </c>
      <c r="S7" s="2">
        <f>หน้ารวม!S7</f>
        <v>200</v>
      </c>
      <c r="T7" s="2" t="str">
        <f>หน้ารวม!T7</f>
        <v>L</v>
      </c>
      <c r="U7" s="2">
        <f>หน้ารวม!U7</f>
        <v>200</v>
      </c>
      <c r="V7" s="2">
        <f>หน้ารวม!V7</f>
        <v>300</v>
      </c>
      <c r="W7" s="2">
        <f>หน้ารวม!W7</f>
        <v>-100</v>
      </c>
      <c r="X7" s="2">
        <f>หน้ารวม!X7</f>
        <v>-100</v>
      </c>
      <c r="Y7" s="2" t="str">
        <f>หน้ารวม!Y7</f>
        <v>W</v>
      </c>
      <c r="Z7" s="2">
        <f>หน้ารวม!Z7</f>
        <v>250</v>
      </c>
      <c r="AA7" s="2">
        <f>หน้ารวม!AA7</f>
        <v>200</v>
      </c>
      <c r="AB7" s="2">
        <f>หน้ารวม!AB7</f>
        <v>50</v>
      </c>
      <c r="AC7" s="2">
        <f>หน้ารวม!AC7</f>
        <v>50</v>
      </c>
      <c r="AD7" s="2" t="str">
        <f>หน้ารวม!AD7</f>
        <v>L</v>
      </c>
      <c r="AE7" s="2">
        <f>หน้ารวม!AE7</f>
        <v>100</v>
      </c>
      <c r="AF7" s="2">
        <f>หน้ารวม!AF7</f>
        <v>199</v>
      </c>
      <c r="AG7" s="2">
        <f>หน้ารวม!AG7</f>
        <v>-99</v>
      </c>
      <c r="AH7" s="2">
        <f>หน้ารวม!AH7</f>
        <v>-99</v>
      </c>
      <c r="AI7" s="2" t="str">
        <f>หน้ารวม!AI7</f>
        <v>W</v>
      </c>
      <c r="AJ7" s="2">
        <f>หน้ารวม!AJ7</f>
        <v>600</v>
      </c>
      <c r="AK7" s="2">
        <f>หน้ารวม!AK7</f>
        <v>250</v>
      </c>
      <c r="AL7" s="2">
        <f>หน้ารวม!AL7</f>
        <v>350</v>
      </c>
      <c r="AM7" s="2" t="str">
        <f>หน้ารวม!AM7</f>
        <v>250</v>
      </c>
    </row>
    <row r="8" spans="1:39" ht="22" customHeight="1" x14ac:dyDescent="0.4">
      <c r="A8" s="11">
        <v>6</v>
      </c>
      <c r="B8" s="3" t="s">
        <v>6</v>
      </c>
      <c r="C8" s="11" t="s">
        <v>31</v>
      </c>
      <c r="D8" s="11" t="s">
        <v>40</v>
      </c>
      <c r="E8" s="4">
        <f t="shared" si="5"/>
        <v>5</v>
      </c>
      <c r="F8" s="4">
        <f t="shared" si="0"/>
        <v>3</v>
      </c>
      <c r="G8" s="4">
        <f t="shared" si="1"/>
        <v>0</v>
      </c>
      <c r="H8" s="4">
        <f t="shared" si="2"/>
        <v>2</v>
      </c>
      <c r="I8" s="5">
        <f t="shared" si="3"/>
        <v>6</v>
      </c>
      <c r="J8" s="4">
        <f t="shared" si="6"/>
        <v>1300</v>
      </c>
      <c r="K8" s="4">
        <f t="shared" si="7"/>
        <v>-299</v>
      </c>
      <c r="L8" s="4">
        <f t="shared" si="8"/>
        <v>-149</v>
      </c>
      <c r="M8" s="6">
        <f t="shared" si="9"/>
        <v>80.510000000000005</v>
      </c>
      <c r="N8" s="4" t="str">
        <f t="shared" si="4"/>
        <v>ทอง</v>
      </c>
      <c r="O8" s="2" t="str">
        <f>หน้ารวม!O8</f>
        <v>W</v>
      </c>
      <c r="P8" s="2">
        <f>หน้ารวม!P8</f>
        <v>350</v>
      </c>
      <c r="Q8" s="2">
        <f>หน้ารวม!Q8</f>
        <v>200</v>
      </c>
      <c r="R8" s="2">
        <f>หน้ารวม!R8</f>
        <v>150</v>
      </c>
      <c r="S8" s="2">
        <f>หน้ารวม!S8</f>
        <v>150</v>
      </c>
      <c r="T8" s="2" t="str">
        <f>หน้ารวม!T8</f>
        <v>L</v>
      </c>
      <c r="U8" s="2">
        <f>หน้ารวม!U8</f>
        <v>250</v>
      </c>
      <c r="V8" s="2">
        <f>หน้ารวม!V8</f>
        <v>350</v>
      </c>
      <c r="W8" s="2">
        <f>หน้ารวม!W8</f>
        <v>-100</v>
      </c>
      <c r="X8" s="2">
        <f>หน้ารวม!X8</f>
        <v>-100</v>
      </c>
      <c r="Y8" s="2" t="str">
        <f>หน้ารวม!Y8</f>
        <v>W</v>
      </c>
      <c r="Z8" s="2">
        <f>หน้ารวม!Z8</f>
        <v>300</v>
      </c>
      <c r="AA8" s="2">
        <f>หน้ารวม!AA8</f>
        <v>250</v>
      </c>
      <c r="AB8" s="2">
        <f>หน้ารวม!AB8</f>
        <v>50</v>
      </c>
      <c r="AC8" s="2">
        <f>หน้ารวม!AC8</f>
        <v>50</v>
      </c>
      <c r="AD8" s="2" t="str">
        <f>หน้ารวม!AD8</f>
        <v>L</v>
      </c>
      <c r="AE8" s="2">
        <f>หน้ารวม!AE8</f>
        <v>200</v>
      </c>
      <c r="AF8" s="2">
        <f>หน้ารวม!AF8</f>
        <v>600</v>
      </c>
      <c r="AG8" s="2">
        <f>หน้ารวม!AG8</f>
        <v>-400</v>
      </c>
      <c r="AH8" s="2" t="str">
        <f>หน้ารวม!AH8</f>
        <v>-250</v>
      </c>
      <c r="AI8" s="2" t="str">
        <f>หน้ารวม!AI8</f>
        <v>W</v>
      </c>
      <c r="AJ8" s="2">
        <f>หน้ารวม!AJ8</f>
        <v>200</v>
      </c>
      <c r="AK8" s="2">
        <f>หน้ารวม!AK8</f>
        <v>199</v>
      </c>
      <c r="AL8" s="2">
        <f>หน้ารวม!AL8</f>
        <v>1</v>
      </c>
      <c r="AM8" s="2">
        <f>หน้ารวม!AM8</f>
        <v>1</v>
      </c>
    </row>
    <row r="9" spans="1:39" ht="22" customHeight="1" x14ac:dyDescent="0.4">
      <c r="A9" s="11">
        <v>7</v>
      </c>
      <c r="B9" s="3" t="s">
        <v>7</v>
      </c>
      <c r="C9" s="11" t="s">
        <v>32</v>
      </c>
      <c r="D9" s="11" t="s">
        <v>41</v>
      </c>
      <c r="E9" s="4">
        <f t="shared" si="5"/>
        <v>5</v>
      </c>
      <c r="F9" s="4">
        <f t="shared" si="0"/>
        <v>3</v>
      </c>
      <c r="G9" s="4">
        <f t="shared" si="1"/>
        <v>0</v>
      </c>
      <c r="H9" s="4">
        <f t="shared" si="2"/>
        <v>2</v>
      </c>
      <c r="I9" s="5">
        <f t="shared" si="3"/>
        <v>6</v>
      </c>
      <c r="J9" s="4">
        <f t="shared" si="6"/>
        <v>1599</v>
      </c>
      <c r="K9" s="4">
        <f t="shared" si="7"/>
        <v>-50</v>
      </c>
      <c r="L9" s="4">
        <f t="shared" si="8"/>
        <v>-50</v>
      </c>
      <c r="M9" s="6">
        <f t="shared" si="9"/>
        <v>81.5</v>
      </c>
      <c r="N9" s="4" t="str">
        <f t="shared" si="4"/>
        <v>ทอง</v>
      </c>
      <c r="O9" s="2" t="str">
        <f>หน้ารวม!O9</f>
        <v>W</v>
      </c>
      <c r="P9" s="2">
        <f>หน้ารวม!P9</f>
        <v>400</v>
      </c>
      <c r="Q9" s="2">
        <f>หน้ารวม!Q9</f>
        <v>250</v>
      </c>
      <c r="R9" s="2">
        <f>หน้ารวม!R9</f>
        <v>150</v>
      </c>
      <c r="S9" s="2">
        <f>หน้ารวม!S9</f>
        <v>150</v>
      </c>
      <c r="T9" s="2" t="str">
        <f>หน้ารวม!T9</f>
        <v>L</v>
      </c>
      <c r="U9" s="2">
        <f>หน้ารวม!U9</f>
        <v>199</v>
      </c>
      <c r="V9" s="2">
        <f>หน้ารวม!V9</f>
        <v>400</v>
      </c>
      <c r="W9" s="2">
        <f>หน้ารวม!W9</f>
        <v>-201</v>
      </c>
      <c r="X9" s="2">
        <f>หน้ารวม!X9</f>
        <v>-201</v>
      </c>
      <c r="Y9" s="2" t="str">
        <f>หน้ารวม!Y9</f>
        <v>W</v>
      </c>
      <c r="Z9" s="2">
        <f>หน้ารวม!Z9</f>
        <v>350</v>
      </c>
      <c r="AA9" s="2">
        <f>หน้ารวม!AA9</f>
        <v>199</v>
      </c>
      <c r="AB9" s="2">
        <f>หน้ารวม!AB9</f>
        <v>151</v>
      </c>
      <c r="AC9" s="2">
        <f>หน้ารวม!AC9</f>
        <v>151</v>
      </c>
      <c r="AD9" s="2" t="str">
        <f>หน้ารวม!AD9</f>
        <v>W</v>
      </c>
      <c r="AE9" s="2">
        <f>หน้ารวม!AE9</f>
        <v>250</v>
      </c>
      <c r="AF9" s="2">
        <f>หน้ารวม!AF9</f>
        <v>200</v>
      </c>
      <c r="AG9" s="2">
        <f>หน้ารวม!AG9</f>
        <v>50</v>
      </c>
      <c r="AH9" s="2">
        <f>หน้ารวม!AH9</f>
        <v>50</v>
      </c>
      <c r="AI9" s="2" t="str">
        <f>หน้ารวม!AI9</f>
        <v>L</v>
      </c>
      <c r="AJ9" s="2">
        <f>หน้ารวม!AJ9</f>
        <v>400</v>
      </c>
      <c r="AK9" s="2">
        <f>หน้ารวม!AK9</f>
        <v>600</v>
      </c>
      <c r="AL9" s="2">
        <f>หน้ารวม!AL9</f>
        <v>-200</v>
      </c>
      <c r="AM9" s="2">
        <f>หน้ารวม!AM9</f>
        <v>-200</v>
      </c>
    </row>
    <row r="10" spans="1:39" ht="22" customHeight="1" x14ac:dyDescent="0.4">
      <c r="A10" s="11">
        <v>8</v>
      </c>
      <c r="B10" s="3" t="s">
        <v>6</v>
      </c>
      <c r="C10" s="11" t="s">
        <v>34</v>
      </c>
      <c r="D10" s="11" t="s">
        <v>42</v>
      </c>
      <c r="E10" s="4">
        <f t="shared" si="5"/>
        <v>5</v>
      </c>
      <c r="F10" s="4">
        <f t="shared" si="0"/>
        <v>2</v>
      </c>
      <c r="G10" s="4">
        <f t="shared" si="1"/>
        <v>1</v>
      </c>
      <c r="H10" s="4">
        <f t="shared" si="2"/>
        <v>2</v>
      </c>
      <c r="I10" s="5">
        <f t="shared" si="3"/>
        <v>5</v>
      </c>
      <c r="J10" s="4">
        <f t="shared" si="6"/>
        <v>1949</v>
      </c>
      <c r="K10" s="4">
        <f t="shared" si="7"/>
        <v>-151</v>
      </c>
      <c r="L10" s="4">
        <f t="shared" si="8"/>
        <v>-151</v>
      </c>
      <c r="M10" s="6">
        <f t="shared" si="9"/>
        <v>78.489999999999995</v>
      </c>
      <c r="N10" s="4" t="str">
        <f t="shared" si="4"/>
        <v>เงิน</v>
      </c>
      <c r="O10" s="2" t="str">
        <f>หน้ารวม!O10</f>
        <v>T</v>
      </c>
      <c r="P10" s="2">
        <f>หน้ารวม!P10</f>
        <v>450</v>
      </c>
      <c r="Q10" s="2">
        <f>หน้ารวม!Q10</f>
        <v>450</v>
      </c>
      <c r="R10" s="2">
        <f>หน้ารวม!R10</f>
        <v>0</v>
      </c>
      <c r="S10" s="2">
        <f>หน้ารวม!S10</f>
        <v>0</v>
      </c>
      <c r="T10" s="2" t="str">
        <f>หน้ารวม!T10</f>
        <v>W</v>
      </c>
      <c r="U10" s="2">
        <f>หน้ารวม!U10</f>
        <v>600</v>
      </c>
      <c r="V10" s="2">
        <f>หน้ารวม!V10</f>
        <v>450</v>
      </c>
      <c r="W10" s="2">
        <f>หน้ารวม!W10</f>
        <v>150</v>
      </c>
      <c r="X10" s="2">
        <f>หน้ารวม!X10</f>
        <v>150</v>
      </c>
      <c r="Y10" s="2" t="str">
        <f>หน้ารวม!Y10</f>
        <v>L</v>
      </c>
      <c r="Z10" s="2">
        <f>หน้ารวม!Z10</f>
        <v>400</v>
      </c>
      <c r="AA10" s="2">
        <f>หน้ารวม!AA10</f>
        <v>600</v>
      </c>
      <c r="AB10" s="2">
        <f>หน้ารวม!AB10</f>
        <v>-200</v>
      </c>
      <c r="AC10" s="2">
        <f>หน้ารวม!AC10</f>
        <v>-200</v>
      </c>
      <c r="AD10" s="2" t="str">
        <f>หน้ารวม!AD10</f>
        <v>L</v>
      </c>
      <c r="AE10" s="2">
        <f>หน้ารวม!AE10</f>
        <v>199</v>
      </c>
      <c r="AF10" s="2">
        <f>หน้ารวม!AF10</f>
        <v>400</v>
      </c>
      <c r="AG10" s="2">
        <f>หน้ารวม!AG10</f>
        <v>-201</v>
      </c>
      <c r="AH10" s="2">
        <f>หน้ารวม!AH10</f>
        <v>-201</v>
      </c>
      <c r="AI10" s="2" t="str">
        <f>หน้ารวม!AI10</f>
        <v>W</v>
      </c>
      <c r="AJ10" s="2">
        <f>หน้ารวม!AJ10</f>
        <v>300</v>
      </c>
      <c r="AK10" s="2">
        <f>หน้ารวม!AK10</f>
        <v>200</v>
      </c>
      <c r="AL10" s="2">
        <f>หน้ารวม!AL10</f>
        <v>100</v>
      </c>
      <c r="AM10" s="2">
        <f>หน้ารวม!AM10</f>
        <v>100</v>
      </c>
    </row>
  </sheetData>
  <mergeCells count="19">
    <mergeCell ref="T1:X1"/>
    <mergeCell ref="Y1:AC1"/>
    <mergeCell ref="AD1:AH1"/>
    <mergeCell ref="AI1:AM1"/>
    <mergeCell ref="J1:J2"/>
    <mergeCell ref="K1:K2"/>
    <mergeCell ref="L1:L2"/>
    <mergeCell ref="M1:M2"/>
    <mergeCell ref="N1:N2"/>
    <mergeCell ref="O1:S1"/>
    <mergeCell ref="I1:I2"/>
    <mergeCell ref="A1:A2"/>
    <mergeCell ref="B1:B2"/>
    <mergeCell ref="E1:E2"/>
    <mergeCell ref="F1:F2"/>
    <mergeCell ref="G1:G2"/>
    <mergeCell ref="H1:H2"/>
    <mergeCell ref="C1:C2"/>
    <mergeCell ref="D1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F264-0934-AA49-8B4B-F67BDCAB209B}">
  <sheetPr>
    <tabColor theme="5" tint="0.39997558519241921"/>
  </sheetPr>
  <dimension ref="A1:AM10"/>
  <sheetViews>
    <sheetView workbookViewId="0">
      <selection activeCell="D22" sqref="D22"/>
    </sheetView>
  </sheetViews>
  <sheetFormatPr baseColWidth="10" defaultRowHeight="15" x14ac:dyDescent="0.15"/>
  <cols>
    <col min="1" max="1" width="5.140625" customWidth="1"/>
    <col min="2" max="2" width="15" customWidth="1"/>
    <col min="3" max="4" width="15.28515625" customWidth="1"/>
    <col min="5" max="6" width="6.85546875" customWidth="1"/>
    <col min="7" max="9" width="6.5703125" customWidth="1"/>
    <col min="10" max="11" width="6.85546875" hidden="1" customWidth="1"/>
    <col min="12" max="12" width="6.85546875" customWidth="1"/>
    <col min="13" max="13" width="6.85546875" hidden="1" customWidth="1"/>
    <col min="14" max="14" width="0" hidden="1" customWidth="1"/>
  </cols>
  <sheetData>
    <row r="1" spans="1:39" ht="15" customHeight="1" x14ac:dyDescent="0.15">
      <c r="A1" s="14" t="s">
        <v>23</v>
      </c>
      <c r="B1" s="16" t="s">
        <v>0</v>
      </c>
      <c r="C1" s="16" t="s">
        <v>24</v>
      </c>
      <c r="D1" s="16" t="s">
        <v>25</v>
      </c>
      <c r="E1" s="17" t="s">
        <v>9</v>
      </c>
      <c r="F1" s="17" t="s">
        <v>10</v>
      </c>
      <c r="G1" s="17" t="s">
        <v>11</v>
      </c>
      <c r="H1" s="17" t="s">
        <v>12</v>
      </c>
      <c r="I1" s="19" t="s">
        <v>13</v>
      </c>
      <c r="J1" s="20" t="s">
        <v>46</v>
      </c>
      <c r="K1" s="24" t="s">
        <v>47</v>
      </c>
      <c r="L1" s="19" t="s">
        <v>14</v>
      </c>
      <c r="M1" s="20" t="s">
        <v>15</v>
      </c>
      <c r="N1" s="20" t="s">
        <v>16</v>
      </c>
      <c r="O1" s="15" t="s">
        <v>17</v>
      </c>
      <c r="P1" s="15"/>
      <c r="Q1" s="15"/>
      <c r="R1" s="15"/>
      <c r="S1" s="15"/>
      <c r="T1" s="15" t="s">
        <v>18</v>
      </c>
      <c r="U1" s="15"/>
      <c r="V1" s="15"/>
      <c r="W1" s="15"/>
      <c r="X1" s="15"/>
      <c r="Y1" s="15" t="s">
        <v>19</v>
      </c>
      <c r="Z1" s="15"/>
      <c r="AA1" s="15"/>
      <c r="AB1" s="15"/>
      <c r="AC1" s="15"/>
      <c r="AD1" s="15" t="s">
        <v>20</v>
      </c>
      <c r="AE1" s="15"/>
      <c r="AF1" s="15"/>
      <c r="AG1" s="15"/>
      <c r="AH1" s="15"/>
      <c r="AI1" s="15" t="s">
        <v>21</v>
      </c>
      <c r="AJ1" s="15"/>
      <c r="AK1" s="15"/>
      <c r="AL1" s="15"/>
      <c r="AM1" s="15"/>
    </row>
    <row r="2" spans="1:39" ht="94" customHeight="1" x14ac:dyDescent="0.15">
      <c r="A2" s="14"/>
      <c r="B2" s="16"/>
      <c r="C2" s="16"/>
      <c r="D2" s="16"/>
      <c r="E2" s="18"/>
      <c r="F2" s="18"/>
      <c r="G2" s="18"/>
      <c r="H2" s="18"/>
      <c r="I2" s="18"/>
      <c r="J2" s="18"/>
      <c r="K2" s="25"/>
      <c r="L2" s="18"/>
      <c r="M2" s="18"/>
      <c r="N2" s="18"/>
      <c r="O2" s="8" t="s">
        <v>8</v>
      </c>
      <c r="P2" s="8" t="s">
        <v>46</v>
      </c>
      <c r="Q2" s="8" t="s">
        <v>45</v>
      </c>
      <c r="R2" s="7" t="s">
        <v>47</v>
      </c>
      <c r="S2" s="7" t="s">
        <v>44</v>
      </c>
      <c r="T2" s="8" t="s">
        <v>8</v>
      </c>
      <c r="U2" s="8" t="s">
        <v>46</v>
      </c>
      <c r="V2" s="8" t="s">
        <v>45</v>
      </c>
      <c r="W2" s="7" t="s">
        <v>47</v>
      </c>
      <c r="X2" s="7" t="s">
        <v>44</v>
      </c>
      <c r="Y2" s="8" t="s">
        <v>8</v>
      </c>
      <c r="Z2" s="8" t="s">
        <v>46</v>
      </c>
      <c r="AA2" s="8" t="s">
        <v>45</v>
      </c>
      <c r="AB2" s="7" t="s">
        <v>47</v>
      </c>
      <c r="AC2" s="7" t="s">
        <v>44</v>
      </c>
      <c r="AD2" s="8" t="s">
        <v>8</v>
      </c>
      <c r="AE2" s="8" t="s">
        <v>46</v>
      </c>
      <c r="AF2" s="8" t="s">
        <v>45</v>
      </c>
      <c r="AG2" s="7" t="s">
        <v>47</v>
      </c>
      <c r="AH2" s="7" t="s">
        <v>44</v>
      </c>
      <c r="AI2" s="8" t="s">
        <v>8</v>
      </c>
      <c r="AJ2" s="8" t="s">
        <v>46</v>
      </c>
      <c r="AK2" s="8" t="s">
        <v>45</v>
      </c>
      <c r="AL2" s="7" t="s">
        <v>47</v>
      </c>
      <c r="AM2" s="7" t="s">
        <v>44</v>
      </c>
    </row>
    <row r="3" spans="1:39" s="1" customFormat="1" x14ac:dyDescent="0.15">
      <c r="A3" s="2" cm="1">
        <f t="array" ref="A3:AM10">_xlfn.SORTBY('ผลเกมที่ 5-6'!A3:AM10,'ผลเกมที่ 5-6'!I3:I10,-1,'ผลเกมที่ 5-6'!L3:L10,-1,'ผลเกมที่ 5-6'!J3:J10,-1)</f>
        <v>2</v>
      </c>
      <c r="B3" s="2" t="str">
        <v>ข</v>
      </c>
      <c r="C3" s="2" t="str">
        <v>โคราช ข</v>
      </c>
      <c r="D3" s="2" t="str">
        <v>นครราชสีมา 2</v>
      </c>
      <c r="E3" s="2">
        <v>5</v>
      </c>
      <c r="F3" s="2">
        <v>3</v>
      </c>
      <c r="G3" s="2">
        <v>0</v>
      </c>
      <c r="H3" s="2">
        <v>2</v>
      </c>
      <c r="I3" s="2">
        <v>6</v>
      </c>
      <c r="J3" s="2">
        <v>1419</v>
      </c>
      <c r="K3" s="2">
        <v>546</v>
      </c>
      <c r="L3" s="2">
        <v>307</v>
      </c>
      <c r="M3" s="2">
        <v>85.07</v>
      </c>
      <c r="N3" s="2" t="str">
        <v>ทอง</v>
      </c>
      <c r="O3" s="2" t="str">
        <v>L</v>
      </c>
      <c r="P3" s="2">
        <v>100</v>
      </c>
      <c r="Q3" s="2">
        <v>250</v>
      </c>
      <c r="R3" s="2">
        <v>-150</v>
      </c>
      <c r="S3" s="2">
        <v>-150</v>
      </c>
      <c r="T3" s="2" t="str">
        <v>W</v>
      </c>
      <c r="U3" s="2">
        <v>300</v>
      </c>
      <c r="V3" s="2">
        <v>100</v>
      </c>
      <c r="W3" s="2">
        <v>200</v>
      </c>
      <c r="X3" s="2">
        <v>200</v>
      </c>
      <c r="Y3" s="2" t="str">
        <v>L</v>
      </c>
      <c r="Z3" s="2">
        <v>230</v>
      </c>
      <c r="AA3" s="2">
        <v>300</v>
      </c>
      <c r="AB3" s="2">
        <v>-70</v>
      </c>
      <c r="AC3" s="2">
        <v>-70</v>
      </c>
      <c r="AD3" s="2" t="str">
        <v>W</v>
      </c>
      <c r="AE3" s="2">
        <v>589</v>
      </c>
      <c r="AF3" s="2">
        <v>100</v>
      </c>
      <c r="AG3" s="2">
        <v>489</v>
      </c>
      <c r="AH3" s="2" t="str">
        <v>250</v>
      </c>
      <c r="AI3" s="2" t="str">
        <v>W</v>
      </c>
      <c r="AJ3" s="2">
        <v>200</v>
      </c>
      <c r="AK3" s="2">
        <v>123</v>
      </c>
      <c r="AL3" s="2">
        <v>77</v>
      </c>
      <c r="AM3" s="2">
        <v>77</v>
      </c>
    </row>
    <row r="4" spans="1:39" s="1" customFormat="1" x14ac:dyDescent="0.15">
      <c r="A4" s="2">
        <v>5</v>
      </c>
      <c r="B4" s="2" t="str">
        <v>จ</v>
      </c>
      <c r="C4" s="2" t="str">
        <v>โคราช จ</v>
      </c>
      <c r="D4" s="2" t="str">
        <v>นครราชสีมา 5</v>
      </c>
      <c r="E4" s="2">
        <v>5</v>
      </c>
      <c r="F4" s="2">
        <v>3</v>
      </c>
      <c r="G4" s="2">
        <v>0</v>
      </c>
      <c r="H4" s="2">
        <v>2</v>
      </c>
      <c r="I4" s="2">
        <v>6</v>
      </c>
      <c r="J4" s="2">
        <v>1450</v>
      </c>
      <c r="K4" s="2">
        <v>401</v>
      </c>
      <c r="L4" s="2">
        <v>301</v>
      </c>
      <c r="M4" s="2">
        <v>85.01</v>
      </c>
      <c r="N4" s="2" t="str">
        <v>ทอง</v>
      </c>
      <c r="O4" s="2" t="str">
        <v>W</v>
      </c>
      <c r="P4" s="2">
        <v>300</v>
      </c>
      <c r="Q4" s="2">
        <v>100</v>
      </c>
      <c r="R4" s="2">
        <v>200</v>
      </c>
      <c r="S4" s="2">
        <v>200</v>
      </c>
      <c r="T4" s="2" t="str">
        <v>L</v>
      </c>
      <c r="U4" s="2">
        <v>200</v>
      </c>
      <c r="V4" s="2">
        <v>300</v>
      </c>
      <c r="W4" s="2">
        <v>-100</v>
      </c>
      <c r="X4" s="2">
        <v>-100</v>
      </c>
      <c r="Y4" s="2" t="str">
        <v>W</v>
      </c>
      <c r="Z4" s="2">
        <v>250</v>
      </c>
      <c r="AA4" s="2">
        <v>200</v>
      </c>
      <c r="AB4" s="2">
        <v>50</v>
      </c>
      <c r="AC4" s="2">
        <v>50</v>
      </c>
      <c r="AD4" s="2" t="str">
        <v>L</v>
      </c>
      <c r="AE4" s="2">
        <v>100</v>
      </c>
      <c r="AF4" s="2">
        <v>199</v>
      </c>
      <c r="AG4" s="2">
        <v>-99</v>
      </c>
      <c r="AH4" s="2">
        <v>-99</v>
      </c>
      <c r="AI4" s="2" t="str">
        <v>W</v>
      </c>
      <c r="AJ4" s="2">
        <v>600</v>
      </c>
      <c r="AK4" s="2">
        <v>250</v>
      </c>
      <c r="AL4" s="2">
        <v>350</v>
      </c>
      <c r="AM4" s="2" t="str">
        <v>250</v>
      </c>
    </row>
    <row r="5" spans="1:39" s="1" customFormat="1" x14ac:dyDescent="0.15">
      <c r="A5" s="2">
        <v>3</v>
      </c>
      <c r="B5" s="2" t="str">
        <v>ค</v>
      </c>
      <c r="C5" s="2" t="str">
        <v>โคราช ค</v>
      </c>
      <c r="D5" s="2" t="str">
        <v>นครราชสีมา 3</v>
      </c>
      <c r="E5" s="2">
        <v>5</v>
      </c>
      <c r="F5" s="2">
        <v>3</v>
      </c>
      <c r="G5" s="2">
        <v>0</v>
      </c>
      <c r="H5" s="2">
        <v>2</v>
      </c>
      <c r="I5" s="2">
        <v>6</v>
      </c>
      <c r="J5" s="2">
        <v>1200</v>
      </c>
      <c r="K5" s="2">
        <v>50</v>
      </c>
      <c r="L5" s="2">
        <v>50</v>
      </c>
      <c r="M5" s="2">
        <v>82.5</v>
      </c>
      <c r="N5" s="2" t="str">
        <v>ทอง</v>
      </c>
      <c r="O5" s="2" t="str">
        <v>L</v>
      </c>
      <c r="P5" s="2">
        <v>200</v>
      </c>
      <c r="Q5" s="2">
        <v>300</v>
      </c>
      <c r="R5" s="2">
        <v>-100</v>
      </c>
      <c r="S5" s="2">
        <v>-100</v>
      </c>
      <c r="T5" s="2" t="str">
        <v>W</v>
      </c>
      <c r="U5" s="2">
        <v>350</v>
      </c>
      <c r="V5" s="2">
        <v>200</v>
      </c>
      <c r="W5" s="2">
        <v>150</v>
      </c>
      <c r="X5" s="2">
        <v>150</v>
      </c>
      <c r="Y5" s="2" t="str">
        <v>L</v>
      </c>
      <c r="Z5" s="2">
        <v>100</v>
      </c>
      <c r="AA5" s="2">
        <v>350</v>
      </c>
      <c r="AB5" s="2">
        <v>-250</v>
      </c>
      <c r="AC5" s="2">
        <v>-250</v>
      </c>
      <c r="AD5" s="2" t="str">
        <v>W</v>
      </c>
      <c r="AE5" s="2">
        <v>300</v>
      </c>
      <c r="AF5" s="2">
        <v>200</v>
      </c>
      <c r="AG5" s="2">
        <v>100</v>
      </c>
      <c r="AH5" s="2">
        <v>100</v>
      </c>
      <c r="AI5" s="2" t="str">
        <v>W</v>
      </c>
      <c r="AJ5" s="2">
        <v>250</v>
      </c>
      <c r="AK5" s="2">
        <v>100</v>
      </c>
      <c r="AL5" s="2">
        <v>150</v>
      </c>
      <c r="AM5" s="2">
        <v>150</v>
      </c>
    </row>
    <row r="6" spans="1:39" s="1" customFormat="1" x14ac:dyDescent="0.15">
      <c r="A6" s="2">
        <v>1</v>
      </c>
      <c r="B6" s="2" t="str">
        <v>ก</v>
      </c>
      <c r="C6" s="2" t="str">
        <v>โคราช ก</v>
      </c>
      <c r="D6" s="2" t="str">
        <v>นครราชสีมา 1</v>
      </c>
      <c r="E6" s="2">
        <v>5</v>
      </c>
      <c r="F6" s="2">
        <v>3</v>
      </c>
      <c r="G6" s="2">
        <v>0</v>
      </c>
      <c r="H6" s="2">
        <v>2</v>
      </c>
      <c r="I6" s="2">
        <v>6</v>
      </c>
      <c r="J6" s="2">
        <v>1844</v>
      </c>
      <c r="K6" s="2">
        <v>135</v>
      </c>
      <c r="L6" s="2">
        <v>-18</v>
      </c>
      <c r="M6" s="2">
        <v>81.819999999999993</v>
      </c>
      <c r="N6" s="2" t="str">
        <v>ทอง</v>
      </c>
      <c r="O6" s="2" t="str">
        <v>L</v>
      </c>
      <c r="P6" s="2">
        <v>200</v>
      </c>
      <c r="Q6" s="2">
        <v>500</v>
      </c>
      <c r="R6" s="2">
        <v>-300</v>
      </c>
      <c r="S6" s="2" t="str">
        <v>-250</v>
      </c>
      <c r="T6" s="2" t="str">
        <v>W</v>
      </c>
      <c r="U6" s="2">
        <v>500</v>
      </c>
      <c r="V6" s="2">
        <v>230</v>
      </c>
      <c r="W6" s="2">
        <v>270</v>
      </c>
      <c r="X6" s="2" t="str">
        <v>250</v>
      </c>
      <c r="Y6" s="2" t="str">
        <v>L</v>
      </c>
      <c r="Z6" s="2">
        <v>278</v>
      </c>
      <c r="AA6" s="2">
        <v>589</v>
      </c>
      <c r="AB6" s="2">
        <v>-311</v>
      </c>
      <c r="AC6" s="2" t="str">
        <v>-250</v>
      </c>
      <c r="AD6" s="2" t="str">
        <v>W</v>
      </c>
      <c r="AE6" s="2">
        <v>567</v>
      </c>
      <c r="AF6" s="2">
        <v>123</v>
      </c>
      <c r="AG6" s="2">
        <v>444</v>
      </c>
      <c r="AH6" s="2" t="str">
        <v>250</v>
      </c>
      <c r="AI6" s="2" t="str">
        <v>W</v>
      </c>
      <c r="AJ6" s="2">
        <v>299</v>
      </c>
      <c r="AK6" s="2">
        <v>267</v>
      </c>
      <c r="AL6" s="2">
        <v>32</v>
      </c>
      <c r="AM6" s="2">
        <v>32</v>
      </c>
    </row>
    <row r="7" spans="1:39" s="1" customFormat="1" x14ac:dyDescent="0.15">
      <c r="A7" s="2">
        <v>7</v>
      </c>
      <c r="B7" s="2" t="str">
        <v>ช</v>
      </c>
      <c r="C7" s="2" t="str">
        <v>โคราช ช</v>
      </c>
      <c r="D7" s="2" t="str">
        <v>นครราชสีมา 7</v>
      </c>
      <c r="E7" s="2">
        <v>5</v>
      </c>
      <c r="F7" s="2">
        <v>3</v>
      </c>
      <c r="G7" s="2">
        <v>0</v>
      </c>
      <c r="H7" s="2">
        <v>2</v>
      </c>
      <c r="I7" s="2">
        <v>6</v>
      </c>
      <c r="J7" s="2">
        <v>1599</v>
      </c>
      <c r="K7" s="2">
        <v>-50</v>
      </c>
      <c r="L7" s="2">
        <v>-50</v>
      </c>
      <c r="M7" s="2">
        <v>81.5</v>
      </c>
      <c r="N7" s="2" t="str">
        <v>ทอง</v>
      </c>
      <c r="O7" s="2" t="str">
        <v>W</v>
      </c>
      <c r="P7" s="2">
        <v>400</v>
      </c>
      <c r="Q7" s="2">
        <v>250</v>
      </c>
      <c r="R7" s="2">
        <v>150</v>
      </c>
      <c r="S7" s="2">
        <v>150</v>
      </c>
      <c r="T7" s="2" t="str">
        <v>L</v>
      </c>
      <c r="U7" s="2">
        <v>199</v>
      </c>
      <c r="V7" s="2">
        <v>400</v>
      </c>
      <c r="W7" s="2">
        <v>-201</v>
      </c>
      <c r="X7" s="2">
        <v>-201</v>
      </c>
      <c r="Y7" s="2" t="str">
        <v>W</v>
      </c>
      <c r="Z7" s="2">
        <v>350</v>
      </c>
      <c r="AA7" s="2">
        <v>199</v>
      </c>
      <c r="AB7" s="2">
        <v>151</v>
      </c>
      <c r="AC7" s="2">
        <v>151</v>
      </c>
      <c r="AD7" s="2" t="str">
        <v>W</v>
      </c>
      <c r="AE7" s="2">
        <v>250</v>
      </c>
      <c r="AF7" s="2">
        <v>200</v>
      </c>
      <c r="AG7" s="2">
        <v>50</v>
      </c>
      <c r="AH7" s="2">
        <v>50</v>
      </c>
      <c r="AI7" s="2" t="str">
        <v>L</v>
      </c>
      <c r="AJ7" s="2">
        <v>400</v>
      </c>
      <c r="AK7" s="2">
        <v>600</v>
      </c>
      <c r="AL7" s="2">
        <v>-200</v>
      </c>
      <c r="AM7" s="2">
        <v>-200</v>
      </c>
    </row>
    <row r="8" spans="1:39" s="1" customFormat="1" x14ac:dyDescent="0.15">
      <c r="A8" s="2">
        <v>6</v>
      </c>
      <c r="B8" s="2" t="str">
        <v>ฉ</v>
      </c>
      <c r="C8" s="2" t="str">
        <v>โคราช ฉ</v>
      </c>
      <c r="D8" s="2" t="str">
        <v>นครราชสีมา 6</v>
      </c>
      <c r="E8" s="2">
        <v>5</v>
      </c>
      <c r="F8" s="2">
        <v>3</v>
      </c>
      <c r="G8" s="2">
        <v>0</v>
      </c>
      <c r="H8" s="2">
        <v>2</v>
      </c>
      <c r="I8" s="2">
        <v>6</v>
      </c>
      <c r="J8" s="2">
        <v>1300</v>
      </c>
      <c r="K8" s="2">
        <v>-299</v>
      </c>
      <c r="L8" s="2">
        <v>-149</v>
      </c>
      <c r="M8" s="2">
        <v>80.510000000000005</v>
      </c>
      <c r="N8" s="2" t="str">
        <v>ทอง</v>
      </c>
      <c r="O8" s="2" t="str">
        <v>W</v>
      </c>
      <c r="P8" s="2">
        <v>350</v>
      </c>
      <c r="Q8" s="2">
        <v>200</v>
      </c>
      <c r="R8" s="2">
        <v>150</v>
      </c>
      <c r="S8" s="2">
        <v>150</v>
      </c>
      <c r="T8" s="2" t="str">
        <v>L</v>
      </c>
      <c r="U8" s="2">
        <v>250</v>
      </c>
      <c r="V8" s="2">
        <v>350</v>
      </c>
      <c r="W8" s="2">
        <v>-100</v>
      </c>
      <c r="X8" s="2">
        <v>-100</v>
      </c>
      <c r="Y8" s="2" t="str">
        <v>W</v>
      </c>
      <c r="Z8" s="2">
        <v>300</v>
      </c>
      <c r="AA8" s="2">
        <v>250</v>
      </c>
      <c r="AB8" s="2">
        <v>50</v>
      </c>
      <c r="AC8" s="2">
        <v>50</v>
      </c>
      <c r="AD8" s="2" t="str">
        <v>L</v>
      </c>
      <c r="AE8" s="2">
        <v>200</v>
      </c>
      <c r="AF8" s="2">
        <v>600</v>
      </c>
      <c r="AG8" s="2">
        <v>-400</v>
      </c>
      <c r="AH8" s="2" t="str">
        <v>-250</v>
      </c>
      <c r="AI8" s="2" t="str">
        <v>W</v>
      </c>
      <c r="AJ8" s="2">
        <v>200</v>
      </c>
      <c r="AK8" s="2">
        <v>199</v>
      </c>
      <c r="AL8" s="2">
        <v>1</v>
      </c>
      <c r="AM8" s="2">
        <v>1</v>
      </c>
    </row>
    <row r="9" spans="1:39" s="1" customFormat="1" x14ac:dyDescent="0.15">
      <c r="A9" s="2">
        <v>8</v>
      </c>
      <c r="B9" s="2" t="str">
        <v>ฉ</v>
      </c>
      <c r="C9" s="2" t="str">
        <v>โคราช ฌ</v>
      </c>
      <c r="D9" s="2" t="str">
        <v>นครราชสีมา 8</v>
      </c>
      <c r="E9" s="2">
        <v>5</v>
      </c>
      <c r="F9" s="2">
        <v>2</v>
      </c>
      <c r="G9" s="2">
        <v>1</v>
      </c>
      <c r="H9" s="2">
        <v>2</v>
      </c>
      <c r="I9" s="2">
        <v>5</v>
      </c>
      <c r="J9" s="2">
        <v>1949</v>
      </c>
      <c r="K9" s="2">
        <v>-151</v>
      </c>
      <c r="L9" s="2">
        <v>-151</v>
      </c>
      <c r="M9" s="2">
        <v>78.489999999999995</v>
      </c>
      <c r="N9" s="2" t="str">
        <v>เงิน</v>
      </c>
      <c r="O9" s="2" t="str">
        <v>T</v>
      </c>
      <c r="P9" s="2">
        <v>450</v>
      </c>
      <c r="Q9" s="2">
        <v>450</v>
      </c>
      <c r="R9" s="2">
        <v>0</v>
      </c>
      <c r="S9" s="2">
        <v>0</v>
      </c>
      <c r="T9" s="2" t="str">
        <v>W</v>
      </c>
      <c r="U9" s="2">
        <v>600</v>
      </c>
      <c r="V9" s="2">
        <v>450</v>
      </c>
      <c r="W9" s="2">
        <v>150</v>
      </c>
      <c r="X9" s="2">
        <v>150</v>
      </c>
      <c r="Y9" s="2" t="str">
        <v>L</v>
      </c>
      <c r="Z9" s="2">
        <v>400</v>
      </c>
      <c r="AA9" s="2">
        <v>600</v>
      </c>
      <c r="AB9" s="2">
        <v>-200</v>
      </c>
      <c r="AC9" s="2">
        <v>-200</v>
      </c>
      <c r="AD9" s="2" t="str">
        <v>L</v>
      </c>
      <c r="AE9" s="2">
        <v>199</v>
      </c>
      <c r="AF9" s="2">
        <v>400</v>
      </c>
      <c r="AG9" s="2">
        <v>-201</v>
      </c>
      <c r="AH9" s="2">
        <v>-201</v>
      </c>
      <c r="AI9" s="2" t="str">
        <v>W</v>
      </c>
      <c r="AJ9" s="2">
        <v>300</v>
      </c>
      <c r="AK9" s="2">
        <v>200</v>
      </c>
      <c r="AL9" s="2">
        <v>100</v>
      </c>
      <c r="AM9" s="2">
        <v>100</v>
      </c>
    </row>
    <row r="10" spans="1:39" s="1" customFormat="1" x14ac:dyDescent="0.15">
      <c r="A10" s="2">
        <v>4</v>
      </c>
      <c r="B10" s="2" t="str">
        <v>ง</v>
      </c>
      <c r="C10" s="2" t="str">
        <v>โคราช ง</v>
      </c>
      <c r="D10" s="2" t="str">
        <v>นครราชสีมา 4</v>
      </c>
      <c r="E10" s="2">
        <v>5</v>
      </c>
      <c r="F10" s="2">
        <v>2</v>
      </c>
      <c r="G10" s="2">
        <v>0</v>
      </c>
      <c r="H10" s="2">
        <v>3</v>
      </c>
      <c r="I10" s="2">
        <v>4</v>
      </c>
      <c r="J10" s="2">
        <v>1099</v>
      </c>
      <c r="K10" s="2">
        <v>-51</v>
      </c>
      <c r="L10" s="2">
        <v>-51</v>
      </c>
      <c r="M10" s="2">
        <v>77.489999999999995</v>
      </c>
      <c r="N10" s="2" t="str">
        <v>เงิน</v>
      </c>
      <c r="O10" s="2" t="str">
        <v>L</v>
      </c>
      <c r="P10" s="2">
        <v>250</v>
      </c>
      <c r="Q10" s="2">
        <v>350</v>
      </c>
      <c r="R10" s="2">
        <v>-100</v>
      </c>
      <c r="S10" s="2">
        <v>-100</v>
      </c>
      <c r="T10" s="2" t="str">
        <v>L</v>
      </c>
      <c r="U10" s="2">
        <v>100</v>
      </c>
      <c r="V10" s="2">
        <v>250</v>
      </c>
      <c r="W10" s="2">
        <v>-150</v>
      </c>
      <c r="X10" s="2">
        <v>-150</v>
      </c>
      <c r="Y10" s="2" t="str">
        <v>W</v>
      </c>
      <c r="Z10" s="2">
        <v>200</v>
      </c>
      <c r="AA10" s="2">
        <v>100</v>
      </c>
      <c r="AB10" s="2">
        <v>100</v>
      </c>
      <c r="AC10" s="2">
        <v>100</v>
      </c>
      <c r="AD10" s="2" t="str">
        <v>W</v>
      </c>
      <c r="AE10" s="2">
        <v>350</v>
      </c>
      <c r="AF10" s="2">
        <v>250</v>
      </c>
      <c r="AG10" s="2">
        <v>100</v>
      </c>
      <c r="AH10" s="2">
        <v>100</v>
      </c>
      <c r="AI10" s="2" t="str">
        <v>L</v>
      </c>
      <c r="AJ10" s="2">
        <v>199</v>
      </c>
      <c r="AK10" s="2">
        <v>200</v>
      </c>
      <c r="AL10" s="2">
        <v>-1</v>
      </c>
      <c r="AM10" s="2">
        <v>-1</v>
      </c>
    </row>
  </sheetData>
  <mergeCells count="19">
    <mergeCell ref="T1:X1"/>
    <mergeCell ref="Y1:AC1"/>
    <mergeCell ref="AD1:AH1"/>
    <mergeCell ref="AI1:AM1"/>
    <mergeCell ref="J1:J2"/>
    <mergeCell ref="K1:K2"/>
    <mergeCell ref="L1:L2"/>
    <mergeCell ref="M1:M2"/>
    <mergeCell ref="N1:N2"/>
    <mergeCell ref="O1:S1"/>
    <mergeCell ref="I1:I2"/>
    <mergeCell ref="A1:A2"/>
    <mergeCell ref="B1:B2"/>
    <mergeCell ref="E1:E2"/>
    <mergeCell ref="F1:F2"/>
    <mergeCell ref="G1:G2"/>
    <mergeCell ref="H1:H2"/>
    <mergeCell ref="C1:C2"/>
    <mergeCell ref="D1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E20F-5346-4148-ABA1-945395A98C0B}">
  <sheetPr>
    <tabColor theme="9"/>
  </sheetPr>
  <dimension ref="A1:AR10"/>
  <sheetViews>
    <sheetView zoomScale="93" workbookViewId="0">
      <selection activeCell="P29" sqref="P29"/>
    </sheetView>
  </sheetViews>
  <sheetFormatPr baseColWidth="10" defaultRowHeight="15" x14ac:dyDescent="0.15"/>
  <cols>
    <col min="2" max="2" width="23.5703125" customWidth="1"/>
    <col min="3" max="3" width="9.140625" customWidth="1"/>
    <col min="4" max="4" width="13.7109375" customWidth="1"/>
    <col min="5" max="10" width="4.5703125" customWidth="1"/>
    <col min="11" max="11" width="6.140625" customWidth="1"/>
    <col min="12" max="12" width="5" customWidth="1"/>
    <col min="13" max="14" width="6.5703125" customWidth="1"/>
  </cols>
  <sheetData>
    <row r="1" spans="1:44" ht="15" customHeight="1" x14ac:dyDescent="0.15">
      <c r="A1" s="14" t="s">
        <v>23</v>
      </c>
      <c r="B1" s="16" t="s">
        <v>0</v>
      </c>
      <c r="C1" s="16" t="s">
        <v>24</v>
      </c>
      <c r="D1" s="16" t="s">
        <v>25</v>
      </c>
      <c r="E1" s="17" t="s">
        <v>9</v>
      </c>
      <c r="F1" s="17" t="s">
        <v>10</v>
      </c>
      <c r="G1" s="17" t="s">
        <v>11</v>
      </c>
      <c r="H1" s="17" t="s">
        <v>12</v>
      </c>
      <c r="I1" s="19" t="s">
        <v>13</v>
      </c>
      <c r="J1" s="20" t="s">
        <v>46</v>
      </c>
      <c r="K1" s="24" t="s">
        <v>47</v>
      </c>
      <c r="L1" s="19" t="s">
        <v>14</v>
      </c>
      <c r="M1" s="20" t="s">
        <v>15</v>
      </c>
      <c r="N1" s="20" t="s">
        <v>16</v>
      </c>
      <c r="O1" s="15" t="s">
        <v>17</v>
      </c>
      <c r="P1" s="15"/>
      <c r="Q1" s="15"/>
      <c r="R1" s="15"/>
      <c r="S1" s="15"/>
      <c r="T1" s="15" t="s">
        <v>18</v>
      </c>
      <c r="U1" s="15"/>
      <c r="V1" s="15"/>
      <c r="W1" s="15"/>
      <c r="X1" s="15"/>
      <c r="Y1" s="15" t="s">
        <v>19</v>
      </c>
      <c r="Z1" s="15"/>
      <c r="AA1" s="15"/>
      <c r="AB1" s="15"/>
      <c r="AC1" s="15"/>
      <c r="AD1" s="15" t="s">
        <v>20</v>
      </c>
      <c r="AE1" s="15"/>
      <c r="AF1" s="15"/>
      <c r="AG1" s="15"/>
      <c r="AH1" s="15"/>
      <c r="AI1" s="15" t="s">
        <v>21</v>
      </c>
      <c r="AJ1" s="15"/>
      <c r="AK1" s="15"/>
      <c r="AL1" s="15"/>
      <c r="AM1" s="15"/>
      <c r="AN1" s="15" t="s">
        <v>22</v>
      </c>
      <c r="AO1" s="15"/>
      <c r="AP1" s="15"/>
      <c r="AQ1" s="15"/>
      <c r="AR1" s="15"/>
    </row>
    <row r="2" spans="1:44" ht="94" customHeight="1" x14ac:dyDescent="0.15">
      <c r="A2" s="14"/>
      <c r="B2" s="16"/>
      <c r="C2" s="16"/>
      <c r="D2" s="16"/>
      <c r="E2" s="18"/>
      <c r="F2" s="18"/>
      <c r="G2" s="18"/>
      <c r="H2" s="18"/>
      <c r="I2" s="18"/>
      <c r="J2" s="18"/>
      <c r="K2" s="25"/>
      <c r="L2" s="18"/>
      <c r="M2" s="18"/>
      <c r="N2" s="18"/>
      <c r="O2" s="8" t="s">
        <v>8</v>
      </c>
      <c r="P2" s="8" t="s">
        <v>46</v>
      </c>
      <c r="Q2" s="8" t="s">
        <v>45</v>
      </c>
      <c r="R2" s="7" t="s">
        <v>47</v>
      </c>
      <c r="S2" s="7" t="s">
        <v>44</v>
      </c>
      <c r="T2" s="8" t="s">
        <v>8</v>
      </c>
      <c r="U2" s="8" t="s">
        <v>46</v>
      </c>
      <c r="V2" s="8" t="s">
        <v>45</v>
      </c>
      <c r="W2" s="7" t="s">
        <v>47</v>
      </c>
      <c r="X2" s="7" t="s">
        <v>44</v>
      </c>
      <c r="Y2" s="8" t="s">
        <v>8</v>
      </c>
      <c r="Z2" s="8" t="s">
        <v>46</v>
      </c>
      <c r="AA2" s="8" t="s">
        <v>45</v>
      </c>
      <c r="AB2" s="7" t="s">
        <v>47</v>
      </c>
      <c r="AC2" s="7" t="s">
        <v>44</v>
      </c>
      <c r="AD2" s="8" t="s">
        <v>8</v>
      </c>
      <c r="AE2" s="8" t="s">
        <v>46</v>
      </c>
      <c r="AF2" s="8" t="s">
        <v>45</v>
      </c>
      <c r="AG2" s="7" t="s">
        <v>47</v>
      </c>
      <c r="AH2" s="7" t="s">
        <v>44</v>
      </c>
      <c r="AI2" s="8" t="s">
        <v>8</v>
      </c>
      <c r="AJ2" s="8" t="s">
        <v>46</v>
      </c>
      <c r="AK2" s="8" t="s">
        <v>45</v>
      </c>
      <c r="AL2" s="7" t="s">
        <v>47</v>
      </c>
      <c r="AM2" s="7" t="s">
        <v>44</v>
      </c>
      <c r="AN2" s="8" t="s">
        <v>8</v>
      </c>
      <c r="AO2" s="8" t="s">
        <v>46</v>
      </c>
      <c r="AP2" s="8" t="s">
        <v>45</v>
      </c>
      <c r="AQ2" s="7" t="s">
        <v>47</v>
      </c>
      <c r="AR2" s="7" t="s">
        <v>44</v>
      </c>
    </row>
    <row r="3" spans="1:44" ht="16" customHeight="1" x14ac:dyDescent="0.2">
      <c r="A3" s="3" cm="1">
        <f t="array" ref="A3:AR10">_xlfn.SORTBY(หน้ารวม!A3:AR10,หน้ารวม!I3:I10,-1,หน้ารวม!L3:L10,-1,หน้ารวม!K3:K10,-1,หน้ารวม!J3:J10,-1)</f>
        <v>2</v>
      </c>
      <c r="B3" s="3" t="str">
        <v>ข</v>
      </c>
      <c r="C3" s="4" t="str">
        <v>โคราช ข</v>
      </c>
      <c r="D3" s="4" t="str">
        <v>นครราชสีมา 2</v>
      </c>
      <c r="E3" s="4">
        <v>6</v>
      </c>
      <c r="F3" s="4">
        <v>4</v>
      </c>
      <c r="G3" s="5">
        <v>0</v>
      </c>
      <c r="H3" s="4">
        <v>2</v>
      </c>
      <c r="I3" s="4">
        <v>8</v>
      </c>
      <c r="J3" s="4">
        <v>1654</v>
      </c>
      <c r="K3" s="6">
        <v>581</v>
      </c>
      <c r="L3" s="4">
        <v>342</v>
      </c>
      <c r="M3" s="27">
        <v>93.42</v>
      </c>
      <c r="N3" s="2" t="str">
        <v>ทอง</v>
      </c>
      <c r="O3" s="2" t="str">
        <v>L</v>
      </c>
      <c r="P3" s="2">
        <v>100</v>
      </c>
      <c r="Q3" s="2">
        <v>250</v>
      </c>
      <c r="R3" s="2">
        <v>-150</v>
      </c>
      <c r="S3" s="2">
        <v>-150</v>
      </c>
      <c r="T3" s="2" t="str">
        <v>W</v>
      </c>
      <c r="U3" s="2">
        <v>300</v>
      </c>
      <c r="V3" s="2">
        <v>100</v>
      </c>
      <c r="W3" s="2">
        <v>200</v>
      </c>
      <c r="X3" s="2">
        <v>200</v>
      </c>
      <c r="Y3" s="2" t="str">
        <v>L</v>
      </c>
      <c r="Z3" s="2">
        <v>230</v>
      </c>
      <c r="AA3" s="2">
        <v>300</v>
      </c>
      <c r="AB3" s="2">
        <v>-70</v>
      </c>
      <c r="AC3" s="2">
        <v>-70</v>
      </c>
      <c r="AD3" s="2" t="str">
        <v>W</v>
      </c>
      <c r="AE3" s="2">
        <v>589</v>
      </c>
      <c r="AF3" s="2">
        <v>100</v>
      </c>
      <c r="AG3" s="2">
        <v>489</v>
      </c>
      <c r="AH3" s="2" t="str">
        <v>250</v>
      </c>
      <c r="AI3" s="2" t="str">
        <v>W</v>
      </c>
      <c r="AJ3" s="2">
        <v>200</v>
      </c>
      <c r="AK3" s="2">
        <v>123</v>
      </c>
      <c r="AL3" s="2">
        <v>77</v>
      </c>
      <c r="AM3" s="2">
        <v>77</v>
      </c>
      <c r="AN3" s="2" t="str">
        <v>W</v>
      </c>
      <c r="AO3" s="2">
        <v>235</v>
      </c>
      <c r="AP3" s="2">
        <v>200</v>
      </c>
      <c r="AQ3">
        <v>35</v>
      </c>
      <c r="AR3">
        <v>35</v>
      </c>
    </row>
    <row r="4" spans="1:44" ht="16" x14ac:dyDescent="0.2">
      <c r="A4" s="3">
        <v>1</v>
      </c>
      <c r="B4" s="3" t="str">
        <v>ก</v>
      </c>
      <c r="C4" s="4" t="str">
        <v>โคราช ก</v>
      </c>
      <c r="D4" s="4" t="str">
        <v>นครราชสีมา 1</v>
      </c>
      <c r="E4" s="4">
        <v>6</v>
      </c>
      <c r="F4" s="4">
        <v>4</v>
      </c>
      <c r="G4" s="5">
        <v>0</v>
      </c>
      <c r="H4" s="4">
        <v>2</v>
      </c>
      <c r="I4" s="4">
        <v>8</v>
      </c>
      <c r="J4" s="4">
        <v>2479</v>
      </c>
      <c r="K4" s="6">
        <v>314</v>
      </c>
      <c r="L4" s="4">
        <v>211</v>
      </c>
      <c r="M4" s="27">
        <v>92.11</v>
      </c>
      <c r="N4" s="2" t="str">
        <v>ทอง</v>
      </c>
      <c r="O4" s="2" t="str">
        <v>L</v>
      </c>
      <c r="P4" s="2">
        <v>200</v>
      </c>
      <c r="Q4" s="2">
        <v>500</v>
      </c>
      <c r="R4" s="2">
        <v>-300</v>
      </c>
      <c r="S4" s="2" t="str">
        <v>-250</v>
      </c>
      <c r="T4" s="2" t="str">
        <v>W</v>
      </c>
      <c r="U4" s="2">
        <v>500</v>
      </c>
      <c r="V4" s="2">
        <v>230</v>
      </c>
      <c r="W4" s="2">
        <v>270</v>
      </c>
      <c r="X4" s="2" t="str">
        <v>250</v>
      </c>
      <c r="Y4" s="2" t="str">
        <v>L</v>
      </c>
      <c r="Z4" s="2">
        <v>278</v>
      </c>
      <c r="AA4" s="2">
        <v>589</v>
      </c>
      <c r="AB4" s="2">
        <v>-311</v>
      </c>
      <c r="AC4" s="2" t="str">
        <v>-250</v>
      </c>
      <c r="AD4" s="2" t="str">
        <v>W</v>
      </c>
      <c r="AE4" s="2">
        <v>567</v>
      </c>
      <c r="AF4" s="2">
        <v>123</v>
      </c>
      <c r="AG4" s="2">
        <v>444</v>
      </c>
      <c r="AH4" s="2" t="str">
        <v>250</v>
      </c>
      <c r="AI4" s="2" t="str">
        <v>W</v>
      </c>
      <c r="AJ4" s="2">
        <v>299</v>
      </c>
      <c r="AK4" s="2">
        <v>267</v>
      </c>
      <c r="AL4" s="2">
        <v>32</v>
      </c>
      <c r="AM4" s="2">
        <v>32</v>
      </c>
      <c r="AN4" s="2" t="str">
        <v>W</v>
      </c>
      <c r="AO4" s="2">
        <v>635</v>
      </c>
      <c r="AP4" s="2">
        <v>456</v>
      </c>
      <c r="AQ4">
        <v>179</v>
      </c>
      <c r="AR4">
        <v>179</v>
      </c>
    </row>
    <row r="5" spans="1:44" ht="16" x14ac:dyDescent="0.2">
      <c r="A5" s="3">
        <v>3</v>
      </c>
      <c r="B5" s="3" t="str">
        <v>ค</v>
      </c>
      <c r="C5" s="4" t="str">
        <v>โคราช ค</v>
      </c>
      <c r="D5" s="4" t="str">
        <v>นครราชสีมา 3</v>
      </c>
      <c r="E5" s="4">
        <v>6</v>
      </c>
      <c r="F5" s="4">
        <v>4</v>
      </c>
      <c r="G5" s="5">
        <v>0</v>
      </c>
      <c r="H5" s="4">
        <v>2</v>
      </c>
      <c r="I5" s="4">
        <v>8</v>
      </c>
      <c r="J5" s="4">
        <v>1480</v>
      </c>
      <c r="K5" s="6">
        <v>80</v>
      </c>
      <c r="L5" s="4">
        <v>80</v>
      </c>
      <c r="M5" s="27">
        <v>90.8</v>
      </c>
      <c r="N5" s="2" t="str">
        <v>ทอง</v>
      </c>
      <c r="O5" s="2" t="str">
        <v>L</v>
      </c>
      <c r="P5" s="2">
        <v>200</v>
      </c>
      <c r="Q5" s="2">
        <v>300</v>
      </c>
      <c r="R5" s="2">
        <v>-100</v>
      </c>
      <c r="S5" s="2">
        <v>-100</v>
      </c>
      <c r="T5" s="2" t="str">
        <v>W</v>
      </c>
      <c r="U5" s="2">
        <v>350</v>
      </c>
      <c r="V5" s="2">
        <v>200</v>
      </c>
      <c r="W5" s="2">
        <v>150</v>
      </c>
      <c r="X5" s="2">
        <v>150</v>
      </c>
      <c r="Y5" s="2" t="str">
        <v>L</v>
      </c>
      <c r="Z5" s="2">
        <v>100</v>
      </c>
      <c r="AA5" s="2">
        <v>350</v>
      </c>
      <c r="AB5" s="2">
        <v>-250</v>
      </c>
      <c r="AC5" s="2">
        <v>-250</v>
      </c>
      <c r="AD5" s="2" t="str">
        <v>W</v>
      </c>
      <c r="AE5" s="2">
        <v>300</v>
      </c>
      <c r="AF5" s="2">
        <v>200</v>
      </c>
      <c r="AG5" s="2">
        <v>100</v>
      </c>
      <c r="AH5" s="2">
        <v>100</v>
      </c>
      <c r="AI5" s="2" t="str">
        <v>W</v>
      </c>
      <c r="AJ5" s="2">
        <v>250</v>
      </c>
      <c r="AK5" s="2">
        <v>100</v>
      </c>
      <c r="AL5" s="2">
        <v>150</v>
      </c>
      <c r="AM5" s="2">
        <v>150</v>
      </c>
      <c r="AN5" s="2" t="str">
        <v>W</v>
      </c>
      <c r="AO5" s="2">
        <v>280</v>
      </c>
      <c r="AP5" s="2">
        <v>250</v>
      </c>
      <c r="AQ5">
        <v>30</v>
      </c>
      <c r="AR5">
        <v>30</v>
      </c>
    </row>
    <row r="6" spans="1:44" ht="16" x14ac:dyDescent="0.2">
      <c r="A6" s="3">
        <v>8</v>
      </c>
      <c r="B6" s="3" t="str">
        <v>ฌ</v>
      </c>
      <c r="C6" s="4" t="str">
        <v>โคราช ฌ</v>
      </c>
      <c r="D6" s="4" t="str">
        <v>นครราชสีมา 8</v>
      </c>
      <c r="E6" s="4">
        <v>6</v>
      </c>
      <c r="F6" s="4">
        <v>3</v>
      </c>
      <c r="G6" s="5">
        <v>1</v>
      </c>
      <c r="H6" s="4">
        <v>2</v>
      </c>
      <c r="I6" s="4">
        <v>7</v>
      </c>
      <c r="J6" s="4">
        <v>2549</v>
      </c>
      <c r="K6" s="6">
        <v>169</v>
      </c>
      <c r="L6" s="4">
        <v>99</v>
      </c>
      <c r="M6" s="27">
        <v>88.99</v>
      </c>
      <c r="N6" s="2" t="str">
        <v>ทอง</v>
      </c>
      <c r="O6" s="2" t="str">
        <v>T</v>
      </c>
      <c r="P6" s="2">
        <v>450</v>
      </c>
      <c r="Q6" s="2">
        <v>450</v>
      </c>
      <c r="R6" s="2">
        <v>0</v>
      </c>
      <c r="S6" s="2">
        <v>0</v>
      </c>
      <c r="T6" s="2" t="str">
        <v>W</v>
      </c>
      <c r="U6" s="2">
        <v>600</v>
      </c>
      <c r="V6" s="2">
        <v>450</v>
      </c>
      <c r="W6" s="2">
        <v>150</v>
      </c>
      <c r="X6" s="2">
        <v>150</v>
      </c>
      <c r="Y6" s="2" t="str">
        <v>L</v>
      </c>
      <c r="Z6" s="2">
        <v>400</v>
      </c>
      <c r="AA6" s="2">
        <v>600</v>
      </c>
      <c r="AB6" s="2">
        <v>-200</v>
      </c>
      <c r="AC6" s="2">
        <v>-200</v>
      </c>
      <c r="AD6" s="2" t="str">
        <v>L</v>
      </c>
      <c r="AE6" s="2">
        <v>199</v>
      </c>
      <c r="AF6" s="2">
        <v>400</v>
      </c>
      <c r="AG6" s="2">
        <v>-201</v>
      </c>
      <c r="AH6" s="2">
        <v>-201</v>
      </c>
      <c r="AI6" s="2" t="str">
        <v>W</v>
      </c>
      <c r="AJ6" s="2">
        <v>300</v>
      </c>
      <c r="AK6" s="2">
        <v>200</v>
      </c>
      <c r="AL6" s="2">
        <v>100</v>
      </c>
      <c r="AM6" s="2">
        <v>100</v>
      </c>
      <c r="AN6" s="2" t="str">
        <v>W</v>
      </c>
      <c r="AO6" s="2">
        <v>600</v>
      </c>
      <c r="AP6" s="2">
        <v>280</v>
      </c>
      <c r="AQ6">
        <v>320</v>
      </c>
      <c r="AR6" t="str">
        <v>250</v>
      </c>
    </row>
    <row r="7" spans="1:44" ht="16" x14ac:dyDescent="0.2">
      <c r="A7" s="3">
        <v>4</v>
      </c>
      <c r="B7" s="3" t="str">
        <v>ง</v>
      </c>
      <c r="C7" s="4" t="str">
        <v>โคราช ง</v>
      </c>
      <c r="D7" s="4" t="str">
        <v>นครราชสีมา 4</v>
      </c>
      <c r="E7" s="4">
        <v>6</v>
      </c>
      <c r="F7" s="4">
        <v>3</v>
      </c>
      <c r="G7" s="5">
        <v>0</v>
      </c>
      <c r="H7" s="4">
        <v>3</v>
      </c>
      <c r="I7" s="4">
        <v>6</v>
      </c>
      <c r="J7" s="4">
        <v>1444</v>
      </c>
      <c r="K7" s="6">
        <v>95</v>
      </c>
      <c r="L7" s="4">
        <v>95</v>
      </c>
      <c r="M7" s="27">
        <v>86.95</v>
      </c>
      <c r="N7" s="2" t="str">
        <v>ทอง</v>
      </c>
      <c r="O7" s="2" t="str">
        <v>L</v>
      </c>
      <c r="P7" s="2">
        <v>250</v>
      </c>
      <c r="Q7" s="2">
        <v>350</v>
      </c>
      <c r="R7" s="2">
        <v>-100</v>
      </c>
      <c r="S7" s="2">
        <v>-100</v>
      </c>
      <c r="T7" s="2" t="str">
        <v>L</v>
      </c>
      <c r="U7" s="2">
        <v>100</v>
      </c>
      <c r="V7" s="2">
        <v>250</v>
      </c>
      <c r="W7" s="2">
        <v>-150</v>
      </c>
      <c r="X7" s="2">
        <v>-150</v>
      </c>
      <c r="Y7" s="2" t="str">
        <v>W</v>
      </c>
      <c r="Z7" s="2">
        <v>200</v>
      </c>
      <c r="AA7" s="2">
        <v>100</v>
      </c>
      <c r="AB7" s="2">
        <v>100</v>
      </c>
      <c r="AC7" s="2">
        <v>100</v>
      </c>
      <c r="AD7" s="2" t="str">
        <v>W</v>
      </c>
      <c r="AE7" s="2">
        <v>350</v>
      </c>
      <c r="AF7" s="2">
        <v>250</v>
      </c>
      <c r="AG7" s="2">
        <v>100</v>
      </c>
      <c r="AH7" s="2">
        <v>100</v>
      </c>
      <c r="AI7" s="2" t="str">
        <v>L</v>
      </c>
      <c r="AJ7" s="2">
        <v>199</v>
      </c>
      <c r="AK7" s="2">
        <v>200</v>
      </c>
      <c r="AL7" s="2">
        <v>-1</v>
      </c>
      <c r="AM7" s="2">
        <v>-1</v>
      </c>
      <c r="AN7" s="2" t="str">
        <v>W</v>
      </c>
      <c r="AO7" s="2">
        <v>345</v>
      </c>
      <c r="AP7" s="2">
        <v>199</v>
      </c>
      <c r="AQ7">
        <v>146</v>
      </c>
      <c r="AR7">
        <v>146</v>
      </c>
    </row>
    <row r="8" spans="1:44" ht="16" x14ac:dyDescent="0.2">
      <c r="A8" s="3">
        <v>5</v>
      </c>
      <c r="B8" s="3" t="str">
        <v>จ</v>
      </c>
      <c r="C8" s="4" t="str">
        <v>โคราช จ</v>
      </c>
      <c r="D8" s="4" t="str">
        <v>นครราชสีมา 5</v>
      </c>
      <c r="E8" s="4">
        <v>6</v>
      </c>
      <c r="F8" s="4">
        <v>3</v>
      </c>
      <c r="G8" s="5">
        <v>0</v>
      </c>
      <c r="H8" s="4">
        <v>3</v>
      </c>
      <c r="I8" s="4">
        <v>6</v>
      </c>
      <c r="J8" s="4">
        <v>1650</v>
      </c>
      <c r="K8" s="6">
        <v>1</v>
      </c>
      <c r="L8" s="4">
        <v>51</v>
      </c>
      <c r="M8" s="27">
        <v>86.51</v>
      </c>
      <c r="N8" s="2" t="str">
        <v>ทอง</v>
      </c>
      <c r="O8" s="2" t="str">
        <v>W</v>
      </c>
      <c r="P8" s="2">
        <v>300</v>
      </c>
      <c r="Q8" s="2">
        <v>100</v>
      </c>
      <c r="R8" s="2">
        <v>200</v>
      </c>
      <c r="S8" s="2">
        <v>200</v>
      </c>
      <c r="T8" s="2" t="str">
        <v>L</v>
      </c>
      <c r="U8" s="2">
        <v>200</v>
      </c>
      <c r="V8" s="2">
        <v>300</v>
      </c>
      <c r="W8" s="2">
        <v>-100</v>
      </c>
      <c r="X8" s="2">
        <v>-100</v>
      </c>
      <c r="Y8" s="2" t="str">
        <v>W</v>
      </c>
      <c r="Z8" s="2">
        <v>250</v>
      </c>
      <c r="AA8" s="2">
        <v>200</v>
      </c>
      <c r="AB8" s="2">
        <v>50</v>
      </c>
      <c r="AC8" s="2">
        <v>50</v>
      </c>
      <c r="AD8" s="2" t="str">
        <v>L</v>
      </c>
      <c r="AE8" s="2">
        <v>100</v>
      </c>
      <c r="AF8" s="2">
        <v>199</v>
      </c>
      <c r="AG8" s="2">
        <v>-99</v>
      </c>
      <c r="AH8" s="2">
        <v>-99</v>
      </c>
      <c r="AI8" s="2" t="str">
        <v>W</v>
      </c>
      <c r="AJ8" s="2">
        <v>600</v>
      </c>
      <c r="AK8" s="2">
        <v>250</v>
      </c>
      <c r="AL8" s="2">
        <v>350</v>
      </c>
      <c r="AM8" s="2" t="str">
        <v>250</v>
      </c>
      <c r="AN8" s="2" t="str">
        <v>L</v>
      </c>
      <c r="AO8" s="2">
        <v>200</v>
      </c>
      <c r="AP8" s="2">
        <v>600</v>
      </c>
      <c r="AQ8">
        <v>-400</v>
      </c>
      <c r="AR8" t="str">
        <v>-250</v>
      </c>
    </row>
    <row r="9" spans="1:44" ht="16" x14ac:dyDescent="0.2">
      <c r="A9" s="3">
        <v>6</v>
      </c>
      <c r="B9" s="3" t="str">
        <v>ฉ</v>
      </c>
      <c r="C9" s="4" t="str">
        <v>โคราช ฉ</v>
      </c>
      <c r="D9" s="4" t="str">
        <v>นครราชสีมา 6</v>
      </c>
      <c r="E9" s="4">
        <v>6</v>
      </c>
      <c r="F9" s="4">
        <v>3</v>
      </c>
      <c r="G9" s="5">
        <v>0</v>
      </c>
      <c r="H9" s="4">
        <v>3</v>
      </c>
      <c r="I9" s="4">
        <v>6</v>
      </c>
      <c r="J9" s="4">
        <v>1550</v>
      </c>
      <c r="K9" s="6">
        <v>-382</v>
      </c>
      <c r="L9" s="4">
        <v>-232</v>
      </c>
      <c r="M9" s="27">
        <v>83.68</v>
      </c>
      <c r="N9" s="2" t="str">
        <v>ทอง</v>
      </c>
      <c r="O9" s="2" t="str">
        <v>W</v>
      </c>
      <c r="P9" s="2">
        <v>350</v>
      </c>
      <c r="Q9" s="2">
        <v>200</v>
      </c>
      <c r="R9" s="2">
        <v>150</v>
      </c>
      <c r="S9" s="2">
        <v>150</v>
      </c>
      <c r="T9" s="2" t="str">
        <v>L</v>
      </c>
      <c r="U9" s="2">
        <v>250</v>
      </c>
      <c r="V9" s="2">
        <v>350</v>
      </c>
      <c r="W9" s="2">
        <v>-100</v>
      </c>
      <c r="X9" s="2">
        <v>-100</v>
      </c>
      <c r="Y9" s="2" t="str">
        <v>W</v>
      </c>
      <c r="Z9" s="2">
        <v>300</v>
      </c>
      <c r="AA9" s="2">
        <v>250</v>
      </c>
      <c r="AB9" s="2">
        <v>50</v>
      </c>
      <c r="AC9" s="2">
        <v>50</v>
      </c>
      <c r="AD9" s="2" t="str">
        <v>L</v>
      </c>
      <c r="AE9" s="2">
        <v>200</v>
      </c>
      <c r="AF9" s="2">
        <v>600</v>
      </c>
      <c r="AG9" s="2">
        <v>-400</v>
      </c>
      <c r="AH9" s="2" t="str">
        <v>-250</v>
      </c>
      <c r="AI9" s="2" t="str">
        <v>W</v>
      </c>
      <c r="AJ9" s="2">
        <v>200</v>
      </c>
      <c r="AK9" s="2">
        <v>199</v>
      </c>
      <c r="AL9" s="2">
        <v>1</v>
      </c>
      <c r="AM9" s="2">
        <v>1</v>
      </c>
      <c r="AN9" s="2" t="str">
        <v>L</v>
      </c>
      <c r="AO9" s="2">
        <v>250</v>
      </c>
      <c r="AP9" s="2">
        <v>333</v>
      </c>
      <c r="AQ9">
        <v>-83</v>
      </c>
      <c r="AR9">
        <v>-83</v>
      </c>
    </row>
    <row r="10" spans="1:44" ht="16" x14ac:dyDescent="0.2">
      <c r="A10" s="3">
        <v>7</v>
      </c>
      <c r="B10" s="3" t="str">
        <v>ช</v>
      </c>
      <c r="C10" s="4" t="str">
        <v>โคราช ช</v>
      </c>
      <c r="D10" s="4" t="str">
        <v>นครราชสีมา 7</v>
      </c>
      <c r="E10" s="4">
        <v>6</v>
      </c>
      <c r="F10" s="4">
        <v>3</v>
      </c>
      <c r="G10" s="5">
        <v>0</v>
      </c>
      <c r="H10" s="4">
        <v>3</v>
      </c>
      <c r="I10" s="4">
        <v>6</v>
      </c>
      <c r="J10" s="4">
        <v>1798</v>
      </c>
      <c r="K10" s="6">
        <v>-375</v>
      </c>
      <c r="L10" s="4">
        <v>-300</v>
      </c>
      <c r="M10" s="27">
        <v>83</v>
      </c>
      <c r="N10" s="2" t="str">
        <v>ทอง</v>
      </c>
      <c r="O10" s="2" t="str">
        <v>W</v>
      </c>
      <c r="P10" s="2">
        <v>400</v>
      </c>
      <c r="Q10" s="2">
        <v>250</v>
      </c>
      <c r="R10" s="2">
        <v>150</v>
      </c>
      <c r="S10" s="2">
        <v>150</v>
      </c>
      <c r="T10" s="2" t="str">
        <v>L</v>
      </c>
      <c r="U10" s="2">
        <v>199</v>
      </c>
      <c r="V10" s="2">
        <v>400</v>
      </c>
      <c r="W10" s="2">
        <v>-201</v>
      </c>
      <c r="X10" s="2">
        <v>-201</v>
      </c>
      <c r="Y10" s="2" t="str">
        <v>W</v>
      </c>
      <c r="Z10" s="2">
        <v>350</v>
      </c>
      <c r="AA10" s="2">
        <v>199</v>
      </c>
      <c r="AB10" s="2">
        <v>151</v>
      </c>
      <c r="AC10" s="2">
        <v>151</v>
      </c>
      <c r="AD10" s="2" t="str">
        <v>W</v>
      </c>
      <c r="AE10" s="2">
        <v>250</v>
      </c>
      <c r="AF10" s="2">
        <v>200</v>
      </c>
      <c r="AG10" s="2">
        <v>50</v>
      </c>
      <c r="AH10" s="2">
        <v>50</v>
      </c>
      <c r="AI10" s="2" t="str">
        <v>L</v>
      </c>
      <c r="AJ10" s="2">
        <v>400</v>
      </c>
      <c r="AK10" s="2">
        <v>600</v>
      </c>
      <c r="AL10" s="2">
        <v>-200</v>
      </c>
      <c r="AM10" s="2">
        <v>-200</v>
      </c>
      <c r="AN10" s="2" t="str">
        <v>L</v>
      </c>
      <c r="AO10" s="2">
        <v>199</v>
      </c>
      <c r="AP10" s="2">
        <v>524</v>
      </c>
      <c r="AQ10">
        <v>-325</v>
      </c>
      <c r="AR10" t="str">
        <v>-250</v>
      </c>
    </row>
  </sheetData>
  <mergeCells count="20">
    <mergeCell ref="T1:X1"/>
    <mergeCell ref="Y1:AC1"/>
    <mergeCell ref="AD1:AH1"/>
    <mergeCell ref="AI1:AM1"/>
    <mergeCell ref="AN1:AR1"/>
    <mergeCell ref="A1:A2"/>
    <mergeCell ref="O1:S1"/>
    <mergeCell ref="B1:B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14</vt:i4>
      </vt:variant>
    </vt:vector>
  </HeadingPairs>
  <TitlesOfParts>
    <vt:vector size="14" baseType="lpstr">
      <vt:lpstr>เกมที่ 1</vt:lpstr>
      <vt:lpstr>เกมที่ 2</vt:lpstr>
      <vt:lpstr>เกมที่ 3</vt:lpstr>
      <vt:lpstr>เกมที่ 4</vt:lpstr>
      <vt:lpstr>เกมที่ 5</vt:lpstr>
      <vt:lpstr>เกมที่ 6</vt:lpstr>
      <vt:lpstr>หน้ารวม</vt:lpstr>
      <vt:lpstr>ผลเกมที่ 1-2</vt:lpstr>
      <vt:lpstr>โต๊ะเกมที่ 3</vt:lpstr>
      <vt:lpstr>ผลเกมที่ 3-4</vt:lpstr>
      <vt:lpstr>โต๊ะเกมที่ 5</vt:lpstr>
      <vt:lpstr>ผลเกมที่ 5-6</vt:lpstr>
      <vt:lpstr>โต๊ะเกมที่ 6</vt:lpstr>
      <vt:lpstr>ผลการแข่งขัน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Raweewat Wutichaiya</dc:creator>
  <cp:lastModifiedBy>Raweewat Wutichaiya</cp:lastModifiedBy>
  <dcterms:created xsi:type="dcterms:W3CDTF">2024-12-08T10:35:06Z</dcterms:created>
  <dcterms:modified xsi:type="dcterms:W3CDTF">2024-12-19T14:49:04Z</dcterms:modified>
</cp:coreProperties>
</file>