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4955" windowHeight="8445"/>
  </bookViews>
  <sheets>
    <sheet name="汽车使用成本计算" sheetId="1" r:id="rId1"/>
  </sheets>
  <calcPr calcId="145621"/>
</workbook>
</file>

<file path=xl/calcChain.xml><?xml version="1.0" encoding="utf-8"?>
<calcChain xmlns="http://schemas.openxmlformats.org/spreadsheetml/2006/main">
  <c r="E5" i="1" l="1"/>
  <c r="E8" i="1" s="1"/>
  <c r="E26" i="1"/>
  <c r="E18" i="1" s="1"/>
  <c r="E15" i="1"/>
  <c r="E21" i="1" l="1"/>
  <c r="E31" i="1" s="1"/>
  <c r="G18" i="1" s="1"/>
  <c r="E27" i="1"/>
  <c r="E11" i="1"/>
  <c r="E35" i="1" l="1"/>
  <c r="E36" i="1" s="1"/>
  <c r="E12" i="1"/>
  <c r="G11" i="1"/>
  <c r="G22" i="1"/>
  <c r="E29" i="1"/>
  <c r="E30" i="1"/>
  <c r="G23" i="1"/>
  <c r="G15" i="1"/>
  <c r="E32" i="1"/>
  <c r="G21" i="1"/>
  <c r="G28" i="1"/>
  <c r="G24" i="1"/>
  <c r="E34" i="1" l="1"/>
  <c r="E33" i="1"/>
</calcChain>
</file>

<file path=xl/sharedStrings.xml><?xml version="1.0" encoding="utf-8"?>
<sst xmlns="http://schemas.openxmlformats.org/spreadsheetml/2006/main" count="116" uniqueCount="85">
  <si>
    <t>元</t>
    <phoneticPr fontId="1" type="noConversion"/>
  </si>
  <si>
    <t>报废里程</t>
    <phoneticPr fontId="1" type="noConversion"/>
  </si>
  <si>
    <t>km</t>
    <phoneticPr fontId="1" type="noConversion"/>
  </si>
  <si>
    <t>单位</t>
    <phoneticPr fontId="1" type="noConversion"/>
  </si>
  <si>
    <t>备注</t>
    <phoneticPr fontId="1" type="noConversion"/>
  </si>
  <si>
    <t>裸车价格</t>
    <phoneticPr fontId="1" type="noConversion"/>
  </si>
  <si>
    <t>元</t>
    <phoneticPr fontId="1" type="noConversion"/>
  </si>
  <si>
    <t>装修费</t>
    <phoneticPr fontId="1" type="noConversion"/>
  </si>
  <si>
    <t>其它费用</t>
    <phoneticPr fontId="1" type="noConversion"/>
  </si>
  <si>
    <t>年保险</t>
    <phoneticPr fontId="1" type="noConversion"/>
  </si>
  <si>
    <t>交强险</t>
    <phoneticPr fontId="1" type="noConversion"/>
  </si>
  <si>
    <t>养路费</t>
    <phoneticPr fontId="1" type="noConversion"/>
  </si>
  <si>
    <t>元/月</t>
    <phoneticPr fontId="1" type="noConversion"/>
  </si>
  <si>
    <t>油料消耗</t>
    <phoneticPr fontId="1" type="noConversion"/>
  </si>
  <si>
    <t>升/100km</t>
    <phoneticPr fontId="1" type="noConversion"/>
  </si>
  <si>
    <t>保养里程数</t>
    <phoneticPr fontId="1" type="noConversion"/>
  </si>
  <si>
    <t>保养费</t>
    <phoneticPr fontId="1" type="noConversion"/>
  </si>
  <si>
    <t>即厂商规定的需要保养的行驶距离</t>
    <phoneticPr fontId="1" type="noConversion"/>
  </si>
  <si>
    <t>对应保养里程的保养费用</t>
    <phoneticPr fontId="1" type="noConversion"/>
  </si>
  <si>
    <t>停车费</t>
    <phoneticPr fontId="1" type="noConversion"/>
  </si>
  <si>
    <r>
      <t>元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月</t>
    </r>
    <phoneticPr fontId="1" type="noConversion"/>
  </si>
  <si>
    <r>
      <t>元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年</t>
    </r>
    <phoneticPr fontId="1" type="noConversion"/>
  </si>
  <si>
    <r>
      <t>元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年</t>
    </r>
    <phoneticPr fontId="1" type="noConversion"/>
  </si>
  <si>
    <t>保险费用</t>
    <phoneticPr fontId="1" type="noConversion"/>
  </si>
  <si>
    <t>保养费用</t>
    <phoneticPr fontId="1" type="noConversion"/>
  </si>
  <si>
    <t>单月行驶里程</t>
    <phoneticPr fontId="1" type="noConversion"/>
  </si>
  <si>
    <t>年行驶里程</t>
    <phoneticPr fontId="1" type="noConversion"/>
  </si>
  <si>
    <t>分类项目</t>
    <phoneticPr fontId="1" type="noConversion"/>
  </si>
  <si>
    <t>费用项目</t>
    <phoneticPr fontId="1" type="noConversion"/>
  </si>
  <si>
    <t>行驶里程</t>
    <phoneticPr fontId="1" type="noConversion"/>
  </si>
  <si>
    <t>月费用</t>
    <phoneticPr fontId="1" type="noConversion"/>
  </si>
  <si>
    <t>年费用</t>
    <phoneticPr fontId="1" type="noConversion"/>
  </si>
  <si>
    <t>全年的保险费用（除交强险外）</t>
    <phoneticPr fontId="1" type="noConversion"/>
  </si>
  <si>
    <t>计算值，不要修改</t>
    <phoneticPr fontId="1" type="noConversion"/>
  </si>
  <si>
    <t>与购车相关的数据</t>
    <phoneticPr fontId="1" type="noConversion"/>
  </si>
  <si>
    <t>月折旧</t>
    <phoneticPr fontId="1" type="noConversion"/>
  </si>
  <si>
    <t>年折旧</t>
    <phoneticPr fontId="1" type="noConversion"/>
  </si>
  <si>
    <t>每天行驶里程</t>
    <phoneticPr fontId="1" type="noConversion"/>
  </si>
  <si>
    <t>购车费用小计</t>
    <phoneticPr fontId="1" type="noConversion"/>
  </si>
  <si>
    <r>
      <t>元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月</t>
    </r>
    <phoneticPr fontId="1" type="noConversion"/>
  </si>
  <si>
    <t>与行驶里程无关</t>
    <phoneticPr fontId="1" type="noConversion"/>
  </si>
  <si>
    <t>折算成月保养费用</t>
    <phoneticPr fontId="1" type="noConversion"/>
  </si>
  <si>
    <t>洗车、打腊费用</t>
    <phoneticPr fontId="1" type="noConversion"/>
  </si>
  <si>
    <t>每月燃料消耗费用</t>
    <phoneticPr fontId="1" type="noConversion"/>
  </si>
  <si>
    <t>燃料单价</t>
    <phoneticPr fontId="1" type="noConversion"/>
  </si>
  <si>
    <r>
      <t>元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升</t>
    </r>
    <phoneticPr fontId="1" type="noConversion"/>
  </si>
  <si>
    <t>汽油或柴油的价格</t>
    <phoneticPr fontId="1" type="noConversion"/>
  </si>
  <si>
    <t>百公里耗油量</t>
    <phoneticPr fontId="1" type="noConversion"/>
  </si>
  <si>
    <t>除正常保养以外的修理费</t>
    <phoneticPr fontId="1" type="noConversion"/>
  </si>
  <si>
    <t>包括挂牌等一次性花在车上的费用</t>
    <phoneticPr fontId="1" type="noConversion"/>
  </si>
  <si>
    <r>
      <t>每</t>
    </r>
    <r>
      <rPr>
        <sz val="11"/>
        <rFont val="Times New Roman"/>
        <family val="1"/>
      </rPr>
      <t>1km</t>
    </r>
    <r>
      <rPr>
        <sz val="11"/>
        <rFont val="宋体"/>
        <family val="3"/>
        <charset val="134"/>
      </rPr>
      <t>全成本费用</t>
    </r>
    <phoneticPr fontId="1" type="noConversion"/>
  </si>
  <si>
    <t>消耗费用
计算结果</t>
    <phoneticPr fontId="1" type="noConversion"/>
  </si>
  <si>
    <r>
      <t>每</t>
    </r>
    <r>
      <rPr>
        <sz val="11"/>
        <rFont val="Times New Roman"/>
        <family val="1"/>
      </rPr>
      <t>1km</t>
    </r>
    <r>
      <rPr>
        <sz val="11"/>
        <rFont val="宋体"/>
        <family val="3"/>
        <charset val="134"/>
      </rPr>
      <t>支出的费用</t>
    </r>
    <phoneticPr fontId="1" type="noConversion"/>
  </si>
  <si>
    <t>不包括汽车折旧费用（购车款不计）</t>
    <phoneticPr fontId="1" type="noConversion"/>
  </si>
  <si>
    <t>平均每天行驶的里程</t>
    <phoneticPr fontId="1" type="noConversion"/>
  </si>
  <si>
    <t>全国各城市不一致但相差不多</t>
    <phoneticPr fontId="1" type="noConversion"/>
  </si>
  <si>
    <t>计算的月保险费用</t>
    <phoneticPr fontId="1" type="noConversion"/>
  </si>
  <si>
    <t>月全成本费用</t>
    <phoneticPr fontId="1" type="noConversion"/>
  </si>
  <si>
    <t>年全成本费用</t>
    <phoneticPr fontId="1" type="noConversion"/>
  </si>
  <si>
    <t>元/年</t>
    <phoneticPr fontId="1" type="noConversion"/>
  </si>
  <si>
    <r>
      <t>元</t>
    </r>
    <r>
      <rPr>
        <sz val="11"/>
        <rFont val="Times New Roman"/>
        <family val="1"/>
      </rPr>
      <t>/km</t>
    </r>
    <phoneticPr fontId="1" type="noConversion"/>
  </si>
  <si>
    <r>
      <t>km/</t>
    </r>
    <r>
      <rPr>
        <sz val="11"/>
        <rFont val="宋体"/>
        <family val="3"/>
        <charset val="134"/>
      </rPr>
      <t>月</t>
    </r>
    <phoneticPr fontId="1" type="noConversion"/>
  </si>
  <si>
    <r>
      <t>km/</t>
    </r>
    <r>
      <rPr>
        <sz val="11"/>
        <rFont val="宋体"/>
        <family val="3"/>
        <charset val="134"/>
      </rPr>
      <t>日</t>
    </r>
    <phoneticPr fontId="1" type="noConversion"/>
  </si>
  <si>
    <r>
      <t>km/</t>
    </r>
    <r>
      <rPr>
        <sz val="11"/>
        <rFont val="宋体"/>
        <family val="3"/>
        <charset val="134"/>
      </rPr>
      <t>年</t>
    </r>
    <phoneticPr fontId="1" type="noConversion"/>
  </si>
  <si>
    <r>
      <t>元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月</t>
    </r>
    <phoneticPr fontId="1" type="noConversion"/>
  </si>
  <si>
    <r>
      <t>元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年</t>
    </r>
    <phoneticPr fontId="1" type="noConversion"/>
  </si>
  <si>
    <r>
      <t>元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次</t>
    </r>
    <phoneticPr fontId="1" type="noConversion"/>
  </si>
  <si>
    <r>
      <t>全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成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本
计算结果</t>
    </r>
    <phoneticPr fontId="1" type="noConversion"/>
  </si>
  <si>
    <t>交通法中规定的报废里程数，建议值：300000</t>
    <phoneticPr fontId="1" type="noConversion"/>
  </si>
  <si>
    <t>绿色的为输入值，黄色的为计算值不要修改</t>
    <phoneticPr fontId="1" type="noConversion"/>
  </si>
  <si>
    <t>燃料消耗</t>
    <phoneticPr fontId="1" type="noConversion"/>
  </si>
  <si>
    <t>维修</t>
    <phoneticPr fontId="1" type="noConversion"/>
  </si>
  <si>
    <t>报废年限</t>
    <phoneticPr fontId="1" type="noConversion"/>
  </si>
  <si>
    <t>年</t>
    <phoneticPr fontId="1" type="noConversion"/>
  </si>
  <si>
    <t>日费用</t>
    <phoneticPr fontId="1" type="noConversion"/>
  </si>
  <si>
    <r>
      <t>元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天</t>
    </r>
    <phoneticPr fontId="1" type="noConversion"/>
  </si>
  <si>
    <t>输入及结果</t>
    <phoneticPr fontId="1" type="noConversion"/>
  </si>
  <si>
    <t>与汽车折旧相关的数据</t>
    <phoneticPr fontId="1" type="noConversion"/>
  </si>
  <si>
    <t>购置附加费</t>
    <phoneticPr fontId="1" type="noConversion"/>
  </si>
  <si>
    <t>若填入此值，则以报废年限进行计算折旧</t>
    <phoneticPr fontId="1" type="noConversion"/>
  </si>
  <si>
    <t>杂费及养路费</t>
    <phoneticPr fontId="1" type="noConversion"/>
  </si>
  <si>
    <t>或者填过桥费等等的每月消耗</t>
    <phoneticPr fontId="1" type="noConversion"/>
  </si>
  <si>
    <r>
      <t>等于裸车价格除以</t>
    </r>
    <r>
      <rPr>
        <sz val="11"/>
        <rFont val="Times New Roman"/>
        <family val="1"/>
      </rPr>
      <t>11.7</t>
    </r>
    <r>
      <rPr>
        <sz val="11"/>
        <rFont val="宋体"/>
        <family val="3"/>
        <charset val="134"/>
      </rPr>
      <t>或自己填</t>
    </r>
    <phoneticPr fontId="1" type="noConversion"/>
  </si>
  <si>
    <t>汽车使用全成本计算 1024baoxian.com</t>
    <phoneticPr fontId="1" type="noConversion"/>
  </si>
  <si>
    <t>比例％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</si>
</sst>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name val="宋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6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2" fontId="2" fillId="0" borderId="5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2" fontId="2" fillId="0" borderId="18" xfId="0" applyNumberFormat="1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2" fontId="2" fillId="0" borderId="18" xfId="0" applyNumberFormat="1" applyFont="1" applyFill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3" borderId="14" xfId="0" applyNumberFormat="1" applyFont="1" applyFill="1" applyBorder="1" applyAlignment="1">
      <alignment vertical="center"/>
    </xf>
    <xf numFmtId="2" fontId="2" fillId="3" borderId="18" xfId="0" applyNumberFormat="1" applyFont="1" applyFill="1" applyBorder="1" applyAlignment="1">
      <alignment vertical="center"/>
    </xf>
    <xf numFmtId="2" fontId="2" fillId="3" borderId="5" xfId="0" applyNumberFormat="1" applyFont="1" applyFill="1" applyBorder="1" applyAlignment="1">
      <alignment vertical="center"/>
    </xf>
    <xf numFmtId="2" fontId="2" fillId="3" borderId="25" xfId="0" applyNumberFormat="1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4" fillId="5" borderId="14" xfId="0" applyFont="1" applyFill="1" applyBorder="1" applyAlignment="1" applyProtection="1">
      <alignment vertical="center"/>
      <protection locked="0"/>
    </xf>
    <xf numFmtId="0" fontId="5" fillId="5" borderId="14" xfId="0" applyFont="1" applyFill="1" applyBorder="1" applyAlignment="1" applyProtection="1">
      <alignment vertical="center"/>
      <protection locked="0"/>
    </xf>
    <xf numFmtId="0" fontId="4" fillId="5" borderId="5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7"/>
  <sheetViews>
    <sheetView tabSelected="1" zoomScaleNormal="100" workbookViewId="0">
      <selection activeCell="E4" sqref="E4"/>
    </sheetView>
  </sheetViews>
  <sheetFormatPr defaultRowHeight="13.5"/>
  <cols>
    <col min="1" max="1" width="9" style="1"/>
    <col min="2" max="2" width="9.625" style="1" customWidth="1"/>
    <col min="3" max="3" width="20.375" style="1" customWidth="1"/>
    <col min="4" max="4" width="9" style="1"/>
    <col min="5" max="5" width="10.5" style="1" customWidth="1"/>
    <col min="6" max="6" width="38.375" style="1" customWidth="1"/>
    <col min="7" max="7" width="6.375" style="1" customWidth="1"/>
    <col min="8" max="16384" width="9" style="1"/>
  </cols>
  <sheetData>
    <row r="1" spans="2:7" ht="14.25" thickBot="1"/>
    <row r="2" spans="2:7" ht="24" customHeight="1" thickBot="1">
      <c r="B2" s="50" t="s">
        <v>83</v>
      </c>
      <c r="C2" s="51"/>
      <c r="D2" s="51"/>
      <c r="E2" s="51"/>
      <c r="F2" s="51"/>
      <c r="G2" s="52"/>
    </row>
    <row r="3" spans="2:7" ht="14.25" thickBot="1">
      <c r="B3" s="53" t="s">
        <v>27</v>
      </c>
      <c r="C3" s="54" t="s">
        <v>28</v>
      </c>
      <c r="D3" s="55" t="s">
        <v>3</v>
      </c>
      <c r="E3" s="53" t="s">
        <v>76</v>
      </c>
      <c r="F3" s="56" t="s">
        <v>4</v>
      </c>
      <c r="G3" s="53" t="s">
        <v>84</v>
      </c>
    </row>
    <row r="4" spans="2:7">
      <c r="B4" s="46" t="s">
        <v>34</v>
      </c>
      <c r="C4" s="7" t="s">
        <v>5</v>
      </c>
      <c r="D4" s="8" t="s">
        <v>6</v>
      </c>
      <c r="E4" s="35">
        <v>300000</v>
      </c>
      <c r="F4" s="9" t="s">
        <v>69</v>
      </c>
      <c r="G4" s="10"/>
    </row>
    <row r="5" spans="2:7" ht="15">
      <c r="B5" s="47"/>
      <c r="C5" s="11" t="s">
        <v>78</v>
      </c>
      <c r="D5" s="12" t="s">
        <v>0</v>
      </c>
      <c r="E5" s="28">
        <f>E4/11.7</f>
        <v>25641.025641025644</v>
      </c>
      <c r="F5" s="13" t="s">
        <v>82</v>
      </c>
      <c r="G5" s="14"/>
    </row>
    <row r="6" spans="2:7">
      <c r="B6" s="47"/>
      <c r="C6" s="11" t="s">
        <v>7</v>
      </c>
      <c r="D6" s="12" t="s">
        <v>0</v>
      </c>
      <c r="E6" s="35">
        <v>10000</v>
      </c>
      <c r="F6" s="13"/>
      <c r="G6" s="14"/>
    </row>
    <row r="7" spans="2:7">
      <c r="B7" s="47"/>
      <c r="C7" s="11" t="s">
        <v>8</v>
      </c>
      <c r="D7" s="12" t="s">
        <v>0</v>
      </c>
      <c r="E7" s="35">
        <v>200</v>
      </c>
      <c r="F7" s="13" t="s">
        <v>49</v>
      </c>
      <c r="G7" s="15"/>
    </row>
    <row r="8" spans="2:7">
      <c r="B8" s="47"/>
      <c r="C8" s="11" t="s">
        <v>38</v>
      </c>
      <c r="D8" s="12" t="s">
        <v>0</v>
      </c>
      <c r="E8" s="28">
        <f>E4+E5+E6+E7</f>
        <v>335841.02564102563</v>
      </c>
      <c r="F8" s="13" t="s">
        <v>33</v>
      </c>
      <c r="G8" s="15"/>
    </row>
    <row r="9" spans="2:7">
      <c r="B9" s="48" t="s">
        <v>77</v>
      </c>
      <c r="C9" s="11" t="s">
        <v>1</v>
      </c>
      <c r="D9" s="12" t="s">
        <v>2</v>
      </c>
      <c r="E9" s="35">
        <v>300000</v>
      </c>
      <c r="F9" s="13" t="s">
        <v>68</v>
      </c>
      <c r="G9" s="15"/>
    </row>
    <row r="10" spans="2:7">
      <c r="B10" s="49"/>
      <c r="C10" s="11" t="s">
        <v>72</v>
      </c>
      <c r="D10" s="12" t="s">
        <v>73</v>
      </c>
      <c r="E10" s="35">
        <v>10</v>
      </c>
      <c r="F10" s="13" t="s">
        <v>79</v>
      </c>
      <c r="G10" s="15"/>
    </row>
    <row r="11" spans="2:7" ht="15">
      <c r="B11" s="49"/>
      <c r="C11" s="11" t="s">
        <v>35</v>
      </c>
      <c r="D11" s="12" t="s">
        <v>64</v>
      </c>
      <c r="E11" s="28">
        <f>IF(E10&lt;&gt;0,E8/(12*E10),E26*E8/E9)</f>
        <v>2798.6752136752134</v>
      </c>
      <c r="F11" s="13" t="s">
        <v>33</v>
      </c>
      <c r="G11" s="15">
        <f>100*E11/E31</f>
        <v>50.385649603194437</v>
      </c>
    </row>
    <row r="12" spans="2:7" ht="15">
      <c r="B12" s="46"/>
      <c r="C12" s="11" t="s">
        <v>36</v>
      </c>
      <c r="D12" s="12" t="s">
        <v>65</v>
      </c>
      <c r="E12" s="28">
        <f>E11*12</f>
        <v>33584.102564102563</v>
      </c>
      <c r="F12" s="13" t="s">
        <v>33</v>
      </c>
      <c r="G12" s="15"/>
    </row>
    <row r="13" spans="2:7" ht="15">
      <c r="B13" s="48" t="s">
        <v>23</v>
      </c>
      <c r="C13" s="11" t="s">
        <v>9</v>
      </c>
      <c r="D13" s="12" t="s">
        <v>21</v>
      </c>
      <c r="E13" s="35">
        <v>8000</v>
      </c>
      <c r="F13" s="13" t="s">
        <v>32</v>
      </c>
      <c r="G13" s="15"/>
    </row>
    <row r="14" spans="2:7" ht="15">
      <c r="B14" s="49"/>
      <c r="C14" s="11" t="s">
        <v>10</v>
      </c>
      <c r="D14" s="12" t="s">
        <v>22</v>
      </c>
      <c r="E14" s="35">
        <v>950</v>
      </c>
      <c r="F14" s="13"/>
      <c r="G14" s="15"/>
    </row>
    <row r="15" spans="2:7" ht="15">
      <c r="B15" s="46"/>
      <c r="C15" s="11" t="s">
        <v>56</v>
      </c>
      <c r="D15" s="12" t="s">
        <v>39</v>
      </c>
      <c r="E15" s="28">
        <f>(E13+E14)/12</f>
        <v>745.83333333333337</v>
      </c>
      <c r="F15" s="13" t="s">
        <v>40</v>
      </c>
      <c r="G15" s="15">
        <f>E15*100/E31</f>
        <v>13.427530573069543</v>
      </c>
    </row>
    <row r="16" spans="2:7">
      <c r="B16" s="49" t="s">
        <v>70</v>
      </c>
      <c r="C16" s="11" t="s">
        <v>13</v>
      </c>
      <c r="D16" s="12" t="s">
        <v>14</v>
      </c>
      <c r="E16" s="35">
        <v>10</v>
      </c>
      <c r="F16" s="13" t="s">
        <v>47</v>
      </c>
      <c r="G16" s="15"/>
    </row>
    <row r="17" spans="2:7" ht="15">
      <c r="B17" s="49"/>
      <c r="C17" s="11" t="s">
        <v>44</v>
      </c>
      <c r="D17" s="12" t="s">
        <v>45</v>
      </c>
      <c r="E17" s="35">
        <v>7</v>
      </c>
      <c r="F17" s="13" t="s">
        <v>46</v>
      </c>
      <c r="G17" s="15"/>
    </row>
    <row r="18" spans="2:7" ht="15">
      <c r="B18" s="46"/>
      <c r="C18" s="11" t="s">
        <v>43</v>
      </c>
      <c r="D18" s="12" t="s">
        <v>39</v>
      </c>
      <c r="E18" s="28">
        <f>E17*E16*E26/100</f>
        <v>1050</v>
      </c>
      <c r="F18" s="13"/>
      <c r="G18" s="15">
        <f>E18*100/E31</f>
        <v>18.90356259448896</v>
      </c>
    </row>
    <row r="19" spans="2:7" ht="15">
      <c r="B19" s="48" t="s">
        <v>24</v>
      </c>
      <c r="C19" s="11" t="s">
        <v>15</v>
      </c>
      <c r="D19" s="16" t="s">
        <v>2</v>
      </c>
      <c r="E19" s="35">
        <v>5000</v>
      </c>
      <c r="F19" s="13" t="s">
        <v>17</v>
      </c>
      <c r="G19" s="15"/>
    </row>
    <row r="20" spans="2:7" ht="15">
      <c r="B20" s="49"/>
      <c r="C20" s="11" t="s">
        <v>16</v>
      </c>
      <c r="D20" s="12" t="s">
        <v>66</v>
      </c>
      <c r="E20" s="35">
        <v>1000</v>
      </c>
      <c r="F20" s="13" t="s">
        <v>18</v>
      </c>
      <c r="G20" s="15"/>
    </row>
    <row r="21" spans="2:7" ht="15">
      <c r="B21" s="46"/>
      <c r="C21" s="11" t="s">
        <v>41</v>
      </c>
      <c r="D21" s="12" t="s">
        <v>39</v>
      </c>
      <c r="E21" s="28">
        <f>E20*E26/E19</f>
        <v>300</v>
      </c>
      <c r="F21" s="13" t="s">
        <v>33</v>
      </c>
      <c r="G21" s="15">
        <f>E21*100/E31</f>
        <v>5.4010178841397032</v>
      </c>
    </row>
    <row r="22" spans="2:7" ht="15">
      <c r="B22" s="48" t="s">
        <v>80</v>
      </c>
      <c r="C22" s="11" t="s">
        <v>19</v>
      </c>
      <c r="D22" s="12" t="s">
        <v>20</v>
      </c>
      <c r="E22" s="35">
        <v>500</v>
      </c>
      <c r="F22" s="13"/>
      <c r="G22" s="15">
        <f>100*E22/E31</f>
        <v>9.001696473566172</v>
      </c>
    </row>
    <row r="23" spans="2:7" ht="15">
      <c r="B23" s="49"/>
      <c r="C23" s="11" t="s">
        <v>42</v>
      </c>
      <c r="D23" s="12" t="s">
        <v>20</v>
      </c>
      <c r="E23" s="35">
        <v>100</v>
      </c>
      <c r="F23" s="13"/>
      <c r="G23" s="15">
        <f>E23*100/E31</f>
        <v>1.8003392947132344</v>
      </c>
    </row>
    <row r="24" spans="2:7">
      <c r="B24" s="46"/>
      <c r="C24" s="11" t="s">
        <v>11</v>
      </c>
      <c r="D24" s="12" t="s">
        <v>12</v>
      </c>
      <c r="E24" s="35">
        <v>50</v>
      </c>
      <c r="F24" s="13" t="s">
        <v>55</v>
      </c>
      <c r="G24" s="15">
        <f>100*E24/E31</f>
        <v>0.9001696473566172</v>
      </c>
    </row>
    <row r="25" spans="2:7" ht="14.25" customHeight="1">
      <c r="B25" s="48" t="s">
        <v>29</v>
      </c>
      <c r="C25" s="11" t="s">
        <v>37</v>
      </c>
      <c r="D25" s="16" t="s">
        <v>62</v>
      </c>
      <c r="E25" s="36">
        <v>50</v>
      </c>
      <c r="F25" s="13" t="s">
        <v>54</v>
      </c>
      <c r="G25" s="17"/>
    </row>
    <row r="26" spans="2:7" ht="15">
      <c r="B26" s="49"/>
      <c r="C26" s="11" t="s">
        <v>25</v>
      </c>
      <c r="D26" s="16" t="s">
        <v>61</v>
      </c>
      <c r="E26" s="41">
        <f>E25*30</f>
        <v>1500</v>
      </c>
      <c r="F26" s="13" t="s">
        <v>33</v>
      </c>
      <c r="G26" s="15"/>
    </row>
    <row r="27" spans="2:7" ht="15">
      <c r="B27" s="46"/>
      <c r="C27" s="11" t="s">
        <v>26</v>
      </c>
      <c r="D27" s="16" t="s">
        <v>63</v>
      </c>
      <c r="E27" s="42">
        <f>E26*12</f>
        <v>18000</v>
      </c>
      <c r="F27" s="13" t="s">
        <v>33</v>
      </c>
      <c r="G27" s="15"/>
    </row>
    <row r="28" spans="2:7" ht="15" customHeight="1" thickBot="1">
      <c r="B28" s="4" t="s">
        <v>71</v>
      </c>
      <c r="C28" s="3" t="s">
        <v>48</v>
      </c>
      <c r="D28" s="5" t="s">
        <v>12</v>
      </c>
      <c r="E28" s="37">
        <v>10</v>
      </c>
      <c r="F28" s="6" t="s">
        <v>81</v>
      </c>
      <c r="G28" s="2">
        <f>100*E28/E31</f>
        <v>0.18003392947132343</v>
      </c>
    </row>
    <row r="29" spans="2:7" ht="15" customHeight="1">
      <c r="B29" s="43" t="s">
        <v>67</v>
      </c>
      <c r="C29" s="18" t="s">
        <v>50</v>
      </c>
      <c r="D29" s="19" t="s">
        <v>60</v>
      </c>
      <c r="E29" s="27">
        <f>E31/E26</f>
        <v>3.7030056980056978</v>
      </c>
      <c r="F29" s="20" t="s">
        <v>33</v>
      </c>
      <c r="G29" s="31"/>
    </row>
    <row r="30" spans="2:7" ht="15" customHeight="1">
      <c r="B30" s="44"/>
      <c r="C30" s="7" t="s">
        <v>74</v>
      </c>
      <c r="D30" s="21" t="s">
        <v>75</v>
      </c>
      <c r="E30" s="27">
        <f>E31/30</f>
        <v>185.1502849002849</v>
      </c>
      <c r="F30" s="9" t="s">
        <v>33</v>
      </c>
      <c r="G30" s="31"/>
    </row>
    <row r="31" spans="2:7">
      <c r="B31" s="44"/>
      <c r="C31" s="11" t="s">
        <v>57</v>
      </c>
      <c r="D31" s="5" t="s">
        <v>12</v>
      </c>
      <c r="E31" s="28">
        <f>IF(E10&lt;&gt;0,E8/(E10*12)+E15+E18+E21+E22+E23+E24+E28,E11+E15+E18+E21+E22+E23+E24+E28)</f>
        <v>5554.5085470085469</v>
      </c>
      <c r="F31" s="13" t="s">
        <v>33</v>
      </c>
      <c r="G31" s="32"/>
    </row>
    <row r="32" spans="2:7" ht="17.25" customHeight="1" thickBot="1">
      <c r="B32" s="45"/>
      <c r="C32" s="22" t="s">
        <v>58</v>
      </c>
      <c r="D32" s="5" t="s">
        <v>59</v>
      </c>
      <c r="E32" s="29">
        <f>E31*12</f>
        <v>66654.102564102563</v>
      </c>
      <c r="F32" s="6" t="s">
        <v>33</v>
      </c>
      <c r="G32" s="33"/>
    </row>
    <row r="33" spans="2:7" ht="15.75" thickBot="1">
      <c r="B33" s="43" t="s">
        <v>51</v>
      </c>
      <c r="C33" s="18" t="s">
        <v>52</v>
      </c>
      <c r="D33" s="19" t="s">
        <v>60</v>
      </c>
      <c r="E33" s="30">
        <f>E35/E26</f>
        <v>1.8372222222222223</v>
      </c>
      <c r="F33" s="23" t="s">
        <v>53</v>
      </c>
      <c r="G33" s="31"/>
    </row>
    <row r="34" spans="2:7" ht="15">
      <c r="B34" s="44"/>
      <c r="C34" s="7" t="s">
        <v>74</v>
      </c>
      <c r="D34" s="21" t="s">
        <v>75</v>
      </c>
      <c r="E34" s="27">
        <f>E35/30</f>
        <v>91.861111111111114</v>
      </c>
      <c r="F34" s="23" t="s">
        <v>53</v>
      </c>
      <c r="G34" s="31"/>
    </row>
    <row r="35" spans="2:7">
      <c r="B35" s="44"/>
      <c r="C35" s="11" t="s">
        <v>30</v>
      </c>
      <c r="D35" s="5" t="s">
        <v>12</v>
      </c>
      <c r="E35" s="28">
        <f>E15+E18+E21+E22+E23+E24+E28</f>
        <v>2755.8333333333335</v>
      </c>
      <c r="F35" s="13" t="s">
        <v>53</v>
      </c>
      <c r="G35" s="32"/>
    </row>
    <row r="36" spans="2:7" ht="17.25" customHeight="1" thickBot="1">
      <c r="B36" s="45"/>
      <c r="C36" s="22" t="s">
        <v>31</v>
      </c>
      <c r="D36" s="5" t="s">
        <v>59</v>
      </c>
      <c r="E36" s="29">
        <f>E35*12</f>
        <v>33070</v>
      </c>
      <c r="F36" s="6" t="s">
        <v>53</v>
      </c>
      <c r="G36" s="34"/>
    </row>
    <row r="37" spans="2:7" ht="14.25" thickBot="1">
      <c r="B37" s="38" t="s">
        <v>27</v>
      </c>
      <c r="C37" s="39" t="s">
        <v>28</v>
      </c>
      <c r="D37" s="25" t="s">
        <v>3</v>
      </c>
      <c r="E37" s="24" t="s">
        <v>76</v>
      </c>
      <c r="F37" s="26" t="s">
        <v>4</v>
      </c>
      <c r="G37" s="40"/>
    </row>
  </sheetData>
  <sheetProtection password="D056" sheet="1" objects="1" scenarios="1" selectLockedCells="1"/>
  <mergeCells count="10">
    <mergeCell ref="B29:B32"/>
    <mergeCell ref="B33:B36"/>
    <mergeCell ref="B2:G2"/>
    <mergeCell ref="B4:B8"/>
    <mergeCell ref="B9:B12"/>
    <mergeCell ref="B25:B27"/>
    <mergeCell ref="B13:B15"/>
    <mergeCell ref="B19:B21"/>
    <mergeCell ref="B16:B18"/>
    <mergeCell ref="B22:B24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汽车使用成本计算</vt:lpstr>
    </vt:vector>
  </TitlesOfParts>
  <Company>LPE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douyuming</dc:creator>
  <cp:lastModifiedBy>LiuHao</cp:lastModifiedBy>
  <dcterms:created xsi:type="dcterms:W3CDTF">2006-11-04T16:29:13Z</dcterms:created>
  <dcterms:modified xsi:type="dcterms:W3CDTF">2017-02-18T08:26:57Z</dcterms:modified>
</cp:coreProperties>
</file>