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525" windowWidth="19815" windowHeight="7365"/>
  </bookViews>
  <sheets>
    <sheet name="DATABASE" sheetId="1" r:id="rId1"/>
    <sheet name="U profil 2018" sheetId="2" state="hidden" r:id="rId2"/>
  </sheets>
  <definedNames>
    <definedName name="_xlnm._FilterDatabase" localSheetId="0" hidden="1">DATABASE!$B$5:$L$214</definedName>
    <definedName name="_xlnm.Print_Titles" localSheetId="1">'U profil 2018'!$3:$3</definedName>
  </definedNames>
  <calcPr calcId="152511"/>
  <fileRecoveryPr autoRecover="0"/>
</workbook>
</file>

<file path=xl/calcChain.xml><?xml version="1.0" encoding="utf-8"?>
<calcChain xmlns="http://schemas.openxmlformats.org/spreadsheetml/2006/main">
  <c r="G157" i="1" l="1"/>
  <c r="G156" i="1"/>
  <c r="G158" i="1"/>
  <c r="G160" i="1"/>
  <c r="G159" i="1"/>
  <c r="G161" i="1"/>
  <c r="G162" i="1"/>
  <c r="G163" i="1"/>
  <c r="G164" i="1"/>
  <c r="G166" i="1"/>
  <c r="G168" i="1"/>
  <c r="G167" i="1"/>
  <c r="G169" i="1"/>
  <c r="G170" i="1"/>
  <c r="G336" i="1"/>
  <c r="G337" i="1"/>
  <c r="G205" i="1"/>
  <c r="G206" i="1"/>
  <c r="G207" i="1"/>
  <c r="G208" i="1"/>
  <c r="G209" i="1"/>
  <c r="G210" i="1"/>
  <c r="G211" i="1"/>
  <c r="G340" i="1"/>
  <c r="G341" i="1"/>
  <c r="G342" i="1"/>
  <c r="G343" i="1"/>
  <c r="G344" i="1"/>
  <c r="G345" i="1"/>
  <c r="G353" i="1"/>
  <c r="G362" i="1" l="1"/>
  <c r="G361" i="1"/>
  <c r="G359" i="1"/>
  <c r="G356" i="1"/>
  <c r="G284" i="1"/>
  <c r="G283" i="1"/>
  <c r="G281" i="1"/>
  <c r="G280" i="1"/>
  <c r="G279" i="1"/>
  <c r="G278" i="1"/>
  <c r="G277" i="1"/>
  <c r="G276" i="1"/>
  <c r="G275" i="1"/>
  <c r="G274" i="1"/>
  <c r="G273" i="1"/>
  <c r="G272" i="1"/>
  <c r="G354" i="1"/>
  <c r="G260" i="1"/>
  <c r="G258" i="1"/>
  <c r="D352" i="1"/>
  <c r="G351" i="1"/>
  <c r="G255" i="1"/>
  <c r="G254" i="1"/>
  <c r="G253" i="1"/>
  <c r="G350" i="1"/>
  <c r="G348" i="1"/>
  <c r="G252" i="1"/>
  <c r="G251" i="1"/>
  <c r="G250" i="1"/>
  <c r="G249" i="1"/>
  <c r="G248" i="1"/>
  <c r="G245" i="1"/>
  <c r="G347" i="1"/>
  <c r="G346" i="1"/>
  <c r="G339" i="1"/>
  <c r="G338" i="1"/>
  <c r="G335" i="1"/>
  <c r="G165" i="1"/>
  <c r="G333" i="1"/>
  <c r="G332" i="1"/>
  <c r="G331" i="1"/>
  <c r="G330" i="1"/>
  <c r="G329" i="1"/>
  <c r="G328" i="1"/>
  <c r="G327" i="1"/>
  <c r="G326" i="1"/>
  <c r="G325" i="1"/>
  <c r="G323" i="1"/>
  <c r="G143" i="1"/>
  <c r="G142" i="1"/>
  <c r="G138" i="1"/>
  <c r="G136" i="1"/>
  <c r="G135" i="1"/>
  <c r="G133" i="1"/>
  <c r="G132" i="1"/>
  <c r="G129" i="1"/>
  <c r="G128" i="1"/>
  <c r="G127" i="1"/>
  <c r="G124" i="1"/>
  <c r="G120" i="1"/>
  <c r="G119" i="1"/>
  <c r="G118" i="1"/>
  <c r="G117" i="1"/>
  <c r="G322" i="1"/>
  <c r="G321" i="1"/>
  <c r="G320" i="1"/>
  <c r="G319" i="1"/>
  <c r="G96" i="1"/>
  <c r="G95" i="1"/>
  <c r="G94" i="1"/>
  <c r="G93" i="1"/>
  <c r="G92" i="1"/>
  <c r="G89" i="1"/>
  <c r="G317" i="1"/>
  <c r="G316" i="1"/>
  <c r="G315" i="1"/>
  <c r="G313" i="1"/>
  <c r="G312" i="1"/>
  <c r="G81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64" i="1"/>
  <c r="G63" i="1"/>
  <c r="G62" i="1"/>
  <c r="G61" i="1"/>
  <c r="G60" i="1"/>
  <c r="G59" i="1"/>
  <c r="G57" i="1"/>
  <c r="G56" i="1"/>
  <c r="G55" i="1"/>
  <c r="G54" i="1"/>
  <c r="G53" i="1"/>
  <c r="G52" i="1"/>
  <c r="G51" i="1"/>
  <c r="G50" i="1"/>
  <c r="G298" i="1"/>
  <c r="G297" i="1"/>
  <c r="G296" i="1"/>
  <c r="G295" i="1"/>
  <c r="G294" i="1"/>
  <c r="G293" i="1"/>
  <c r="G292" i="1"/>
  <c r="G291" i="1"/>
  <c r="G290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1" i="1"/>
  <c r="G20" i="1"/>
  <c r="G16" i="1"/>
  <c r="G14" i="1"/>
  <c r="G12" i="1"/>
  <c r="G9" i="1"/>
  <c r="G6" i="1"/>
</calcChain>
</file>

<file path=xl/sharedStrings.xml><?xml version="1.0" encoding="utf-8"?>
<sst xmlns="http://schemas.openxmlformats.org/spreadsheetml/2006/main" count="4227" uniqueCount="1492">
  <si>
    <t>Kadaluarsa Tahun 2017</t>
  </si>
  <si>
    <t>Kadaluarsa Sebelum Tahun 2017</t>
  </si>
  <si>
    <t>URUT</t>
  </si>
  <si>
    <t>No</t>
  </si>
  <si>
    <t>Nama Jurnal</t>
  </si>
  <si>
    <t>ISSN</t>
  </si>
  <si>
    <t>Penerbit</t>
  </si>
  <si>
    <t>Alamat Web</t>
  </si>
  <si>
    <t>Edisi terakreditasi</t>
  </si>
  <si>
    <t>Tanggal Terakreditasi</t>
  </si>
  <si>
    <t>Tanggal Kadaluarsa</t>
  </si>
  <si>
    <t>Jenis</t>
  </si>
  <si>
    <t>Kalam</t>
  </si>
  <si>
    <t>Fakultas Ushuluddin IAIN Raden Intan Lampung</t>
  </si>
  <si>
    <t>2015-1</t>
  </si>
  <si>
    <t>21-09-15</t>
  </si>
  <si>
    <t>21-09-20</t>
  </si>
  <si>
    <t>Agama</t>
  </si>
  <si>
    <t>Jurnal Al-Risalah</t>
  </si>
  <si>
    <t>Afkaruna: Indonesian Interdisciplina ry Journal of Islamic Studies</t>
  </si>
  <si>
    <t>Mutawatir</t>
  </si>
  <si>
    <t>2015- 2</t>
  </si>
  <si>
    <t>ADDIN</t>
  </si>
  <si>
    <t>Teologia: Jurnal Ilmu-ilmu Ushuluddin</t>
  </si>
  <si>
    <t>Jurnal Review Politik</t>
  </si>
  <si>
    <t>Al-Daulah</t>
  </si>
  <si>
    <t>Musawa, Jurnal Studi Gender dan Islam</t>
  </si>
  <si>
    <t>TEOSOPI: Jurnal Tasawuf dan Pemikiran Islam</t>
  </si>
  <si>
    <t>2088-7957</t>
  </si>
  <si>
    <t>Jurusan Akidah Filsafat Fakultas Ushuluddin UIN Sunan Ampel Surabaya</t>
  </si>
  <si>
    <t>2014-1</t>
  </si>
  <si>
    <t>MADANIA (Jurnal Kajian Keislaman)</t>
  </si>
  <si>
    <t>1410-8143</t>
  </si>
  <si>
    <t>Institut Agama Islam Negeri (IAIN) Bengkulu</t>
  </si>
  <si>
    <t>Indonesian Journal of Islam and Muslim Societies (IJIMS)</t>
  </si>
  <si>
    <t>2089-1490</t>
  </si>
  <si>
    <t>Program Pascasarjana STAIN Salatiga</t>
  </si>
  <si>
    <t>Jurnal Pemikiran Islam: Al-Tahrir</t>
  </si>
  <si>
    <t>1412-7512</t>
  </si>
  <si>
    <t>STAIN Ponorogo</t>
  </si>
  <si>
    <t>AL-IHKAM Jurnal Hukum Islam dan Pranata Sosial</t>
  </si>
  <si>
    <t>2014- 2</t>
  </si>
  <si>
    <t>Ilmu Ushuluddin</t>
  </si>
  <si>
    <t>Al-Iqtishad</t>
  </si>
  <si>
    <t>2087 135X</t>
  </si>
  <si>
    <t>Fakultas Syanah dan Hukum UIN Jakarta Bekerja Sama Dengan Ikatan Ahli Ekonomi Islam Indonesia</t>
  </si>
  <si>
    <t>2013-2</t>
  </si>
  <si>
    <t>14-02-14</t>
  </si>
  <si>
    <t>14-02-19</t>
  </si>
  <si>
    <t>Akademika Jurnal Pemikiran Islam</t>
  </si>
  <si>
    <t>1693-069X</t>
  </si>
  <si>
    <t>Pusat Penelitian dan Pengabdian Kepada Masyarakat (P3M) STAIN Jurai Siwo Metro</t>
  </si>
  <si>
    <t>Miqot: Jurnal Ilmu-Ilmu Keislaman</t>
  </si>
  <si>
    <t>0852-0720</t>
  </si>
  <si>
    <t>Balai Penelitian Institut Agama Islam Negeri Sumatra Utara</t>
  </si>
  <si>
    <t>Ibda* Jurnal Kebudayaan Islam</t>
  </si>
  <si>
    <t>1693-6736</t>
  </si>
  <si>
    <t>Lembaga Kajian Kebudayaan Akar Indonesia (LK2AI) Bekerjasama dengan P3M STAIN Purwokerto</t>
  </si>
  <si>
    <t>Walisongo; Jurnal Penelitian Sosial Keagamaan</t>
  </si>
  <si>
    <t>0852-7172</t>
  </si>
  <si>
    <t>Lembaga Penelitian dan Pengabdian Kepada Masyarakat (LP2M) IAIN Walisongo</t>
  </si>
  <si>
    <t>Al-Manahij (Jurnal Kajian Hukum Islam)</t>
  </si>
  <si>
    <t>1978-6670</t>
  </si>
  <si>
    <t>APIS (Asosiasi Peminat Ilmu Syariah) Bekerjasama dengan Jurusan Syariah STAIN Purwekerto</t>
  </si>
  <si>
    <t>Media Pendidikan: Jurnal Pendidikan Islam</t>
  </si>
  <si>
    <t>1412-064X</t>
  </si>
  <si>
    <t>Fakultas Tarbiyah dan Keguruan Kerjasama dengan Asosiasi Sarjana Pendidikan Islam (ASPI) Indonesi</t>
  </si>
  <si>
    <t>Al-Adalah (Jurnal Hukum Islam)</t>
  </si>
  <si>
    <t>0854-1272</t>
  </si>
  <si>
    <t>Fakultas Syariah IAIN Raden Itan Lampung</t>
  </si>
  <si>
    <t>Journal of Indonesian Islam</t>
  </si>
  <si>
    <t>1978-6301</t>
  </si>
  <si>
    <t>Lembaga Studi Agama &amp; Sosial kerjasama dengan Program Pascasarjana (PPs) IAIN Sunan Ampel Surabaya</t>
  </si>
  <si>
    <t>2013-1</t>
  </si>
  <si>
    <t>22-08-13</t>
  </si>
  <si>
    <t>22-08-18</t>
  </si>
  <si>
    <t>Al- Ulum</t>
  </si>
  <si>
    <t>1412-0534</t>
  </si>
  <si>
    <t>Lembaga Penerbitan (Lemlit) IAIN Sultan Amai Gorontalo</t>
  </si>
  <si>
    <t>TSAQAFAH (Jurnal Peradaban Islam)</t>
  </si>
  <si>
    <t>1411-0334</t>
  </si>
  <si>
    <t>Intitut Studi Islam Darussalam (ISID) Gontor</t>
  </si>
  <si>
    <t>Al Qalam</t>
  </si>
  <si>
    <t>1410-3222</t>
  </si>
  <si>
    <t>Lembaga Penelitian IAIN SMH Banten</t>
  </si>
  <si>
    <t>2012-2</t>
  </si>
  <si>
    <t>27-09-12</t>
  </si>
  <si>
    <t>27-09-17</t>
  </si>
  <si>
    <t>Ijtihad Jurnal Wacana Hukum Islam</t>
  </si>
  <si>
    <t>1411-9544</t>
  </si>
  <si>
    <t>Jurusan syariah STAIN Salatiga</t>
  </si>
  <si>
    <t>Al-Jami'ah Journal of Islamic Studies</t>
  </si>
  <si>
    <t>0126-012X</t>
  </si>
  <si>
    <t>UIN Sunan Kalijaga Yogyakarta</t>
  </si>
  <si>
    <t>2012-1</t>
  </si>
  <si>
    <t>Studia Islamika</t>
  </si>
  <si>
    <t>0215-0492</t>
  </si>
  <si>
    <t>PPIMUIN SyarifHidayatullah Jakarta</t>
  </si>
  <si>
    <t>ISLAMICA: Jurnal Studi Keislaman</t>
  </si>
  <si>
    <t>1978-3183</t>
  </si>
  <si>
    <t>Program Pascasarjana IAIN Sunan Ampel Surabaya</t>
  </si>
  <si>
    <t>INFERENS1</t>
  </si>
  <si>
    <t>1978-7332</t>
  </si>
  <si>
    <t>Pusat Penelitian dan Pengabdian Masyarakat (P3M) STIN Salatiga</t>
  </si>
  <si>
    <t>Ulumuna</t>
  </si>
  <si>
    <t>1411-3457</t>
  </si>
  <si>
    <t>IAIN Mataram</t>
  </si>
  <si>
    <t>AHKAM</t>
  </si>
  <si>
    <t>1412-4734</t>
  </si>
  <si>
    <t>Fak. Syariah dan Hukum UIN Jakarta</t>
  </si>
  <si>
    <t>2011-2</t>
  </si>
  <si>
    <t>15-11-11</t>
  </si>
  <si>
    <t>15-11-16</t>
  </si>
  <si>
    <t>ANALISIS (Jurnal Studi Keislaman)</t>
  </si>
  <si>
    <t>2088-9046</t>
  </si>
  <si>
    <t>Institut Agama Islam Negeri (IAIN) Raden Intan Lampung</t>
  </si>
  <si>
    <t>El- Harakah</t>
  </si>
  <si>
    <t>1858-4357</t>
  </si>
  <si>
    <t>Universitas Islam Negeri Maulana Malik Ibrahim Malang</t>
  </si>
  <si>
    <t>2011-1</t>
  </si>
  <si>
    <t>Jurnal Ekonomi dan Pembangunan Indonesia</t>
  </si>
  <si>
    <t>Jurnal Manajemen</t>
  </si>
  <si>
    <t>Jurnal Ilmiah Manajemen MIX</t>
  </si>
  <si>
    <t>Jurnal Akuntansi</t>
  </si>
  <si>
    <t>Jurnal Ekononomi dan Kebijakan (JEJAK)</t>
  </si>
  <si>
    <t>Ekonomi</t>
  </si>
  <si>
    <t>Asia Pacific Management and Business Application (APMBA)</t>
  </si>
  <si>
    <t>Jurnal Bisnis dan Manajemen</t>
  </si>
  <si>
    <t>The South East Asian Journal of Management</t>
  </si>
  <si>
    <t>1978-1989</t>
  </si>
  <si>
    <t>Departemen Manajemen, Fakultas Ekonomi Universitas Indonesia</t>
  </si>
  <si>
    <t>Jurnal Akuntansi Multiparadigma</t>
  </si>
  <si>
    <t>2086-7603</t>
  </si>
  <si>
    <t>Jurusan Akutansi Fakultas Bisnis Universitas Brawijaya</t>
  </si>
  <si>
    <t>Jurnal Manajemen dan Agribisnis (JMA)</t>
  </si>
  <si>
    <t>Jurnal Ekonomi Pembangunan</t>
  </si>
  <si>
    <t>Jurnal Keuangan dan Perbankan</t>
  </si>
  <si>
    <t>1410-8089</t>
  </si>
  <si>
    <t>Program Studi Keuangan dan Perbankan Universitas Merdeka Malang</t>
  </si>
  <si>
    <t>Asean Marketing Journal</t>
  </si>
  <si>
    <t>2085-5044</t>
  </si>
  <si>
    <t>Management Research Center, Departemen Manajemen, FEUI</t>
  </si>
  <si>
    <t>Gadjah Mada International Journal Of Business</t>
  </si>
  <si>
    <t>1411-1128</t>
  </si>
  <si>
    <t>Master of Management, Fakultas Ekonomika dan Bisnis UGM</t>
  </si>
  <si>
    <t>Jurnal Ekonomi dan Keuangan (EKUITAS)</t>
  </si>
  <si>
    <t>1411-0393</t>
  </si>
  <si>
    <t>Sekolah Tinggi Ilmu Ekonomi Indonesia (STIESIA) Surabaya</t>
  </si>
  <si>
    <t>International Research Journal of Business Studies</t>
  </si>
  <si>
    <t>2089-6271</t>
  </si>
  <si>
    <t>Prasetya Mulya Business School Jakarta</t>
  </si>
  <si>
    <t>Journal of Economics, Business, &amp; Accountancy Ventura</t>
  </si>
  <si>
    <t>2087-3735</t>
  </si>
  <si>
    <t>PPPM STIE Perbanas Surabaya bekerja sama dengan Perhimpunan Bank Umum Nasional Jawa Timur, dan Ikatan Sarjana Ekonomi Indonesia Surabaya</t>
  </si>
  <si>
    <t>Jurnal Akuntansi dan Keuangan Indonesia</t>
  </si>
  <si>
    <t>1829-8494</t>
  </si>
  <si>
    <t>Departemen Akuntansi FEUI</t>
  </si>
  <si>
    <t>Economic Journal of Emerging Markets (EJEM)</t>
  </si>
  <si>
    <t>2086-3128</t>
  </si>
  <si>
    <t>Pusat Pengkajian Ekonomi (Center for Economic Studies) Fak. Ekonomi Univ. Islam Indonesia bekerja sama dengan The Indonesia Regional Science Association (IRSA) Yogyakarta</t>
  </si>
  <si>
    <t>Indonesia Capital Market Review</t>
  </si>
  <si>
    <t>1979-8997</t>
  </si>
  <si>
    <t>Management Research Center (MRC) Departemen Manajemen Fak. Ekonomi Univ. Indonesia</t>
  </si>
  <si>
    <t>Journal of Indonesian Economy and Business (Jurnal Ekonomi dan Bisnis Indonesia)</t>
  </si>
  <si>
    <t>2085-8272</t>
  </si>
  <si>
    <t>Fak. Ekonomika dan Bisnis Universitas Gadjah Mada</t>
  </si>
  <si>
    <t>Jurnal Akuntansi dan Auditing Indonesia</t>
  </si>
  <si>
    <t>1410-2420</t>
  </si>
  <si>
    <t>Pusat Pengembangan Akuntasi (PPA) Fak. Ekonomi Univ. Islam Indonesia Yogyakarta</t>
  </si>
  <si>
    <t>1410-8623</t>
  </si>
  <si>
    <t>Pusat Penelitian dan Pengabdian kepada Masyarakat Program Magister Manajemen IKPIA Perbanas Jakarta</t>
  </si>
  <si>
    <t>Jurnal Akuntansi dan Keuangan</t>
  </si>
  <si>
    <t>1411-0288</t>
  </si>
  <si>
    <t>Fak. Ekonomi Program Studi Akuntansi Univ. Kristen Petra Surabaya</t>
  </si>
  <si>
    <t>Jurnal Manajemen Teknologi</t>
  </si>
  <si>
    <t>1412-1700</t>
  </si>
  <si>
    <t>Sekolah Bisnis dan Manajemen Institut Teknologi Bandung</t>
  </si>
  <si>
    <t>Buletin Ekonomi Moneter dan Perbankan</t>
  </si>
  <si>
    <t>1410-8046</t>
  </si>
  <si>
    <t>Bank Indonesia Jakarta</t>
  </si>
  <si>
    <t>Jurnal Aplikasi Manajemen (JAM)</t>
  </si>
  <si>
    <t>1693-5241</t>
  </si>
  <si>
    <t>Jurusan Manajemen FE-Unbraw</t>
  </si>
  <si>
    <t>Indonesia Law Review</t>
  </si>
  <si>
    <t>2088-8430</t>
  </si>
  <si>
    <t>Djokosoetono Research Center, Fakultas Hukum Universitas Indonesia</t>
  </si>
  <si>
    <t>Hukum</t>
  </si>
  <si>
    <t>Jurnal Konstitusi</t>
  </si>
  <si>
    <t>1829-7706</t>
  </si>
  <si>
    <t>Kepaniteraan dan Sekretariat Jenderal Mahkamah Konstitusi RI</t>
  </si>
  <si>
    <t>Jurnal Hukum Bisnis</t>
  </si>
  <si>
    <t>0852-4912</t>
  </si>
  <si>
    <t>Yayasan Pengembangan Hukum Bisnis</t>
  </si>
  <si>
    <t>Jurnal Dinamika Hukum</t>
  </si>
  <si>
    <t>1410-0797</t>
  </si>
  <si>
    <t>Fakultas Hukum UNSOED</t>
  </si>
  <si>
    <t>Mimbar Hukum</t>
  </si>
  <si>
    <t>0852-100X</t>
  </si>
  <si>
    <t>Fakultas Hukum UGM</t>
  </si>
  <si>
    <t>Masalah-Masalah Hukum</t>
  </si>
  <si>
    <t>2086-2695</t>
  </si>
  <si>
    <t>Fakultas Hukum Undip</t>
  </si>
  <si>
    <t>JURNAL HUKUM (IUSQUIA IUSTUM)</t>
  </si>
  <si>
    <t>0854-8498</t>
  </si>
  <si>
    <t>Fak. Hukum UII Yogyakarta</t>
  </si>
  <si>
    <t xml:space="preserve"> Junal Ilmu Hukum LITIGASI</t>
  </si>
  <si>
    <t>0853-7100</t>
  </si>
  <si>
    <t>Fak. Hukum UNPAS Bandung</t>
  </si>
  <si>
    <t>Yustisia</t>
  </si>
  <si>
    <t>0852-0941</t>
  </si>
  <si>
    <t>Fakultas Hukum UNS</t>
  </si>
  <si>
    <t>Jurnal Media Hukum (JMH)</t>
  </si>
  <si>
    <t>0854-8919</t>
  </si>
  <si>
    <t>Fak. Hukum Univ. Muhammadiyah Yogyakarta</t>
  </si>
  <si>
    <t>Asy-Syir'ah</t>
  </si>
  <si>
    <t>0854-8722</t>
  </si>
  <si>
    <t>Fakultas Syari'ah dan Hukum UIN Sunan Kalijaga Yogyakarta</t>
  </si>
  <si>
    <t>Indonesian Mathematical Society Journal on Mathematics Education (IndoMS-JME)</t>
  </si>
  <si>
    <t>Kependidikan</t>
  </si>
  <si>
    <t>Jurnal Pendidikan Kedokteran Indonesia</t>
  </si>
  <si>
    <t>Jurnal Pendidikan Islam (JPI)</t>
  </si>
  <si>
    <t>Jurnal Pendidikan IPA Indonesia</t>
  </si>
  <si>
    <t>Jurnal Ilmu Pendidikan (JIP)</t>
  </si>
  <si>
    <t>Jurnal Kependidikan</t>
  </si>
  <si>
    <t>Jurnal Penelitian dan Evaluasi Pendidikan</t>
  </si>
  <si>
    <t>1410-4725</t>
  </si>
  <si>
    <t>Himpunan Evaluasi Pendidikan Indonesia (HEPI) Bekerja Sama dengan Program Pascasarjana Universitas Negeri Yogyakarta</t>
  </si>
  <si>
    <t>SOSIOHUMANIKA: Jurnal Pendidikan Sains Sosial dan Kemanusiaan</t>
  </si>
  <si>
    <t>1979-0112</t>
  </si>
  <si>
    <t>Asosiasi Sarjana Pendidikan Sejarah Indonesia (ASPENSI)</t>
  </si>
  <si>
    <t>Cakrawala Pendidikan, Jurnal Ilmiah Pendidikan</t>
  </si>
  <si>
    <t>0216-1370</t>
  </si>
  <si>
    <t>Lembaga Pengembangan dan Penjaminan Mutu Pendidikan UNY</t>
  </si>
  <si>
    <t>Sekolah Dasar</t>
  </si>
  <si>
    <t>0854-8285</t>
  </si>
  <si>
    <t>Program Studi PGSD Jur. KSDP Fak. Ilmu Pendidikan, UM bekerja sama dengan Asosiasi Dosen PGSD Indonesia</t>
  </si>
  <si>
    <t>Jurnal Pendidikan dan Pembelajaran</t>
  </si>
  <si>
    <t>2302-996X</t>
  </si>
  <si>
    <t>Lembaga Pengembangan Pendidikan Pembelajaran (LP3), Univ. Negeri Malang</t>
  </si>
  <si>
    <t>TEFLIN Journal</t>
  </si>
  <si>
    <t>0215-773X</t>
  </si>
  <si>
    <t>TEFLIN Malang</t>
  </si>
  <si>
    <t>Jurnal llmu Pendidikan (JIP)</t>
  </si>
  <si>
    <t>0215-9643</t>
  </si>
  <si>
    <t>LPTK (Lembaga Pendidikan Tenaga Kependidikan) dan ISPI (Ikatan Sarjana Pendidikan Indonesia) Malang</t>
  </si>
  <si>
    <t>Jurnal Anestesi Perioperatif (JAP)</t>
  </si>
  <si>
    <t>Jurnal Keperawatan Padjadjaran</t>
  </si>
  <si>
    <t>Universitas Padjadjaran bekerjasama dengan PPNI Pusat</t>
  </si>
  <si>
    <t>Global Medical and Health Communicat ion</t>
  </si>
  <si>
    <t>Kesehatan</t>
  </si>
  <si>
    <t>Jurnal Respirologi Indonesia (JRI)</t>
  </si>
  <si>
    <t>Folia Medica Indonesia</t>
  </si>
  <si>
    <t>Jurnal Farmasi Klinik Indonesia</t>
  </si>
  <si>
    <t>2252-6218</t>
  </si>
  <si>
    <t>Universitas Padjadjaran</t>
  </si>
  <si>
    <t>Jurnal Farmasi Indonesia</t>
  </si>
  <si>
    <t>1412-1107</t>
  </si>
  <si>
    <t>Pengurus Pusat Ikatan Apoteker Indonesia</t>
  </si>
  <si>
    <t>Jurnal Anestesiologi Indonesia</t>
  </si>
  <si>
    <t>2089-970X</t>
  </si>
  <si>
    <t>Perhimpunan Dokter Anestesiologi dan Terapi Insentif Indonesia (PERDATIN) Pusat</t>
  </si>
  <si>
    <t>KEMAS</t>
  </si>
  <si>
    <t>1858-1196</t>
  </si>
  <si>
    <t>Jur. Kesehatan Masyarakat FIK UWNES Bekerjasama dengan Ikatan Ahli Kesehatan Masyarakat Indonesia Pusat</t>
  </si>
  <si>
    <t>Indonesian Journal of Obstetrics and Gynecology (INAJOG)</t>
  </si>
  <si>
    <t>2338-6401</t>
  </si>
  <si>
    <t>Perkurnpulan Obstetri dan Ginekologi Indonesia (POGI)</t>
  </si>
  <si>
    <t>Media Kesehatan Masyarakat Indonesia</t>
  </si>
  <si>
    <t>Jurnal Gizi dan Pangan</t>
  </si>
  <si>
    <t>Berkala Ilmiah Kedokteran (Journal of The Medical Sciences)</t>
  </si>
  <si>
    <t>Neurona</t>
  </si>
  <si>
    <t>0216- 6402</t>
  </si>
  <si>
    <t>Jurnal Neuroanastesi Indonesia</t>
  </si>
  <si>
    <t>2088- 9670</t>
  </si>
  <si>
    <t>Journal of Dentistry Indonesia</t>
  </si>
  <si>
    <t>1693-9697</t>
  </si>
  <si>
    <t>Fakultas Kedokteran Gigi Universitas Indonesia (FKG UI) Bekerjasama dengan Persatuan Dokter Gigi Indonesia (PDGI) Pusat</t>
  </si>
  <si>
    <t>Jurnal Ilrnu Kefarmasian Indonesia</t>
  </si>
  <si>
    <t>1693-1831</t>
  </si>
  <si>
    <t>Fakultas Farmasi Universitas Pancasila</t>
  </si>
  <si>
    <t>Anestesia 85 Critical Care</t>
  </si>
  <si>
    <t>0216-8103</t>
  </si>
  <si>
    <t>Perhimpunan Dokter Anestesiologi 6s Terapi Intensif Indonesia (Perdatin)</t>
  </si>
  <si>
    <t>Jurnal Kedokteran Brawijaya</t>
  </si>
  <si>
    <t>0216-9347</t>
  </si>
  <si>
    <t>Fakultas Kedokteran Universitas Brawijaya</t>
  </si>
  <si>
    <t>Dentika Dental Journal</t>
  </si>
  <si>
    <t>1693-67IX</t>
  </si>
  <si>
    <t>Fakultas Kedokteran Gigi USU</t>
  </si>
  <si>
    <t>Media Dermanto Venerelogica Indonesiana (MDVI)</t>
  </si>
  <si>
    <t>0126-0773</t>
  </si>
  <si>
    <t>Perhimpunan Dokter Spesialis Kulit dan Kelamin Indonesia (PERDOSKI)</t>
  </si>
  <si>
    <t>Universa Medicina</t>
  </si>
  <si>
    <t>1907-3062</t>
  </si>
  <si>
    <t>Fakultas Kedokteran Universitas Trisakti</t>
  </si>
  <si>
    <t>Majalah Kedokteran Bandung</t>
  </si>
  <si>
    <t>0126-074X</t>
  </si>
  <si>
    <t>Fakultas Kedokteran Universitas Padjadjaran</t>
  </si>
  <si>
    <t>Jurnal Ners</t>
  </si>
  <si>
    <t>1858-3598</t>
  </si>
  <si>
    <t>Program Studi llmu Keperawatan Fak. Keperawatan bekerjasama dengan Persatuan Perawat Nasional Indonesia Propinsi Jawa Timur</t>
  </si>
  <si>
    <t>Journal of Indonesian Medical Association (JlnMA)/Majalah Kedokteran Indonesia (MKI)</t>
  </si>
  <si>
    <t>2089-1067</t>
  </si>
  <si>
    <t>Yayasan Penerbitan Ikatan Dokter Indonesia (YPIDI)</t>
  </si>
  <si>
    <t>Oto Rhino Laryngologica Indonesiana</t>
  </si>
  <si>
    <t>0216-3667</t>
  </si>
  <si>
    <t>Perhimpunan Dokter Spesialis Telinga Hidung dan Tenggorok Bedah Kepala Leher Indonesia</t>
  </si>
  <si>
    <t>Medical Journal of Indonesia</t>
  </si>
  <si>
    <t>0853-1773</t>
  </si>
  <si>
    <t>Fakultas Kedokteran Ul</t>
  </si>
  <si>
    <t>Majalah Obstetri &amp; Ginekologi</t>
  </si>
  <si>
    <t>0854-0381</t>
  </si>
  <si>
    <t>Departemen Obstetri &amp; Ginekologi Fakultas kedokteran Universitas Airlangga RSUD Dr. Soetomo, Surabaya</t>
  </si>
  <si>
    <t>The Indonesia Journal of Gastroenterology Hepatology and Digestive Ejidoscopy</t>
  </si>
  <si>
    <t>1411-4801</t>
  </si>
  <si>
    <t>Divisi Gastroenterologi Dep. Ilmu Penyakit Dalam FKU1/RSUPN Jakarta Pusat</t>
  </si>
  <si>
    <t>Sari Pediatri</t>
  </si>
  <si>
    <t>0854-7823</t>
  </si>
  <si>
    <t>Badan Penerbit Ikatan Dokter Anak Indonesia Jakarta</t>
  </si>
  <si>
    <t>Jurnal Gizi Klinik Indonesia (The Indonesian Journal of Clinikal Nutrition)</t>
  </si>
  <si>
    <t>1693-900X</t>
  </si>
  <si>
    <t>Minat S2 Gizi dan Kesehatan/PS. Ilmu Gizi Kesehatan Fak. Kedokteran UGM</t>
  </si>
  <si>
    <t>Dental Journal (Majalah Kedokteran Gigi)</t>
  </si>
  <si>
    <t>1978-3728</t>
  </si>
  <si>
    <t>Fak. Kedokteran Gigi Univ. Airlangga</t>
  </si>
  <si>
    <t>Kesmas Jurnal Kesehatan Masyarakat Nasional</t>
  </si>
  <si>
    <t>1907-7505</t>
  </si>
  <si>
    <t>Fak. Kesehatan Masyarakat UI</t>
  </si>
  <si>
    <t>Paediatrica Indonesiana</t>
  </si>
  <si>
    <t>0030-9311</t>
  </si>
  <si>
    <t>Jurnal Veteriner</t>
  </si>
  <si>
    <t>1411-8327</t>
  </si>
  <si>
    <t>Fak. Kedokteran Hewan, Univ. Udayana bekerja sama dengan Perhimpunan Dokter Hewan Indonesia Denpasar</t>
  </si>
  <si>
    <t>Indonesian Journal of Urology (Jurnal Urologi Indonesia)</t>
  </si>
  <si>
    <t>0853-442X</t>
  </si>
  <si>
    <t>Ikatan Ahli Urologi Indonesia (IAUI) Surabaya</t>
  </si>
  <si>
    <t>Jurnal Kedokteran Hewan</t>
  </si>
  <si>
    <t>1978-225X</t>
  </si>
  <si>
    <t>Fak. Kedokteran Hewan Universitas Syiah Kual berkerja sama dengan Perhimpunan Dokter Hewan Indonesia Banda Aceh</t>
  </si>
  <si>
    <t>Makara Seri Kesehatan</t>
  </si>
  <si>
    <t>1693-6728</t>
  </si>
  <si>
    <t>Universitas Indonesia</t>
  </si>
  <si>
    <t>Acta Medica Indonesiana (The Indonesian Journal of Internal Medicine)</t>
  </si>
  <si>
    <t>0125-9326</t>
  </si>
  <si>
    <t>Perhimpunan Dokter Spesialis Penyakit Dalam Indonesia (PB PAPDI) Jakarta</t>
  </si>
  <si>
    <t>Indonesian Journal of Clinical Pathology and Medical Laboratory (IJCP &amp; ML)</t>
  </si>
  <si>
    <t>0854-4263</t>
  </si>
  <si>
    <t>Perhimpunan Dokter Spesialis Patologi Klinik Indonesia Surabaya</t>
  </si>
  <si>
    <t>Biosaintifika</t>
  </si>
  <si>
    <t>MIPA</t>
  </si>
  <si>
    <t>Jurnal Ilmiah Kimia Molekul</t>
  </si>
  <si>
    <t>Indonesian Journal of Geography</t>
  </si>
  <si>
    <t>Ilmu Kelautan</t>
  </si>
  <si>
    <t>Jurnal Fitopatologi Indonesia</t>
  </si>
  <si>
    <t>Forum Geografi</t>
  </si>
  <si>
    <t>Microbiology Indonesia</t>
  </si>
  <si>
    <t>1978-3477</t>
  </si>
  <si>
    <t>Perhimpunan Mikrobiologi Indonesia</t>
  </si>
  <si>
    <t>Journal of Mathematical and Fundamental Sciences</t>
  </si>
  <si>
    <t>1337-5760</t>
  </si>
  <si>
    <t>Lembaga Penelitian dan Pengabdian Kepada Masyarakat - Institut Teknologi Bandung (LPPM ITB) Didukung Oleh Himpunan Kimia Indonesia (HKI)</t>
  </si>
  <si>
    <t>Floribunda</t>
  </si>
  <si>
    <t>0215-4706</t>
  </si>
  <si>
    <t>PTTI (Penggalang Taksonomi Tumbuhan Indonesia)</t>
  </si>
  <si>
    <t>Jurnal Iktiologi Indonesia</t>
  </si>
  <si>
    <t>1693-0339</t>
  </si>
  <si>
    <t>Masayarakat Iktiologi Indonesia</t>
  </si>
  <si>
    <t>Majalah Farmasi Indonesia (Indonesian Journal of Pharmacy)</t>
  </si>
  <si>
    <t>0126-1037</t>
  </si>
  <si>
    <t>Fakultas Farmasi UGM</t>
  </si>
  <si>
    <t>Indonesian Journal Of Chemistry</t>
  </si>
  <si>
    <t>1411-9420</t>
  </si>
  <si>
    <t>Jurusan Kimia FMIPA UGM</t>
  </si>
  <si>
    <t>Indonesian Journal of Biotechnology</t>
  </si>
  <si>
    <t>0853-8654</t>
  </si>
  <si>
    <t>Sekolah Pascasarjana UGM dan Pusat Studi Biotechnologi UGM Yogyakarta</t>
  </si>
  <si>
    <t>Journal of the Indonesian Mathematical Society (JIMS)</t>
  </si>
  <si>
    <t>2086-8952</t>
  </si>
  <si>
    <t>Himpunan Matematika Indonesia (The Indonesian Mathematical Society/lndoMS)</t>
  </si>
  <si>
    <t>Makara Seri Sains</t>
  </si>
  <si>
    <t>1693-6671</t>
  </si>
  <si>
    <t>HAYATI Journal of Biosciences</t>
  </si>
  <si>
    <t>1978-3019</t>
  </si>
  <si>
    <t>Perhimpunan Biologi Indonesia dan Dep. Biologi, FMIPA Instititut Pertanian Bogor</t>
  </si>
  <si>
    <t>Jurnal Pendidikan Fisika Indonesia</t>
  </si>
  <si>
    <t>1693-1246</t>
  </si>
  <si>
    <t>Jurusan Fisika Universitas Negeri Semarang</t>
  </si>
  <si>
    <t>REAKTOR</t>
  </si>
  <si>
    <t>0852-0798</t>
  </si>
  <si>
    <t>Jurusan Teknik Kimia Fakultas Teknik UNDIP Semaranq</t>
  </si>
  <si>
    <t>MARINE FISHERIES: Jurnal Teknologi dan Manajemen Perikanan Laut</t>
  </si>
  <si>
    <t>Pertanian</t>
  </si>
  <si>
    <t>Jurnal Sain Veteriner</t>
  </si>
  <si>
    <t>Jurnal Hortikultura Indonesia</t>
  </si>
  <si>
    <t>Jurnal Ilmu dan Teknologi Kayu Tropis</t>
  </si>
  <si>
    <t>1693-3834</t>
  </si>
  <si>
    <t>Masyarakat Penelitian Kayu Indonesia (The Indonesian Wood Research Society)</t>
  </si>
  <si>
    <t>Jurnal Ilmu dan Teknologi Kelautan Tropis</t>
  </si>
  <si>
    <t>2087-9423</t>
  </si>
  <si>
    <t>Ikatan Sarjana Oseanologi Indonesia dan Departemen Ilmu dan Teknologi Kelautan, FPIK-IPB</t>
  </si>
  <si>
    <t>Jurnal Pengolahan Hasil Perikanan Indonesia</t>
  </si>
  <si>
    <t>0854- 9230</t>
  </si>
  <si>
    <t>Jurnal Tanah Tropika (Journal of Tropical Soils)</t>
  </si>
  <si>
    <t>0852-257X</t>
  </si>
  <si>
    <t>Jur. llmu Tanah Fak. Pertanian UNILA dan Himpunan llmu Tanah Indonesia (HITI) Komda Lampung</t>
  </si>
  <si>
    <t>Jurnal Hama dan Penyakit Tumbuhan Tropika</t>
  </si>
  <si>
    <t>1411-7525</t>
  </si>
  <si>
    <t>Jur. Proteksi Tanaman, Fak. Pertanian Univ lampung Perhimpunan Entomologi Indonesia Cabang Bandar Lampung &amp; Perhimpunan Fitopatologi Indonesia Komda Lampung</t>
  </si>
  <si>
    <t>Jurnal Teknologi dan Industri Pangan    •</t>
  </si>
  <si>
    <t>1979-7788</t>
  </si>
  <si>
    <t>Perhimpunan Ahli Teknologi Pangan Indonesia (PATPI), bekerja sama dengan Dep. Ilmu dan Teknologi Pangan, Fak. Teknologi Pertanian, IPB</t>
  </si>
  <si>
    <t>Animal Production</t>
  </si>
  <si>
    <t>1411-2027</t>
  </si>
  <si>
    <t>Faculty of Animal Science Jenderal Soerdirman University in collaboration with Indonesia Society of Animal Science Purwokerto</t>
  </si>
  <si>
    <t>Journal of the Indonesian Tropical Animal Agriculture (Jurnal Pengembangan Peternakan Tropis)</t>
  </si>
  <si>
    <t>2087-8273</t>
  </si>
  <si>
    <t>Faculty of Animal Agriculture, Diponegoro University bekerja sama dengan Indonesian Society of Animal Agriculture (ISAA) Semarang</t>
  </si>
  <si>
    <t>Agrivita, Journal of Agricultural Science</t>
  </si>
  <si>
    <t>0126-0537</t>
  </si>
  <si>
    <t>Fak. Pertanian UB dan Perhimpunan Agronomi Indonesia Malang</t>
  </si>
  <si>
    <t>Jurnal Manajemen Hutan Tropika</t>
  </si>
  <si>
    <t>2087-0469</t>
  </si>
  <si>
    <t>Institut Pertanian Bogor</t>
  </si>
  <si>
    <t>Jurnal Hortikultura</t>
  </si>
  <si>
    <t>0853-7097</t>
  </si>
  <si>
    <t>Pusat Penelitian dan Pengembangan Jakarta</t>
  </si>
  <si>
    <t>MEDIA PETERNAKAN</t>
  </si>
  <si>
    <t>0126-0472</t>
  </si>
  <si>
    <t>Fakultas Peternakan Institut Pertanian Boqor</t>
  </si>
  <si>
    <t>Anima Indonesian Psychological Journal</t>
  </si>
  <si>
    <t>0215-0158</t>
  </si>
  <si>
    <t>Laboratorium Psikologi Umum Fak. Psikologi Universitas Surabaya</t>
  </si>
  <si>
    <t>Psikiologi</t>
  </si>
  <si>
    <t>Jurnal Psikologi</t>
  </si>
  <si>
    <t>0215-8884</t>
  </si>
  <si>
    <t>Fakultas Psikologi UGM</t>
  </si>
  <si>
    <t>Jurnal Keteknikan Pertanian</t>
  </si>
  <si>
    <t>Rekayasa</t>
  </si>
  <si>
    <t>DIMENSI: Journal of Architecture and Built Enviroment</t>
  </si>
  <si>
    <t>Journal of Mechatronics, Electrical Power, and Vehicular Technology</t>
  </si>
  <si>
    <t>http://www.mevjournal.com/index.php/mev</t>
  </si>
  <si>
    <t>Jurnal Nasional Teknik Elektro dan Teknologi Informasi (JNTETI)</t>
  </si>
  <si>
    <t>Jurnal Perencanaan Wilayah dan Kota</t>
  </si>
  <si>
    <t>Jurnal Tesa Arsitektur</t>
  </si>
  <si>
    <t>Program Studi Arsitektur Universitas Katolik Soegijapranata kerjasama dengan Ikatan Arsitektur Indonesia (IAI) Nasional</t>
  </si>
  <si>
    <t>Kursor</t>
  </si>
  <si>
    <t>0216-0544</t>
  </si>
  <si>
    <t>Program Studi Teknik Informatika, Fakultas Teknik, Universitas Trunqjoyo</t>
  </si>
  <si>
    <t>TELKOMNIKA</t>
  </si>
  <si>
    <t>1693-6930</t>
  </si>
  <si>
    <t>Universitas Ahmad Dahlan (UAD) dan Institute Of Advanced Engineering and Science (IAES)</t>
  </si>
  <si>
    <t>Civil Engeineering Dimension</t>
  </si>
  <si>
    <t>1410-9530</t>
  </si>
  <si>
    <t>Unviersitas Kristen Petra Surabaya</t>
  </si>
  <si>
    <t>ITB Journal of Engineering Science</t>
  </si>
  <si>
    <t>1978-3051</t>
  </si>
  <si>
    <t>Lembaga Penelitian dan Pengabdian kepada Masyarakat ITB bekerja sama dengan Persatuan Insinyur Indonesia (PII) Bandung</t>
  </si>
  <si>
    <t>Atom Indonesia</t>
  </si>
  <si>
    <t>0126-1568</t>
  </si>
  <si>
    <t>Center for Developmen of Nuclear Informatics National Nuclear Energy Agency Tangerang</t>
  </si>
  <si>
    <t>Adabiyyat (Jurnal Bahasa dan Sastra)</t>
  </si>
  <si>
    <t>1412-3509</t>
  </si>
  <si>
    <t>Jurusan Bahasa dan Sastra Arab, Fakultas Adab UIN Sunan Kalijaga</t>
  </si>
  <si>
    <t>Sastra</t>
  </si>
  <si>
    <t>Celt (A Journal of Culture, English Language Teaching 8s Literature)</t>
  </si>
  <si>
    <t>1412-3320</t>
  </si>
  <si>
    <t>Universitas Katolik Soegijapranata</t>
  </si>
  <si>
    <t>Linguistik Indonesia</t>
  </si>
  <si>
    <t>0215-4846</t>
  </si>
  <si>
    <t>Masyarakat Linguistik Indonesia</t>
  </si>
  <si>
    <t>BAHASA DAN SENI</t>
  </si>
  <si>
    <t>0854-8277</t>
  </si>
  <si>
    <t>Fak. Sastra Univ. Negeri Malang</t>
  </si>
  <si>
    <t>1411-2639</t>
  </si>
  <si>
    <t>Jur. Sastra Inggris, Fak. Sastra Univ. Kristen Petra Surabaya</t>
  </si>
  <si>
    <t>LITERA (Jurnal Penelitian Bahasa, Sastra, dan Pengajarannya)</t>
  </si>
  <si>
    <t>1412-2596</t>
  </si>
  <si>
    <t>Fakultas Bahasa dan Seni UNY</t>
  </si>
  <si>
    <t>Harmonia: Journal of Arts Research and Education</t>
  </si>
  <si>
    <t>Seni</t>
  </si>
  <si>
    <t>Resital: Jurnal Seni Pertunjukan</t>
  </si>
  <si>
    <t>2085-9910</t>
  </si>
  <si>
    <t>Fakultas Seni Pertunjukan, Institut Seni Indonesia Yogyakarta</t>
  </si>
  <si>
    <t>Mudra (Jurnal Seni Budaya)</t>
  </si>
  <si>
    <t>0854-3461</t>
  </si>
  <si>
    <t>UPT. Penerbitan Institut Seni Indonesia Denpasar</t>
  </si>
  <si>
    <t>Panggung</t>
  </si>
  <si>
    <t>0854-3429</t>
  </si>
  <si>
    <t>Puslitmas Bidang Penerbitan Sekolah Tinggi Seni Indonesia (STSI) Bandung</t>
  </si>
  <si>
    <t>Jurnal Komunikasi Islam (JKI)</t>
  </si>
  <si>
    <t>Sosial Humaniora</t>
  </si>
  <si>
    <t>Lingua Cultura</t>
  </si>
  <si>
    <t>Jurnal Hubungan Internasional</t>
  </si>
  <si>
    <t>Laboratorium Hubungan Internsional, Prodi Hubungan Internasional, Fakultas Ilmu Sosial dan Ilmu Politik, Universitas Muhammadiyah Yogyakarta</t>
  </si>
  <si>
    <t>Jurnal Ilmu Keluarga &amp; Konsumen</t>
  </si>
  <si>
    <t>Departemen Ilmu Keluarga dan Konsumen, Fakultas Ekologi Manusia, IPB dan Asosiasi Ilmu Keluarga dan Konsumen Indonesia (ASIKKI)</t>
  </si>
  <si>
    <t>Sodality: Jurnal Sosiologi Pedesaan</t>
  </si>
  <si>
    <t>Laboratorium Psikologi U niversitas Surabaya</t>
  </si>
  <si>
    <t>Jurnal Kajian Bali</t>
  </si>
  <si>
    <t>Jurnal Kawistara</t>
  </si>
  <si>
    <t>2088-5415</t>
  </si>
  <si>
    <t>Sekolah Pascasarjana Universitas Gadjah Mada</t>
  </si>
  <si>
    <t>Mimbar, Jurnal Sosial dan Pembangunan</t>
  </si>
  <si>
    <t>0215-8175</t>
  </si>
  <si>
    <t>Pusat Penerbitan Universitas (P2U) LMMP Unisba (Anggota Ikapi) dan ISI (Ikatan Sosiologi Indonesia)</t>
  </si>
  <si>
    <t>Bisnis &amp; Birokrasi, Jurnal Ilmu Administrasi dan Organisasi</t>
  </si>
  <si>
    <t>0854-3844</t>
  </si>
  <si>
    <t>Pusat Kajian Ilmu Administrasi, FISIP UI</t>
  </si>
  <si>
    <t>Journal of Government and Politics</t>
  </si>
  <si>
    <t>1907-8374</t>
  </si>
  <si>
    <t>Jurusan llmu Pemerintahan Universitas Muhammadiyah (ADIPSI) dan (APSPA)</t>
  </si>
  <si>
    <t>Jurnal Komunitas</t>
  </si>
  <si>
    <t>2086-5465</t>
  </si>
  <si>
    <t>Jurusan Sosiologi dan Antropologi FIS UNNES</t>
  </si>
  <si>
    <t>Tawarikh: International Journal for Historical Studies</t>
  </si>
  <si>
    <t>2085-0980</t>
  </si>
  <si>
    <t>ASPENSI (Asosiasi Sarjana Pendidikan Sejarah Indonesia) di Bandung bekerja sama dengan Fak. Keguruan dan Ilmu Pendidikan UVRI (Unviersitas Veteran Republik Indonesia) di Makassar, Sulawesi Selatan, untuk periode 2012-2014</t>
  </si>
  <si>
    <t>Wacana, Jurnal Ilmu Pengetahuan Budaya (Journal of the Humanities of Indonesia)</t>
  </si>
  <si>
    <t>1411-2272</t>
  </si>
  <si>
    <t>Fak. Ilmu Pengetahuan Budaya Univ. Indonesia</t>
  </si>
  <si>
    <t>Global &amp; Strategis</t>
  </si>
  <si>
    <t>1907-9729</t>
  </si>
  <si>
    <t>Cakra Studi Global dan Stategis (CSGS) Surabaya</t>
  </si>
  <si>
    <t>Masyarakat, Kebudayaan dan Politik</t>
  </si>
  <si>
    <t>2086-7050</t>
  </si>
  <si>
    <t>FISIP Universitas Airlangga</t>
  </si>
  <si>
    <t>PARAMITA</t>
  </si>
  <si>
    <t>0854-0039</t>
  </si>
  <si>
    <t>Jur. Sejarah Fak. Ilmu Sosial dan Masyarakat Sejarawan Indonesia Semarang Jawa Tengah</t>
  </si>
  <si>
    <t>Jurnal LEDALERO Wacana Iman dan Kebudayaan</t>
  </si>
  <si>
    <t>1412-5420</t>
  </si>
  <si>
    <t>STFK Ledalero Flores</t>
  </si>
  <si>
    <t>Manusia dan Lingkungan</t>
  </si>
  <si>
    <t>0854-5510</t>
  </si>
  <si>
    <t>Pusat Studi Lingkungan Hidup Universitas Gadjah Mada (PSLH UGM)</t>
  </si>
  <si>
    <t>Makara Seri Sosial Humaniora</t>
  </si>
  <si>
    <t>1693-6701</t>
  </si>
  <si>
    <t>International Journal of Social Forestry</t>
  </si>
  <si>
    <t>1979-2611</t>
  </si>
  <si>
    <t>UPT. Perhutanan Sosial (Center for Social Forestry) Univ. Mulawarman Samarinda</t>
  </si>
  <si>
    <t>Indonesian Capital Market Review</t>
  </si>
  <si>
    <t>2356-3818</t>
  </si>
  <si>
    <t>Management Research Center (MRC) FEB Universitas Indonesia</t>
  </si>
  <si>
    <t>2016-1</t>
  </si>
  <si>
    <t>Makara Human Behaviour Studies in Asia</t>
  </si>
  <si>
    <t>Direktorat Riset dan Pengabdian kepada Masyarakat Universitas Indonesia</t>
  </si>
  <si>
    <t>JKAP (Jurnal Kebijakan dan Administrasi Publik)</t>
  </si>
  <si>
    <t>Magister Administrasi Publik (MAP) F1SIPOL Universitas Gadjah Mada</t>
  </si>
  <si>
    <t>Makara Journal of Health Research</t>
  </si>
  <si>
    <t>Direkorat Riset dan Pengabdian Masyarakat (DRPM) Universitas Indonesia</t>
  </si>
  <si>
    <t>Majalah Kedokteran Gigi Indonesia</t>
  </si>
  <si>
    <t>Fakultas Kedokteran Gigi Universitas Gadjah Mada</t>
  </si>
  <si>
    <t>Electronic Journal of Graph Theory and Applications</t>
  </si>
  <si>
    <t>Indonesian Combinatorial Society; Institut Teknologi Bandung; University of Newcastle Australia</t>
  </si>
  <si>
    <t>Pusat Pendayagunaan Informatika dan Kawasan Strategis Nuklir (PPIKSN) - Bad an Tenaga Nuklir Nasional (BATAN)</t>
  </si>
  <si>
    <t>BIOTROPIA</t>
  </si>
  <si>
    <t>SEAMEO BIOTROP</t>
  </si>
  <si>
    <t>Media Peternakan</t>
  </si>
  <si>
    <t>Fakultas Peternakan Institut Pertanian Bogor dan Himpunan Ilmuwan Peternakan Indonesia (HILPI)</t>
  </si>
  <si>
    <t>Jurnal Penelitian Kehutanan Wallacea</t>
  </si>
  <si>
    <t>Balai Penelitian Kehutanan Makassar. Balai Penelitian dan Pengembangan Lmgkungan Hidup dan Kehutanan Makassar</t>
  </si>
  <si>
    <t>2406-9183</t>
  </si>
  <si>
    <t>2477-4693</t>
  </si>
  <si>
    <t>2356-3656</t>
  </si>
  <si>
    <t>2442-2576</t>
  </si>
  <si>
    <t>2338-2287</t>
  </si>
  <si>
    <t>2356-5322</t>
  </si>
  <si>
    <t>1907-770X</t>
  </si>
  <si>
    <t>2087-4634</t>
  </si>
  <si>
    <t>2407-7860</t>
  </si>
  <si>
    <t>Humaniora</t>
  </si>
  <si>
    <t>Journal of Islamic Architecture</t>
  </si>
  <si>
    <t>Jurusan Teknik Arsitektur Fakultas Sains dan Teknologi. UiN Maulana Malik Ibrahim Malang</t>
  </si>
  <si>
    <t>Jurnal Rekayasa Elektrika</t>
  </si>
  <si>
    <t>Jurusan Teknik Elektro Universitas Syiah Kuala</t>
  </si>
  <si>
    <t>Jurnal Bahan Alam Terbarukan</t>
  </si>
  <si>
    <t>Chemical Engineering. Faculty of Engineering. Semarang State University</t>
  </si>
  <si>
    <t>Indonesian Journal on Geoscience</t>
  </si>
  <si>
    <t>Geological Agency. Ministry of Energy and Mineral Resources</t>
  </si>
  <si>
    <t>Aceh International Journal of Science and Technology</t>
  </si>
  <si>
    <t>Program Pascasaqana Universitas Syiah Kuala</t>
  </si>
  <si>
    <t>2356-4644</t>
  </si>
  <si>
    <t>2252-620X</t>
  </si>
  <si>
    <t>2407-2370</t>
  </si>
  <si>
    <t>2355-9306</t>
  </si>
  <si>
    <t>JOSH-9860</t>
  </si>
  <si>
    <t>2016-2</t>
  </si>
  <si>
    <t>2089-7928</t>
  </si>
  <si>
    <t>Unit Penelitian dan Pengetahuan, Sekolah Bisnis dan Manajemen Institut Teknologi Bandung</t>
  </si>
  <si>
    <t>Dinamika Ilmu</t>
  </si>
  <si>
    <t>2442-9651</t>
  </si>
  <si>
    <t>Institut Agama Islam Negeri Samarinda</t>
  </si>
  <si>
    <t>2443-258X</t>
  </si>
  <si>
    <t>Kelompok Keahlian Ilmu Kemanusiaan Fakultas Seni Rupa dan Desain Institut Teknologi Bandung</t>
  </si>
  <si>
    <t>2528-6013</t>
  </si>
  <si>
    <t>Fakultas Ilmu Sosial dan Ilmu Politik Universitas Airlangga</t>
  </si>
  <si>
    <t>Wacana, Jurnal Ilmu Pengetahuan Budaya</t>
  </si>
  <si>
    <t>2407-6899</t>
  </si>
  <si>
    <t>Fakultas Ilmu Pengetahuan Budaya Universitas Indonesia</t>
  </si>
  <si>
    <t>Acta Medica Indonesiana</t>
  </si>
  <si>
    <t>2338-2732</t>
  </si>
  <si>
    <t>Perhimpunan Dokter Spesialis Penyakit Dalam Indonesia</t>
  </si>
  <si>
    <t>Nurse Media Journal of Nursing</t>
  </si>
  <si>
    <t>2406-8799</t>
  </si>
  <si>
    <t>Departemen Keperawatan, Fakultas Kedokteran, Universitas Diponegoro</t>
  </si>
  <si>
    <t>ALCHEMY Jurnal Penelitian Kimia</t>
  </si>
  <si>
    <t>1412-4092</t>
  </si>
  <si>
    <t>Universitas Sebelas Maret</t>
  </si>
  <si>
    <t>Journal of Education and Learning</t>
  </si>
  <si>
    <t>2302-9277</t>
  </si>
  <si>
    <t>Universitas Ahmad Dahlan bekerjasama dengan IAES Indonesia Section</t>
  </si>
  <si>
    <t>2477-8516</t>
  </si>
  <si>
    <t>Fakultas Pertanian Universitas Brawijaya berafiliasi dengan Perhimpunan Agronomi Indonesia (PERAGI)</t>
  </si>
  <si>
    <t>Journal of Degraded and Mining Lands Management</t>
  </si>
  <si>
    <t>2502-2458</t>
  </si>
  <si>
    <t>Fakultas Pertanian, Universitas Brawijaya, Malang</t>
  </si>
  <si>
    <t>Journal of the Indonesian Tropical Animal Agriculture</t>
  </si>
  <si>
    <t>2460-6278</t>
  </si>
  <si>
    <t>Journal of Tropical Life Science</t>
  </si>
  <si>
    <t>2527-4376</t>
  </si>
  <si>
    <t>Universitas Brawijaya</t>
  </si>
  <si>
    <t>Jurnal Pengelolaan Sumberdaya Alam dan Lingkungan</t>
  </si>
  <si>
    <t>2460-5824</t>
  </si>
  <si>
    <t>Pusat Penelitian Lingkungan Hidup, Institut Pertanian Bogor</t>
  </si>
  <si>
    <t>Bulletin of Electrical Engineering and Informatics</t>
  </si>
  <si>
    <t>2302-9285</t>
  </si>
  <si>
    <t>Universitas Ahmad Dahlan</t>
  </si>
  <si>
    <t>Communication and Information Technology Journal</t>
  </si>
  <si>
    <t>2460-7010</t>
  </si>
  <si>
    <t>Universitas Bina Nusantara</t>
  </si>
  <si>
    <t>International Journal of Renewable Energy Development (IJRED)</t>
  </si>
  <si>
    <t>2252-4940</t>
  </si>
  <si>
    <t>Universitas Diponegoro</t>
  </si>
  <si>
    <t>Journal of Engineering and Technological Sciences</t>
  </si>
  <si>
    <t>2338-5502</t>
  </si>
  <si>
    <t>ITB Journal Publisher</t>
  </si>
  <si>
    <t>Jurnal Ilmu Komputer dan Informasi</t>
  </si>
  <si>
    <t>2502-9274</t>
  </si>
  <si>
    <t>Fakultas Ilmu Komputer Universitas Indonesia</t>
  </si>
  <si>
    <t>Reaktor</t>
  </si>
  <si>
    <t>2407-5973</t>
  </si>
  <si>
    <t>Jurusan Teknik Kimia Fakultas Teknik Universitas Diponegoro Semarang</t>
  </si>
  <si>
    <t>Tataloka</t>
  </si>
  <si>
    <t>2356-0266</t>
  </si>
  <si>
    <t>Pendidikan</t>
  </si>
  <si>
    <t>Islamica: Jurnal Studi Keislaman</t>
  </si>
  <si>
    <t>Jurnal Ushuluddin</t>
  </si>
  <si>
    <t>KARSA: Jurnal Sosial dan Budaya Keislaman</t>
  </si>
  <si>
    <t>PPIM UIN Syarif Hidayatullah Jakarta</t>
  </si>
  <si>
    <t>Pascasarjana Universitas Islam Negeri Sunan Ampel Surabaya</t>
  </si>
  <si>
    <t>Fakultas Ushuluddin Universitas Islam Negeri Sultan Syarif Kasim Riau</t>
  </si>
  <si>
    <t>STAIN Pamekasan</t>
  </si>
  <si>
    <t>Institut Agama Islam Negeri (IAIN) Mataram</t>
  </si>
  <si>
    <t>2338-557X</t>
  </si>
  <si>
    <t>2355­6145</t>
  </si>
  <si>
    <t>2356­2218</t>
  </si>
  <si>
    <t>2407­8247</t>
  </si>
  <si>
    <t>2442­4285</t>
  </si>
  <si>
    <t>2355­7648</t>
  </si>
  <si>
    <t>EKUITAS : Jurnal Ekonomi dan Keuangan</t>
  </si>
  <si>
    <t>Sekolah Tinggi Ilmu Ekonomi Indonesia Surabaya</t>
  </si>
  <si>
    <t>Indonesian Journal of Business and Entrepreneurship</t>
  </si>
  <si>
    <t>Sekolah Bisnis, Institut Pertanian Bogor</t>
  </si>
  <si>
    <t>2548­5024</t>
  </si>
  <si>
    <t>2407­7321</t>
  </si>
  <si>
    <t>Fakultas Hukum Universitas Padjadjaran</t>
  </si>
  <si>
    <t>Arena Hukum</t>
  </si>
  <si>
    <t>Fakultas Hukum Universitas Brawijaya</t>
  </si>
  <si>
    <t>Brawijaya Law Journal: Journal of Legal Studies</t>
  </si>
  <si>
    <t>Fakultas Hukum, Universitas Brawijaya</t>
  </si>
  <si>
    <t>Fakultas Hukum Universitas Hasanuddin</t>
  </si>
  <si>
    <t>Fakultas Hukum Universitas Diponegoro</t>
  </si>
  <si>
    <t>Jurnal Hukum Ius Quia Iustum</t>
  </si>
  <si>
    <t>Fakultas Hukum Universitas Islam Indonesia</t>
  </si>
  <si>
    <t>2442­9325</t>
  </si>
  <si>
    <t>2527­4406</t>
  </si>
  <si>
    <t>2356­4512</t>
  </si>
  <si>
    <t>2442­9899</t>
  </si>
  <si>
    <t>2527­4716</t>
  </si>
  <si>
    <t>2527-502X</t>
  </si>
  <si>
    <t>Indonesian Journal of Tropical and Infectious Disease</t>
  </si>
  <si>
    <t>Jurnal Gizi Klinik Indonesia</t>
  </si>
  <si>
    <t>The Indonesian Biomedical Journal</t>
  </si>
  <si>
    <t>Kesmas: Jurnal Kesehatan Masyarakat Nasional</t>
  </si>
  <si>
    <t>The Indonesian Journal of Gastroenterology, Hepatology and Digestive Endoscopy</t>
  </si>
  <si>
    <t>Lembaga Penyakit Tropis Universitas Airlangga</t>
  </si>
  <si>
    <t>Fakultas Farmasi, Universitas Ahmad Dahlan</t>
  </si>
  <si>
    <t>Universitas Airlangga</t>
  </si>
  <si>
    <t>Minat S2 Gizi dan Kesehatan, Prodi S2 Ilmu Kesehatan Masyarakat, Fakultas Kedokteran, Universitas Gadjah Mada</t>
  </si>
  <si>
    <t>The Prodia Education and Research Institute</t>
  </si>
  <si>
    <t>Fakultas Kesehatan Masyarakat Universitas Indonesia</t>
  </si>
  <si>
    <t>Perkumpulan Gastroenterologi Indonesia (PGI), Perhimpunan Peneliti Hati Indonesia (PPHI), Perhimpunan Endoskopi Gastrointestinal Indonesia (PEGI)</t>
  </si>
  <si>
    <t>Badan Penerbit Ikatan Dokter Anak Indonesia</t>
  </si>
  <si>
    <t>2356­0991</t>
  </si>
  <si>
    <t>Pharmaciana:Jurnal Kefarmasian</t>
  </si>
  <si>
    <t>2477­0256</t>
  </si>
  <si>
    <t>2442­9740</t>
  </si>
  <si>
    <t>2502­4140</t>
  </si>
  <si>
    <t>2355­9179</t>
  </si>
  <si>
    <t>2460­0601</t>
  </si>
  <si>
    <t>2302­8181</t>
  </si>
  <si>
    <t>2338­5030</t>
  </si>
  <si>
    <t>2086­4094</t>
  </si>
  <si>
    <t>The Journal of Pure and Applied Chemistry Research</t>
  </si>
  <si>
    <t>2337-389X</t>
  </si>
  <si>
    <t>2541­0733</t>
  </si>
  <si>
    <t>Perhimpunan Biologi Indonesia dan Departemen Biologi FMIPA IPB</t>
  </si>
  <si>
    <t>Perhimpunan Biologi Indonesia (PBI) Cabang Jawa Timur</t>
  </si>
  <si>
    <t>Jurnal Riset Pendidikan Matematika</t>
  </si>
  <si>
    <t>2477­1503</t>
  </si>
  <si>
    <t>Program Studi Pendidikan Matematika, Program Pascasarjana, Universitas Negeri Yogyakarta</t>
  </si>
  <si>
    <t>Agritech</t>
  </si>
  <si>
    <t>Jurnal Agronomi Indonesia (Indonesian Journal of Agronomy)</t>
  </si>
  <si>
    <t>2337- 3652</t>
  </si>
  <si>
    <t>Perhimpunan Agronomi Indonesia (PERAGI) dan Departemen Agronomi dan Hortikultura, FAPERTA-IPB</t>
  </si>
  <si>
    <t>Animal Production : Indonesian Journal of Animal Production</t>
  </si>
  <si>
    <t>2541- 5875</t>
  </si>
  <si>
    <t>Fakultas Peternakan Universitas Jenderal Soedirman</t>
  </si>
  <si>
    <t>2527- 3825</t>
  </si>
  <si>
    <t>Fakultas Teknologi Pertanian, Universitas Gadjah Mada</t>
  </si>
  <si>
    <t>Jurnal Teknologi Industri Pertanian</t>
  </si>
  <si>
    <t>2252- 3901</t>
  </si>
  <si>
    <t>Departemen Teknologi Industri Pertanian-IPB</t>
  </si>
  <si>
    <t>Jurnal Perlindungan Tanaman Indonesia</t>
  </si>
  <si>
    <t>2548- 4788</t>
  </si>
  <si>
    <t>Departemen Hama dan Penyakit Tumbuhan, Fakultas Pertanian, Universitas Gadjah Mada</t>
  </si>
  <si>
    <t>Journal of ICT Research and Applications</t>
  </si>
  <si>
    <t>2338- 5499</t>
  </si>
  <si>
    <t>Lembaga Penelitian dan Pengabdian kepada Masyarakat (LPPM), Institut Teknologi Bandung</t>
  </si>
  <si>
    <t>Makara Journal of Technology</t>
  </si>
  <si>
    <t>2356- 4539</t>
  </si>
  <si>
    <t>Direktorat Riset dan Pengabdian kepada Masyarakat, Universitas Indonesia</t>
  </si>
  <si>
    <t>Jurnal Wilayah dan Lingkungan</t>
  </si>
  <si>
    <t>2407- 8751</t>
  </si>
  <si>
    <t>Laboratorium Pengembangan Wilayah dan Manajemen Lingkungan, Departemen Perencanaan Wilayah dan Kota, Universitas Diponegoro</t>
  </si>
  <si>
    <t>Jurnal Elektronika dan Telekomunikasi</t>
  </si>
  <si>
    <t>2527- 9955</t>
  </si>
  <si>
    <t>Pusat Penelitian Elektronika dan Telekomunikasi - Lembaga Ilmu Pengetahuan Indonesia</t>
  </si>
  <si>
    <t>Geoplanning: Journal of Geomatics and Planning</t>
  </si>
  <si>
    <t>2355- 6544</t>
  </si>
  <si>
    <t>Jurnal Penelitian Pos dan Informatika</t>
  </si>
  <si>
    <t>2476- 9266</t>
  </si>
  <si>
    <t>Puslitbang Penyelenggaraan Pos dan Informartika Badan Litbang SDM Kementerian Komunikasi dan Informatika</t>
  </si>
  <si>
    <t>Jurnal Teknik Industri: Jurnal Keilmuan dan Aplikasi Teknik Industri</t>
  </si>
  <si>
    <t>2087- 7439</t>
  </si>
  <si>
    <t>Pusat Penelitian, Lembaga Penelitian dan Pengabdian kepada Masyarakat, Universitas Kristen Petra</t>
  </si>
  <si>
    <t>Buletin Pos dan Telekomunikasi</t>
  </si>
  <si>
    <t>2443- 1524</t>
  </si>
  <si>
    <t>Pusat Penelitian dan Pengembangan SDPPPI, Kemenkominfo</t>
  </si>
  <si>
    <t>Jurnal Teknik Sipil</t>
  </si>
  <si>
    <t>2549- 2659</t>
  </si>
  <si>
    <t>Fakultas Teknik Sipil dan Lingkungan Institut Teknologi Bandung (ITB)</t>
  </si>
  <si>
    <t>Jurnal Rekayasa Kimia dan Lingkungan (Journal of chemical engineering and environment)</t>
  </si>
  <si>
    <t>2356- 1661</t>
  </si>
  <si>
    <t>Jurusan Teknik Kimia Universitas Syiah Kuala</t>
  </si>
  <si>
    <t>Jurnal Ketahanan Nasional</t>
  </si>
  <si>
    <t>2302- 9269</t>
  </si>
  <si>
    <t>2527- 9688</t>
  </si>
  <si>
    <t>Fakultas Ilmu Budaya, Universitas Gadjah Mada</t>
  </si>
  <si>
    <t>Program Studi Ketahanan Nasional Sekolah Pascasarjana Universitas Gadjah Mada</t>
  </si>
  <si>
    <r>
      <t xml:space="preserve">AGRIVITA </t>
    </r>
    <r>
      <rPr>
        <i/>
        <sz val="12"/>
        <color rgb="FF000000"/>
        <rFont val="Times New Roman"/>
        <family val="1"/>
      </rPr>
      <t>Journal of Agricultural Science</t>
    </r>
  </si>
  <si>
    <r>
      <t xml:space="preserve">Fakultas Peternakan dan Ilmu Pertanian Universitas Diponegoro dan </t>
    </r>
    <r>
      <rPr>
        <b/>
        <sz val="12"/>
        <color rgb="FF000000"/>
        <rFont val="Times New Roman"/>
        <family val="1"/>
      </rPr>
      <t xml:space="preserve">Indonesian Society of Animal Agriculture </t>
    </r>
    <r>
      <rPr>
        <sz val="12"/>
        <color rgb="FF000000"/>
        <rFont val="Times New Roman"/>
        <family val="1"/>
      </rPr>
      <t>(ISAA)</t>
    </r>
  </si>
  <si>
    <t>2017-1</t>
  </si>
  <si>
    <r>
      <t xml:space="preserve">Al-Jami'ah: </t>
    </r>
    <r>
      <rPr>
        <i/>
        <sz val="12"/>
        <color rgb="FF000000"/>
        <rFont val="Times New Roman"/>
        <family val="1"/>
      </rPr>
      <t>Journal of Islamic Studies</t>
    </r>
  </si>
  <si>
    <r>
      <t xml:space="preserve">PADJADJARAN Jurnal Ilmu Hukum </t>
    </r>
    <r>
      <rPr>
        <i/>
        <sz val="12"/>
        <color rgb="FF000000"/>
        <rFont val="Times New Roman"/>
        <family val="1"/>
      </rPr>
      <t>(Journal of Law)</t>
    </r>
  </si>
  <si>
    <r>
      <t xml:space="preserve">Hasanuddin </t>
    </r>
    <r>
      <rPr>
        <i/>
        <sz val="12"/>
        <color rgb="FF000000"/>
        <rFont val="Times New Roman"/>
        <family val="1"/>
      </rPr>
      <t>Law Review</t>
    </r>
  </si>
  <si>
    <r>
      <t xml:space="preserve">HAYATI </t>
    </r>
    <r>
      <rPr>
        <i/>
        <sz val="12"/>
        <color rgb="FF000000"/>
        <rFont val="Times New Roman"/>
        <family val="1"/>
      </rPr>
      <t>Journal of Biosciences</t>
    </r>
  </si>
  <si>
    <r>
      <t>Berkala Penelitian Hayati (</t>
    </r>
    <r>
      <rPr>
        <i/>
        <sz val="12"/>
        <color rgb="FF000000"/>
        <rFont val="Times New Roman"/>
        <family val="1"/>
      </rPr>
      <t>Journal of Biological Researches)</t>
    </r>
  </si>
  <si>
    <t>http://journal.ui.ac.id/icmr</t>
  </si>
  <si>
    <t>http://hubsasia.ui.ac.id/index.php/hubsasia</t>
  </si>
  <si>
    <t>https://journal.ugm.ac.id/jkap</t>
  </si>
  <si>
    <t>http://journal.ui.ac.id/health</t>
  </si>
  <si>
    <t>https://jurnal.ugm.ac.id/mkgi</t>
  </si>
  <si>
    <t>http://www.ejgta.org/index.php/ejgta</t>
  </si>
  <si>
    <t>http://aij.batan.go.id/index.php/aij</t>
  </si>
  <si>
    <t>http://journal.biotrop.org/index.php/biotropia</t>
  </si>
  <si>
    <t>http://journal.ipb.ac.id/index.php/mediapeternakan</t>
  </si>
  <si>
    <t>http://jurnal.balithutmakassar.org/index.php/wallacea</t>
  </si>
  <si>
    <t>http://ejournal.uin-malang.ac.id/index.php/JIA</t>
  </si>
  <si>
    <t>http://www.jurnal.unsyiah.ac.id/JRE</t>
  </si>
  <si>
    <t>https://journal.unnes.ac.id/nju/index.php/jbat</t>
  </si>
  <si>
    <t>https://ijog.geologi.esdm.go.id/index.php/IJOG</t>
  </si>
  <si>
    <t>http://jurnal.unsyiah.ac.id/AIJST</t>
  </si>
  <si>
    <t>http://journal.sbm.itb.ac.id/index.php/mantek</t>
  </si>
  <si>
    <t>http://journal.iain-samarinda.ac.id/index.php/dinamika_ilmu</t>
  </si>
  <si>
    <t>Jurnal Sosioteknologi</t>
  </si>
  <si>
    <t>http://journals.itb.ac.id/index.php/sostek</t>
  </si>
  <si>
    <t>http://wacana.ui.ac.id/index.php/wjhi</t>
  </si>
  <si>
    <t>http://www.actamedindones.org/index.php/ijim</t>
  </si>
  <si>
    <t>http://ejournal.undip.ac.id/index.php/medianers/index</t>
  </si>
  <si>
    <t>https://jurnal.uns.ac.id/alchemy</t>
  </si>
  <si>
    <t>http://journal.uad.ac.id/index.php/EduLearn</t>
  </si>
  <si>
    <t>http://agrivita.ub.ac.id/index.php/agrivita</t>
  </si>
  <si>
    <t>http://www.jdmlm.ub.ac.id/index.php/jdmlm</t>
  </si>
  <si>
    <t>http://ejournal.undip.ac.id/index.php/jitaa</t>
  </si>
  <si>
    <t>http://www.jtrolis.ub.ac.id/index.php/jtrolis</t>
  </si>
  <si>
    <t>http://journal.ipb.ac.id/index.php/jpsl</t>
  </si>
  <si>
    <t>http://journal.portalgaruda.org/index.php/EEI</t>
  </si>
  <si>
    <t>http://journal.binus.ac.id/index.php/commit/index</t>
  </si>
  <si>
    <t>http://ejournal.undip.ac.id/index.php/ijred/about/submissions</t>
  </si>
  <si>
    <t>http://journals.itb.ac.id/index.php/jets/index</t>
  </si>
  <si>
    <t>http://jiki.cs.ui.ac.id/index.php/jiki</t>
  </si>
  <si>
    <t>http://ejournal.undip.ac.id/index.php/reaktor</t>
  </si>
  <si>
    <t>http://ejournal2.undip.ac.id/index.php/tataloka</t>
  </si>
  <si>
    <t>http://aljamiah.or.id/index.php/AJIS</t>
  </si>
  <si>
    <t>http://journal.uinjkt.ac.id/index.php/studia-islamika</t>
  </si>
  <si>
    <t>http://islamica.uinsby.ac.id/index.php/islamica</t>
  </si>
  <si>
    <t>http://ejournal.uin-suska.ac.id/index.php/ushuludin</t>
  </si>
  <si>
    <t>http://ejournal.stainpamekasan.ac.id/index.php/karsa</t>
  </si>
  <si>
    <t>http://ejurnal.iainmataram.ac.id/index.php/ulumuna</t>
  </si>
  <si>
    <t>https://ejournal.stiesia.ac.id/ekuitas</t>
  </si>
  <si>
    <t>http://journal.ipb.ac.id/index.php/ijbe</t>
  </si>
  <si>
    <t>http://jurnal.unpad.ac.id/pjih</t>
  </si>
  <si>
    <t>http://arenahukum.ub.ac.id/index.php/arena</t>
  </si>
  <si>
    <t>http://lawjournal.ub.ac.id/index.php/law</t>
  </si>
  <si>
    <t>http://pasca.unhas.ac.id/ojs/index.php/halrev</t>
  </si>
  <si>
    <t>http://ejournal.undip.ac.id/index.php/mmh</t>
  </si>
  <si>
    <t>http://e-journal.unair.ac.id/index.php/IJTID</t>
  </si>
  <si>
    <t>http://journal.uad.ac.id/index.php/PHARMACIANA/index</t>
  </si>
  <si>
    <t>http://e-journal.unair.ac.id/index.php/MKG/index</t>
  </si>
  <si>
    <t>https://jurnal.ugm.ac.id/jgki</t>
  </si>
  <si>
    <t>http://inabj.org/index.php/ibj</t>
  </si>
  <si>
    <t>http://journal.fkm.ui.ac.id/kesmas</t>
  </si>
  <si>
    <t>http://www.ina-jghe.com/journal/index.php/jghe</t>
  </si>
  <si>
    <t>https://saripediatri.org/index.php/sari-pediatri</t>
  </si>
  <si>
    <t>https://www.journals.elsevier.com/hayati-journal-of-biosciences/</t>
  </si>
  <si>
    <t>http://berkalahayati.org/about</t>
  </si>
  <si>
    <t>http://jpacr.ub.ac.id/index.php/jpacr</t>
  </si>
  <si>
    <t>https://journal.uny.ac.id/index.php/jrpm</t>
  </si>
  <si>
    <t>http://journal.ipb.ac.id/index.php/jurnalagronomi</t>
  </si>
  <si>
    <t>http://www.animalproduction.net/index.php/JAP</t>
  </si>
  <si>
    <t>https://jurnal.ugm.ac.id/agritech</t>
  </si>
  <si>
    <t>http://journal.ipb.ac.id/index.php/jurnaltin</t>
  </si>
  <si>
    <t>https://jurnal.ugm.ac.id/jpti/index</t>
  </si>
  <si>
    <t>http://journals.itb.ac.id/index.php/jictra/index</t>
  </si>
  <si>
    <t>http://journal.ui.ac.id/technology/journal</t>
  </si>
  <si>
    <t>http://ejournal2.undip.ac.id/index.php/jwl</t>
  </si>
  <si>
    <t>http://www.jurnalet.com/jet</t>
  </si>
  <si>
    <t>http://ejournal.undip.ac.id/index.php/geoplanning</t>
  </si>
  <si>
    <t>https://jurnal-ppi.kominfo.go.id/index.php/jppi</t>
  </si>
  <si>
    <t>http://jurnalindustri.petra.ac.id/</t>
  </si>
  <si>
    <t>http://online.bpostel.com/index.php/bpostel</t>
  </si>
  <si>
    <t>https://ftsl.itb.ac.id/jurnal-teknik-sipil/</t>
  </si>
  <si>
    <t>http://www.jurnal.unsyiah.ac.id/RKL</t>
  </si>
  <si>
    <t>https://jurnal.ugm.ac.id/jurnal-humaniora</t>
  </si>
  <si>
    <t>https://jurnal.ugm.ac.id/jkn</t>
  </si>
  <si>
    <t>21 Juni 2017</t>
  </si>
  <si>
    <t>21 Juni 2022</t>
  </si>
  <si>
    <r>
      <rPr>
        <sz val="12"/>
        <rFont val="Times New Roman"/>
        <family val="1"/>
      </rPr>
      <t>0853- 9510</t>
    </r>
  </si>
  <si>
    <r>
      <rPr>
        <sz val="12"/>
        <rFont val="Times New Roman"/>
        <family val="1"/>
      </rPr>
      <t>1412- 436X</t>
    </r>
  </si>
  <si>
    <r>
      <rPr>
        <sz val="12"/>
        <rFont val="Times New Roman"/>
        <family val="1"/>
      </rPr>
      <t>Fakultas Syariah IAIN STS Jambi</t>
    </r>
  </si>
  <si>
    <r>
      <rPr>
        <sz val="12"/>
        <rFont val="Times New Roman"/>
        <family val="1"/>
      </rPr>
      <t>1693- 4040</t>
    </r>
  </si>
  <si>
    <r>
      <rPr>
        <sz val="12"/>
        <rFont val="Times New Roman"/>
        <family val="1"/>
      </rPr>
      <t>Fakultas Agama Islam Universitas Muhammadiyah Yogyakarta bekerja sama dengan (AMHES) The Association of Muhammadiyah Higher Education for Islamic Studies</t>
    </r>
  </si>
  <si>
    <r>
      <rPr>
        <sz val="12"/>
        <rFont val="Times New Roman"/>
        <family val="1"/>
      </rPr>
      <t>1411- 5212</t>
    </r>
  </si>
  <si>
    <r>
      <rPr>
        <sz val="12"/>
        <rFont val="Times New Roman"/>
        <family val="1"/>
      </rPr>
      <t>Departemen Ilmu Ekonomi Fakultas Ekonomi Universitas Indonesia</t>
    </r>
  </si>
  <si>
    <r>
      <rPr>
        <sz val="12"/>
        <rFont val="Times New Roman"/>
        <family val="1"/>
      </rPr>
      <t>Ekonomi</t>
    </r>
  </si>
  <si>
    <r>
      <rPr>
        <sz val="12"/>
        <rFont val="Times New Roman"/>
        <family val="1"/>
      </rPr>
      <t>1410- 3583</t>
    </r>
  </si>
  <si>
    <r>
      <rPr>
        <sz val="12"/>
        <rFont val="Times New Roman"/>
        <family val="1"/>
      </rPr>
      <t>Fakultas Ekonomi Universitas Tarumanagara</t>
    </r>
  </si>
  <si>
    <r>
      <rPr>
        <sz val="12"/>
        <rFont val="Times New Roman"/>
        <family val="1"/>
      </rPr>
      <t>2088- 1231</t>
    </r>
  </si>
  <si>
    <r>
      <rPr>
        <sz val="12"/>
        <rFont val="Times New Roman"/>
        <family val="1"/>
      </rPr>
      <t>Program Pascasarjana Universitas Mercu Buana</t>
    </r>
  </si>
  <si>
    <r>
      <rPr>
        <sz val="12"/>
        <rFont val="Times New Roman"/>
        <family val="1"/>
      </rPr>
      <t>1410- 3591</t>
    </r>
  </si>
  <si>
    <r>
      <rPr>
        <sz val="12"/>
        <rFont val="Times New Roman"/>
        <family val="1"/>
      </rPr>
      <t>2087- 8885</t>
    </r>
  </si>
  <si>
    <r>
      <rPr>
        <sz val="12"/>
        <rFont val="Times New Roman"/>
        <family val="1"/>
      </rPr>
      <t>Indonesian Mathematical Society (IndoMS)</t>
    </r>
  </si>
  <si>
    <r>
      <rPr>
        <sz val="12"/>
        <rFont val="Times New Roman"/>
        <family val="1"/>
      </rPr>
      <t>2252- 5084</t>
    </r>
  </si>
  <si>
    <r>
      <rPr>
        <sz val="12"/>
        <rFont val="Times New Roman"/>
        <family val="1"/>
      </rPr>
      <t>Asosiasi Institusi Pendidikan Kedokteran Indonesia (AIPKI)</t>
    </r>
  </si>
  <si>
    <r>
      <rPr>
        <sz val="12"/>
        <rFont val="Times New Roman"/>
        <family val="1"/>
      </rPr>
      <t>2301- 9166</t>
    </r>
  </si>
  <si>
    <r>
      <rPr>
        <sz val="12"/>
        <rFont val="Times New Roman"/>
        <family val="1"/>
      </rPr>
      <t>Fakultas Ilmu Tarbiyah dan Keguruan UIN Sunan Kalijaga Yogyakarta</t>
    </r>
  </si>
  <si>
    <r>
      <t xml:space="preserve">Majalah Obat Tradisional </t>
    </r>
    <r>
      <rPr>
        <i/>
        <sz val="12"/>
        <rFont val="Times New Roman"/>
        <family val="1"/>
      </rPr>
      <t>(Traditional Medicine Journal</t>
    </r>
    <r>
      <rPr>
        <sz val="12"/>
        <rFont val="Times New Roman"/>
        <family val="1"/>
      </rPr>
      <t>)</t>
    </r>
  </si>
  <si>
    <r>
      <rPr>
        <sz val="12"/>
        <rFont val="Times New Roman"/>
        <family val="1"/>
      </rPr>
      <t>1410- 5918</t>
    </r>
  </si>
  <si>
    <r>
      <rPr>
        <sz val="12"/>
        <rFont val="Times New Roman"/>
        <family val="1"/>
      </rPr>
      <t>Fakultas Farmasi UGM bekerjasama dengan IAI DIY</t>
    </r>
  </si>
  <si>
    <r>
      <rPr>
        <sz val="12"/>
        <rFont val="Times New Roman"/>
        <family val="1"/>
      </rPr>
      <t>Kesehatan</t>
    </r>
  </si>
  <si>
    <r>
      <rPr>
        <sz val="12"/>
        <rFont val="Times New Roman"/>
        <family val="1"/>
      </rPr>
      <t>2337- 7909</t>
    </r>
  </si>
  <si>
    <r>
      <rPr>
        <sz val="12"/>
        <rFont val="Times New Roman"/>
        <family val="1"/>
      </rPr>
      <t>Unit Publikasi Ilmiah dan HKI Fakultas Kedokteran Universitas Padjadiaran</t>
    </r>
  </si>
  <si>
    <r>
      <rPr>
        <sz val="12"/>
        <rFont val="Times New Roman"/>
        <family val="1"/>
      </rPr>
      <t>2338- 5324</t>
    </r>
  </si>
  <si>
    <r>
      <rPr>
        <sz val="12"/>
        <rFont val="Times New Roman"/>
        <family val="1"/>
      </rPr>
      <t>2087- 4235</t>
    </r>
  </si>
  <si>
    <r>
      <rPr>
        <sz val="12"/>
        <rFont val="Times New Roman"/>
        <family val="1"/>
      </rPr>
      <t>Forum Komunikasi Kemitraan Perikanan Tangkap (FK2PT) dan Departemen PSP FPIK IPB</t>
    </r>
  </si>
  <si>
    <r>
      <rPr>
        <sz val="12"/>
        <rFont val="Times New Roman"/>
        <family val="1"/>
      </rPr>
      <t>0126- 0421</t>
    </r>
  </si>
  <si>
    <r>
      <rPr>
        <sz val="12"/>
        <rFont val="Times New Roman"/>
        <family val="1"/>
      </rPr>
      <t>Fakultas Kedokteran Hewan UGM</t>
    </r>
  </si>
  <si>
    <r>
      <rPr>
        <sz val="12"/>
        <rFont val="Times New Roman"/>
        <family val="1"/>
      </rPr>
      <t>2407- 0475 dan 2338- 8439</t>
    </r>
  </si>
  <si>
    <r>
      <rPr>
        <sz val="12"/>
        <rFont val="Times New Roman"/>
        <family val="1"/>
      </rPr>
      <t>Perhimpunan Teknik Pertanian Indonesia (PERTETA) bekerja sama dengan Departemen Teknik Mesin dan Biosistem, FATETA-IPB</t>
    </r>
  </si>
  <si>
    <r>
      <rPr>
        <sz val="12"/>
        <rFont val="Times New Roman"/>
        <family val="1"/>
      </rPr>
      <t>0126- 219X</t>
    </r>
  </si>
  <si>
    <r>
      <rPr>
        <sz val="12"/>
        <rFont val="Times New Roman"/>
        <family val="1"/>
      </rPr>
      <t>Lembaga Penelitian dan Pengabdian Kepada Masyarakat, Universitas Kristen Petra Surabaya</t>
    </r>
  </si>
  <si>
    <r>
      <rPr>
        <sz val="12"/>
        <rFont val="Times New Roman"/>
        <family val="1"/>
      </rPr>
      <t>2088- 6985</t>
    </r>
  </si>
  <si>
    <r>
      <rPr>
        <sz val="12"/>
        <rFont val="Times New Roman"/>
        <family val="1"/>
      </rPr>
      <t>Pusat Penelitian Tenaga Listrik dan Mekatronik -Lembaga Ilmu Pengetahuan Indonesia</t>
    </r>
  </si>
  <si>
    <r>
      <rPr>
        <sz val="12"/>
        <rFont val="Times New Roman"/>
        <family val="1"/>
      </rPr>
      <t>1411- 5115</t>
    </r>
  </si>
  <si>
    <r>
      <rPr>
        <sz val="12"/>
        <rFont val="Times New Roman"/>
        <family val="1"/>
      </rPr>
      <t>Jurusan Seni Drama Tari dan Musik Universitas Negeri Semarang</t>
    </r>
  </si>
  <si>
    <r>
      <rPr>
        <sz val="12"/>
        <rFont val="Times New Roman"/>
        <family val="1"/>
      </rPr>
      <t>2088- 7523</t>
    </r>
  </si>
  <si>
    <r>
      <rPr>
        <sz val="12"/>
        <rFont val="Times New Roman"/>
        <family val="1"/>
      </rPr>
      <t>Jurusan Al-Qur'an dan Hadis Fakultas Ushuluddin dan Filsafat UIN Sunan Ampel Surabaya</t>
    </r>
  </si>
  <si>
    <r>
      <rPr>
        <sz val="12"/>
        <rFont val="Times New Roman"/>
        <family val="1"/>
      </rPr>
      <t>0854- 0594</t>
    </r>
  </si>
  <si>
    <r>
      <rPr>
        <sz val="12"/>
        <rFont val="Times New Roman"/>
        <family val="1"/>
      </rPr>
      <t>Pusat Penelitian dan Pengabdian Pada Masyarakat (P3M) STAIN Kudus</t>
    </r>
  </si>
  <si>
    <r>
      <rPr>
        <sz val="12"/>
        <rFont val="Times New Roman"/>
        <family val="1"/>
      </rPr>
      <t>0853- 3857</t>
    </r>
  </si>
  <si>
    <r>
      <rPr>
        <sz val="12"/>
        <rFont val="Times New Roman"/>
        <family val="1"/>
      </rPr>
      <t>Fakultas Ushuluddin UIN Walisongo Semarang</t>
    </r>
  </si>
  <si>
    <r>
      <rPr>
        <sz val="12"/>
        <rFont val="Times New Roman"/>
        <family val="1"/>
      </rPr>
      <t>2088- 6241</t>
    </r>
  </si>
  <si>
    <r>
      <rPr>
        <sz val="12"/>
        <rFont val="Times New Roman"/>
        <family val="1"/>
      </rPr>
      <t>Konsorium Dosen Ilmu Politik dan Politik Islam bekerjasama dengan Prodi Filsafat Politik Islam UIN Sunan Ampel Surabaya</t>
    </r>
  </si>
  <si>
    <r>
      <rPr>
        <sz val="12"/>
        <rFont val="Times New Roman"/>
        <family val="1"/>
      </rPr>
      <t>2089- 0109</t>
    </r>
  </si>
  <si>
    <r>
      <rPr>
        <sz val="12"/>
        <rFont val="Times New Roman"/>
        <family val="1"/>
      </rPr>
      <t>Prodi Siyasah Jinayah Fakultas Syariah dan Hukum UIN Sunan Ampel Surabaya</t>
    </r>
  </si>
  <si>
    <r>
      <rPr>
        <sz val="12"/>
        <rFont val="Times New Roman"/>
        <family val="1"/>
      </rPr>
      <t>1412- 3460</t>
    </r>
  </si>
  <si>
    <r>
      <rPr>
        <sz val="12"/>
        <rFont val="Times New Roman"/>
        <family val="1"/>
      </rPr>
      <t>PSW UIN Sunan Kalijaga</t>
    </r>
  </si>
  <si>
    <r>
      <rPr>
        <sz val="12"/>
        <rFont val="Times New Roman"/>
        <family val="1"/>
      </rPr>
      <t>1979- 715X</t>
    </r>
  </si>
  <si>
    <r>
      <rPr>
        <sz val="12"/>
        <rFont val="Times New Roman"/>
        <family val="1"/>
      </rPr>
      <t>Jurusan Ekonomi Pembangunan, Fakultas Ekonomi Universitas Negeri Semarang</t>
    </r>
  </si>
  <si>
    <r>
      <rPr>
        <sz val="12"/>
        <rFont val="Times New Roman"/>
        <family val="1"/>
      </rPr>
      <t>2252- 8997</t>
    </r>
  </si>
  <si>
    <r>
      <rPr>
        <sz val="12"/>
        <rFont val="Times New Roman"/>
        <family val="1"/>
      </rPr>
      <t>Jurusan Manajemen Fakultas Ekonomi dan Bisnis Universitas Brawijaya</t>
    </r>
  </si>
  <si>
    <r>
      <rPr>
        <sz val="12"/>
        <rFont val="Times New Roman"/>
        <family val="1"/>
      </rPr>
      <t>1412- 3681</t>
    </r>
  </si>
  <si>
    <r>
      <rPr>
        <sz val="12"/>
        <rFont val="Times New Roman"/>
        <family val="1"/>
      </rPr>
      <t>Departemen Manajemen &amp; Bisnis, Fakultas Ekonomi Universitas Padjdjaran</t>
    </r>
  </si>
  <si>
    <r>
      <rPr>
        <sz val="12"/>
        <rFont val="Times New Roman"/>
        <family val="1"/>
      </rPr>
      <t>2339- 1286</t>
    </r>
  </si>
  <si>
    <r>
      <rPr>
        <sz val="12"/>
        <rFont val="Times New Roman"/>
        <family val="1"/>
      </rPr>
      <t>Program Studi Pendidikan IPA, Fakultas Matematika dan Ilmu Pengetahuan Alam, Universitas Negeri Semarang bekerjasama dengan Perkumpulan Pendidikan IPA Indonesia J)_</t>
    </r>
  </si>
  <si>
    <r>
      <rPr>
        <sz val="12"/>
        <rFont val="Times New Roman"/>
        <family val="1"/>
      </rPr>
      <t>0215- 9643</t>
    </r>
  </si>
  <si>
    <r>
      <rPr>
        <sz val="12"/>
        <rFont val="Times New Roman"/>
        <family val="1"/>
      </rPr>
      <t>LPTK (Lembaga Pendidikan Tenaga Kependidikan) dan ISPI (Ikatan Sarjana Pendidikan Indonesia)</t>
    </r>
  </si>
  <si>
    <r>
      <rPr>
        <sz val="12"/>
        <rFont val="Times New Roman"/>
        <family val="1"/>
      </rPr>
      <t>2301- 9123</t>
    </r>
  </si>
  <si>
    <r>
      <rPr>
        <sz val="12"/>
        <rFont val="Times New Roman"/>
        <family val="1"/>
      </rPr>
      <t>Pusat Penerbitan Universitas - Lembaga Penelitian dan Pengabdian Kepada Masyarakat (P2P-LPPM) Fakultas Kedokteran Universitas Islam Bandung</t>
    </r>
  </si>
  <si>
    <r>
      <rPr>
        <sz val="12"/>
        <rFont val="Times New Roman"/>
        <family val="1"/>
      </rPr>
      <t>0853- 7704</t>
    </r>
  </si>
  <si>
    <r>
      <rPr>
        <sz val="12"/>
        <rFont val="Times New Roman"/>
        <family val="1"/>
      </rPr>
      <t>Perhimpunan Dokter Paru Indonesia (PDPI)</t>
    </r>
  </si>
  <si>
    <r>
      <rPr>
        <sz val="12"/>
        <rFont val="Times New Roman"/>
        <family val="1"/>
      </rPr>
      <t>2355- 8393</t>
    </r>
  </si>
  <si>
    <r>
      <rPr>
        <sz val="12"/>
        <rFont val="Times New Roman"/>
        <family val="1"/>
      </rPr>
      <t>Graha Masyarakat Ilmiah Kedokteran (Gramik) Fakultas Kedokteran Universitas Airlangga</t>
    </r>
  </si>
  <si>
    <r>
      <rPr>
        <sz val="12"/>
        <rFont val="Times New Roman"/>
        <family val="1"/>
      </rPr>
      <t>2085- 191X</t>
    </r>
  </si>
  <si>
    <r>
      <rPr>
        <sz val="12"/>
        <rFont val="Times New Roman"/>
        <family val="1"/>
      </rPr>
      <t>Jurusan Biologi, Fakultas Matematika dan Ilmu Pengetahuan Alam, Universitas Negeri Semarang bekerjasama dengan Perhimpunan Biologi Indonesia dan Konsorsium Biologi</t>
    </r>
  </si>
  <si>
    <r>
      <rPr>
        <sz val="12"/>
        <rFont val="Times New Roman"/>
        <family val="1"/>
      </rPr>
      <t>1907- 9761</t>
    </r>
  </si>
  <si>
    <r>
      <rPr>
        <sz val="12"/>
        <rFont val="Times New Roman"/>
        <family val="1"/>
      </rPr>
      <t>Jurusan Kimia FMIPA Unsoed</t>
    </r>
  </si>
  <si>
    <r>
      <rPr>
        <sz val="12"/>
        <rFont val="Times New Roman"/>
        <family val="1"/>
      </rPr>
      <t>2087- 4855</t>
    </r>
  </si>
  <si>
    <r>
      <rPr>
        <sz val="12"/>
        <rFont val="Times New Roman"/>
        <family val="1"/>
      </rPr>
      <t>Perhimpunan Hortikultura Indonesia (PERHORTI) dan Departemen Agronomi dan Hortikultura Fakultas Pertanian IPB</t>
    </r>
  </si>
  <si>
    <r>
      <rPr>
        <sz val="12"/>
        <rFont val="Times New Roman"/>
        <family val="1"/>
      </rPr>
      <t>2301- 4156</t>
    </r>
  </si>
  <si>
    <r>
      <rPr>
        <sz val="12"/>
        <rFont val="Times New Roman"/>
        <family val="1"/>
      </rPr>
      <t>Jurusan Teknik Elektro dan Teknologi Informasi, Fakultas Teknik, Universitas Gadjah Mada</t>
    </r>
  </si>
  <si>
    <r>
      <rPr>
        <sz val="12"/>
        <rFont val="Times New Roman"/>
        <family val="1"/>
      </rPr>
      <t>2442- 3866</t>
    </r>
  </si>
  <si>
    <r>
      <rPr>
        <sz val="12"/>
        <rFont val="Times New Roman"/>
        <family val="1"/>
      </rPr>
      <t>Institut Teknologi Bandung dan Ikatan Ahli Perencanaan</t>
    </r>
  </si>
  <si>
    <r>
      <rPr>
        <sz val="12"/>
        <rFont val="Times New Roman"/>
        <family val="1"/>
      </rPr>
      <t>1410- 6094</t>
    </r>
  </si>
  <si>
    <r>
      <rPr>
        <sz val="12"/>
        <rFont val="Times New Roman"/>
        <family val="1"/>
      </rPr>
      <t>2088- 6314</t>
    </r>
  </si>
  <si>
    <r>
      <rPr>
        <sz val="12"/>
        <rFont val="Times New Roman"/>
        <family val="1"/>
      </rPr>
      <t>Program Studi Komunikasi dan Penyiaran Islam, UIN Sunan Ampel Surabaya dan Asosiasi Profesi Dakwah Islam Indonesia (APDII)</t>
    </r>
  </si>
  <si>
    <r>
      <rPr>
        <sz val="12"/>
        <rFont val="Times New Roman"/>
        <family val="1"/>
      </rPr>
      <t>0215- 8884</t>
    </r>
  </si>
  <si>
    <r>
      <rPr>
        <sz val="12"/>
        <rFont val="Times New Roman"/>
        <family val="1"/>
      </rPr>
      <t>Fakultas Psikologi UGM</t>
    </r>
  </si>
  <si>
    <r>
      <rPr>
        <sz val="12"/>
        <rFont val="Times New Roman"/>
        <family val="1"/>
      </rPr>
      <t>1978- 8118</t>
    </r>
  </si>
  <si>
    <r>
      <rPr>
        <sz val="12"/>
        <rFont val="Times New Roman"/>
        <family val="1"/>
      </rPr>
      <t>Bina Nusantara University</t>
    </r>
  </si>
  <si>
    <r>
      <rPr>
        <sz val="12"/>
        <rFont val="Times New Roman"/>
        <family val="1"/>
      </rPr>
      <t>1829- 5088</t>
    </r>
  </si>
  <si>
    <r>
      <rPr>
        <sz val="12"/>
        <rFont val="Times New Roman"/>
        <family val="1"/>
      </rPr>
      <t>1907- 6037</t>
    </r>
  </si>
  <si>
    <r>
      <rPr>
        <sz val="12"/>
        <rFont val="Times New Roman"/>
        <family val="1"/>
      </rPr>
      <t>2302- 7517</t>
    </r>
  </si>
  <si>
    <r>
      <rPr>
        <sz val="12"/>
        <rFont val="Times New Roman"/>
        <family val="1"/>
      </rPr>
      <t>Departemen SKPM IPB</t>
    </r>
  </si>
  <si>
    <r>
      <rPr>
        <sz val="12"/>
        <rFont val="Times New Roman"/>
        <family val="1"/>
      </rPr>
      <t>1907-59IX</t>
    </r>
  </si>
  <si>
    <r>
      <rPr>
        <sz val="12"/>
        <rFont val="Times New Roman"/>
        <family val="1"/>
      </rPr>
      <t>Asosiasi Pengkaji Hukum Islam (APHI) Bekerjasama dengan Jurusan Syariah STAIN Pamekasan</t>
    </r>
  </si>
  <si>
    <r>
      <rPr>
        <sz val="12"/>
        <rFont val="Times New Roman"/>
        <family val="1"/>
      </rPr>
      <t>2087- 8265</t>
    </r>
  </si>
  <si>
    <r>
      <rPr>
        <sz val="12"/>
        <rFont val="Times New Roman"/>
        <family val="1"/>
      </rPr>
      <t>Himpunan Peminat Ilmu - Ilmu Ushuluddin (HIPIUS)</t>
    </r>
  </si>
  <si>
    <r>
      <rPr>
        <sz val="12"/>
        <rFont val="Times New Roman"/>
        <family val="1"/>
      </rPr>
      <t>1693- 5853</t>
    </r>
  </si>
  <si>
    <r>
      <rPr>
        <sz val="12"/>
        <rFont val="Times New Roman"/>
        <family val="1"/>
      </rPr>
      <t>Manajemen dan Bisnis - Institut Pertanian Bogor</t>
    </r>
  </si>
  <si>
    <r>
      <rPr>
        <sz val="12"/>
        <rFont val="Times New Roman"/>
        <family val="1"/>
      </rPr>
      <t>1411- 6081</t>
    </r>
  </si>
  <si>
    <r>
      <rPr>
        <sz val="12"/>
        <rFont val="Times New Roman"/>
        <family val="1"/>
      </rPr>
      <t>Badan Penelitian dan Pengembangan Ekonomi Fakultas Ekonomi Universitas Muhammadiyah Surakarta</t>
    </r>
  </si>
  <si>
    <r>
      <rPr>
        <sz val="12"/>
        <rFont val="Times New Roman"/>
        <family val="1"/>
      </rPr>
      <t>0125- 992X</t>
    </r>
  </si>
  <si>
    <r>
      <rPr>
        <sz val="12"/>
        <rFont val="Times New Roman"/>
        <family val="1"/>
      </rPr>
      <t>Lembaga Penelitian dan Pengabdian Kepada Masyarakat Universitas Negeri Yogyakarta, Bekerjasama dengan Masyarakat Penelitian Pendidikan Indonesia</t>
    </r>
  </si>
  <si>
    <r>
      <rPr>
        <sz val="12"/>
        <rFont val="Times New Roman"/>
        <family val="1"/>
      </rPr>
      <t>0216- 2482</t>
    </r>
  </si>
  <si>
    <r>
      <rPr>
        <sz val="12"/>
        <rFont val="Times New Roman"/>
        <family val="1"/>
      </rPr>
      <t>Fakultas Kesehatan Masyarakat, Universitas Hasanuddin</t>
    </r>
  </si>
  <si>
    <r>
      <rPr>
        <sz val="12"/>
        <rFont val="Times New Roman"/>
        <family val="1"/>
      </rPr>
      <t>1978- 1059</t>
    </r>
  </si>
  <si>
    <r>
      <rPr>
        <sz val="12"/>
        <rFont val="Times New Roman"/>
        <family val="1"/>
      </rPr>
      <t>Departemen Gizi Masyarakat, Fakultas Ekologi Manusia, IPB dan Perhimpunan Peminat Gizi dan Pangan (PERGIZI PANGAN) Indonesia</t>
    </r>
  </si>
  <si>
    <r>
      <rPr>
        <sz val="12"/>
        <rFont val="Times New Roman"/>
        <family val="1"/>
      </rPr>
      <t>0126- 1312</t>
    </r>
  </si>
  <si>
    <r>
      <rPr>
        <sz val="12"/>
        <rFont val="Times New Roman"/>
        <family val="1"/>
      </rPr>
      <t>Fakultas Kedokteran Universitas Gadjah Mada</t>
    </r>
  </si>
  <si>
    <r>
      <rPr>
        <sz val="12"/>
        <rFont val="Times New Roman"/>
        <family val="1"/>
      </rPr>
      <t>Perhimpunan Dokter Spesialis Saraf Indonesia</t>
    </r>
  </si>
  <si>
    <r>
      <rPr>
        <sz val="12"/>
        <rFont val="Times New Roman"/>
        <family val="1"/>
      </rPr>
      <t>Indonesian Society of Neuroanesthesia &amp; Critical Care (INA-SNACC)</t>
    </r>
  </si>
  <si>
    <r>
      <rPr>
        <sz val="12"/>
        <rFont val="Times New Roman"/>
        <family val="1"/>
      </rPr>
      <t>0024- 9521</t>
    </r>
  </si>
  <si>
    <r>
      <rPr>
        <sz val="12"/>
        <rFont val="Times New Roman"/>
        <family val="1"/>
      </rPr>
      <t>Faculty of Geography and Indonesian Geographers Association</t>
    </r>
  </si>
  <si>
    <r>
      <rPr>
        <sz val="12"/>
        <rFont val="Times New Roman"/>
        <family val="1"/>
      </rPr>
      <t>0853- 7291</t>
    </r>
  </si>
  <si>
    <r>
      <rPr>
        <sz val="12"/>
        <rFont val="Times New Roman"/>
        <family val="1"/>
      </rPr>
      <t>Jurusan Ilmu Kelautan Universitas Diponogoro dan Himpunan Ahli Pengelolaan Pesisir Indonesia</t>
    </r>
  </si>
  <si>
    <r>
      <rPr>
        <sz val="12"/>
        <rFont val="Times New Roman"/>
        <family val="1"/>
      </rPr>
      <t>2339- 2479</t>
    </r>
  </si>
  <si>
    <r>
      <rPr>
        <sz val="12"/>
        <rFont val="Times New Roman"/>
        <family val="1"/>
      </rPr>
      <t>Perhimpunan Fitopatologi Indonesia</t>
    </r>
  </si>
  <si>
    <r>
      <rPr>
        <sz val="12"/>
        <rFont val="Times New Roman"/>
        <family val="1"/>
      </rPr>
      <t>0852- 3682</t>
    </r>
  </si>
  <si>
    <r>
      <rPr>
        <sz val="12"/>
        <rFont val="Times New Roman"/>
        <family val="1"/>
      </rPr>
      <t>Fakultas Geografi UMS - Ikatan Geografi Indonesia</t>
    </r>
  </si>
  <si>
    <r>
      <rPr>
        <sz val="12"/>
        <rFont val="Times New Roman"/>
        <family val="1"/>
      </rPr>
      <t>Masyarakat Pengolahan Hasil Perikanan Indonesia</t>
    </r>
  </si>
  <si>
    <r>
      <rPr>
        <sz val="12"/>
        <rFont val="Times New Roman"/>
        <family val="1"/>
      </rPr>
      <t>Pertanian</t>
    </r>
  </si>
  <si>
    <t>0215- 0158</t>
  </si>
  <si>
    <t>2088- 4443</t>
  </si>
  <si>
    <t>Pusat Kajian Bali Universitas Udayana</t>
  </si>
  <si>
    <t>DAFTAR JURNAL TERAKREDITASI 2011-2017</t>
  </si>
  <si>
    <t>http://oaji.net/journal-detail.html?number=2418</t>
  </si>
  <si>
    <t>Jurnal Ilmiah Islam Futura</t>
  </si>
  <si>
    <t>2407- 7542</t>
  </si>
  <si>
    <t>Pascasarjana Universitas Islam Negeri Ar-Raniry Banda Aceh</t>
  </si>
  <si>
    <t>2017-2</t>
  </si>
  <si>
    <t>Ulul Albab: Jurnal Studi Islam</t>
  </si>
  <si>
    <t>2442- 5249</t>
  </si>
  <si>
    <t>Al-Iqtishad: Jurnal Ilmu Ekonomi Syariah (Journal Of Islamic Economics)</t>
  </si>
  <si>
    <t>2407- 8654</t>
  </si>
  <si>
    <t>Universitas Islam Negeri Syarif Hidayatullah Jakarta</t>
  </si>
  <si>
    <t>Binus Business Review</t>
  </si>
  <si>
    <t>2476- 9053</t>
  </si>
  <si>
    <t>Etikonomi</t>
  </si>
  <si>
    <t>2461- 0771</t>
  </si>
  <si>
    <t>Fakultas Ekonomi dan Bisnis Universitas Islam Negeri Syarif Hidayatullah Jakarta</t>
  </si>
  <si>
    <t>Gadjah Mada International Journal of Business</t>
  </si>
  <si>
    <t>2338- 7238</t>
  </si>
  <si>
    <t>Magister Manajemen, Fakultas Ekonomika dan Bisnis, Universitas Gadjah Mada</t>
  </si>
  <si>
    <t>2888- 785X</t>
  </si>
  <si>
    <t>Sekolah Tinggi Ilmu Ekonomi (PPPM STIE) Perbanas Surabaya</t>
  </si>
  <si>
    <t>2406- 9701</t>
  </si>
  <si>
    <t>Departemen Akuntansi, Fakultas Ekonomi dan Bisnis, Universitas Indonesia</t>
  </si>
  <si>
    <t>Jurnal Aplikasi Bisnis dan Manajemen (JABM)</t>
  </si>
  <si>
    <t>2460- 7819</t>
  </si>
  <si>
    <t>Program Pascasarjana Manajemen dan Bisnis, Institut Pertanian Bogor (MB-IPB)</t>
  </si>
  <si>
    <t>The Asian Journal of Technology Management : AJTM</t>
  </si>
  <si>
    <t>2089- 791X</t>
  </si>
  <si>
    <t>Unit Research and Knowledge, Sekolah Bisnis dan Manajemen Institut Teknologi Bandung</t>
  </si>
  <si>
    <t>Al-Ahkam</t>
  </si>
  <si>
    <t>2502- 3209</t>
  </si>
  <si>
    <t>Fakultas Syari'ah dan Hukum Universitas Islam Negeri Walisongo Semarang</t>
  </si>
  <si>
    <t>Jurnal Hukum &amp; Pembangunan</t>
  </si>
  <si>
    <t>2503- 1465</t>
  </si>
  <si>
    <t>Fakultas Hukum Universitas Indonesia</t>
  </si>
  <si>
    <t>Jurnal Hukum Internasional : Indonesian Journal of International Law</t>
  </si>
  <si>
    <t>2356- 5527</t>
  </si>
  <si>
    <t>Lembaga Pengkajian Hukum Internasional</t>
  </si>
  <si>
    <t>Mazahib : Jurnal Pemikiran Hukum Islam</t>
  </si>
  <si>
    <t>2460- 6588</t>
  </si>
  <si>
    <t>Yuridika</t>
  </si>
  <si>
    <t>2528- 3103</t>
  </si>
  <si>
    <t>2549- 0907</t>
  </si>
  <si>
    <t>Fakultas Hukum Universitas Sebelas Maret</t>
  </si>
  <si>
    <t>Buletin Penelitian Kesehatan</t>
  </si>
  <si>
    <t>2338- 3453</t>
  </si>
  <si>
    <t>Badan Penelitian dan Pengembangan Kesehatan, Kementerian Kesehatan</t>
  </si>
  <si>
    <t>Indonesian Journal of Pharmacy</t>
  </si>
  <si>
    <t>2338- 9486</t>
  </si>
  <si>
    <t>Fakultas Farmasi Universitas Gadjah Mada</t>
  </si>
  <si>
    <t>Jurnal Keperawatan Indonesia</t>
  </si>
  <si>
    <t>2354- 9203</t>
  </si>
  <si>
    <t>Fakultas Ilmu Keperawatan Universitas Indonesia</t>
  </si>
  <si>
    <t>Jurnal Kesehatan Lingkungan Indonesia</t>
  </si>
  <si>
    <t>2502- 7085</t>
  </si>
  <si>
    <t>Program Studi Magister Kesehatan Lingkungan Fakultas Kesehatan masyarakat Universitas Diponegoro</t>
  </si>
  <si>
    <t>Jurnal Vektor Penyakit</t>
  </si>
  <si>
    <t>2354- 8835</t>
  </si>
  <si>
    <t>Balai Litbang P2B2 Donggala Badan Penelitian dan Pengembangan Kesehatan</t>
  </si>
  <si>
    <t>Padjadjaran Journal of Dentistry</t>
  </si>
  <si>
    <t>2549- 6212</t>
  </si>
  <si>
    <t>Fakultas Kedokteran Gigi Universitas Padjadjaran</t>
  </si>
  <si>
    <t>Pharmaceutical Sciences and Research (PSR)</t>
  </si>
  <si>
    <t>2477- 0612</t>
  </si>
  <si>
    <t>Fakultas Farmasi Universitas Indonesia</t>
  </si>
  <si>
    <t>Jurnal Bioteknologi dan Biosains Indonesia</t>
  </si>
  <si>
    <t>2548- 611X</t>
  </si>
  <si>
    <t>Badan Pengkajian dan Penerapan Teknologi</t>
  </si>
  <si>
    <t>Jurnal Kimia dan Kemasan</t>
  </si>
  <si>
    <t>2549- 9424</t>
  </si>
  <si>
    <t>Balai Besar Kimia dan Kemasan, Kementerian Perindustrian</t>
  </si>
  <si>
    <t>Jurnal Kimia Valensi</t>
  </si>
  <si>
    <t>2548- 3013</t>
  </si>
  <si>
    <t>Majalah Geografi Indonesia</t>
  </si>
  <si>
    <t>2540- 945X</t>
  </si>
  <si>
    <t>Fakultas Geografi Universitas Gadjah Mada</t>
  </si>
  <si>
    <t>Al-Ta'lim Journal</t>
  </si>
  <si>
    <t>2355- 7893</t>
  </si>
  <si>
    <t>Fakultas Tarbiyah dan Keguruan IAIN Imam Bonjol Padang</t>
  </si>
  <si>
    <t>Arabiyat : Jurnal Pendidikan Bahasa Arab dan Kebahasaaraban</t>
  </si>
  <si>
    <t>2442- 9473</t>
  </si>
  <si>
    <t>Cakrawala Pendidikan</t>
  </si>
  <si>
    <t>2442- 8620</t>
  </si>
  <si>
    <t>Lembaga Pengembangan dan Penjaminan Mutu Pendidikan, Universitas Negeri Yogyakarta</t>
  </si>
  <si>
    <t>Dinamika Pendidikan</t>
  </si>
  <si>
    <t>2502- 5074</t>
  </si>
  <si>
    <t>Jurusan Pendidikan Ekonomi Fakultas Ekonomi Universitas Negeri Semarang</t>
  </si>
  <si>
    <t>https://journal.unnes.ac.id/nju/index.php/DP</t>
  </si>
  <si>
    <t>EDUSAINS</t>
  </si>
  <si>
    <t>2443- 1281</t>
  </si>
  <si>
    <t>Jurusan Pendidikan IPA Fakultas Ilmu Tarbiyah dan Keguruan UIN Hidayahtullah Jakarta</t>
  </si>
  <si>
    <t>Jurnal Pendidikan Teknologi dan Kejuruan</t>
  </si>
  <si>
    <t>2477- 2410</t>
  </si>
  <si>
    <t>Fakultas Teknik Universitas Negeri Yogyakarta</t>
  </si>
  <si>
    <t>https://journal.uny.ac.id/index.php/jptk</t>
  </si>
  <si>
    <t>Nadwa : Jurnal Pendidikan Islam</t>
  </si>
  <si>
    <t>2502- 8057</t>
  </si>
  <si>
    <t>Fakultas Ilmu Tarbiyah dan Keguruan Universitas Islam Negeri Walisongo Semarang</t>
  </si>
  <si>
    <t>http://journal.walisongo.ac.id/index.php/Nadwa</t>
  </si>
  <si>
    <t>TARBIYA: Journal of Education in Muslim Society</t>
  </si>
  <si>
    <t>2356- 1416</t>
  </si>
  <si>
    <t>Fakultas Ilmu Tarbiyah dan Keguruan Universitas Islam Negeri Syarif Hidayatullah Jakarta</t>
  </si>
  <si>
    <t>http://journal.uinjkt.ac.id/index.php/tarbiya</t>
  </si>
  <si>
    <t>AGRARIS: Journal of Agribusiness and Rural Development Research</t>
  </si>
  <si>
    <t>2527- 9238</t>
  </si>
  <si>
    <t>Universitas Muhammadiyah Yogyakarta</t>
  </si>
  <si>
    <t>http://journal.umy.ac.id/index.php/ag</t>
  </si>
  <si>
    <t>Ilmu Pertanian (Agricultural Science)</t>
  </si>
  <si>
    <t>2527- 7162</t>
  </si>
  <si>
    <t>Fakultas Pertanian, Universitas Gadjah Mada</t>
  </si>
  <si>
    <t>https://jurnal.ugm.ac.id/jip</t>
  </si>
  <si>
    <t>International Journal of Agriculture System (IJAS)</t>
  </si>
  <si>
    <t>2580- 6815</t>
  </si>
  <si>
    <t>Universitas Hasanuddin</t>
  </si>
  <si>
    <t>http://pasca.unhas.ac.id/ojs/index.php/ijas/index</t>
  </si>
  <si>
    <t>Jurnal Aplikasi Teknologi Pangan</t>
  </si>
  <si>
    <t>2460- 5921</t>
  </si>
  <si>
    <t>Indonesian Food Technologists</t>
  </si>
  <si>
    <t>http://jatp.ift.or.id/index.php/jatp</t>
  </si>
  <si>
    <t>Jurnal Entomologi Indonesia</t>
  </si>
  <si>
    <t>2089- 0257</t>
  </si>
  <si>
    <t>Perhimpunan Entomologi Indonesia</t>
  </si>
  <si>
    <t>http://jurnal.pei-pusat.org/index.php/jei</t>
  </si>
  <si>
    <t>2461- 0399</t>
  </si>
  <si>
    <t>Universitas Lampung</t>
  </si>
  <si>
    <t>http://jhpttropika.fp.unila.ac.id/index.php/jhpttropika</t>
  </si>
  <si>
    <t>Jurnal Ilmu Lingkungan</t>
  </si>
  <si>
    <t>1829- 8907</t>
  </si>
  <si>
    <t>Program Studi Ilmu Lingkungan Universitas Diponegoro</t>
  </si>
  <si>
    <t>https://ejournal.undip.ac.id/index.php/ilmulingkungan</t>
  </si>
  <si>
    <t>Jurnal Ilmu Pertanian Indonesia</t>
  </si>
  <si>
    <t>2443- 3462</t>
  </si>
  <si>
    <t>Lembaga Penelitian dan Pengabdian kepada Masyarakat, Institut Pertanian Bogor</t>
  </si>
  <si>
    <t>http://journal.ipb.ac.id/JIPI</t>
  </si>
  <si>
    <t>Jurnal Teknologi dan Industri Pangan</t>
  </si>
  <si>
    <t>2087- 751X</t>
  </si>
  <si>
    <t>Perhimpunan Ahli Teknologi Pangan Indonesia (PATPI) yang diterbitkan bekeg'asama dengan Departemen Ilmu dan Teknologi Pangan, Fakultas Teknologi Pertanian, Institut Pertanian Bogor</t>
  </si>
  <si>
    <t>http://journal.ipb.ac.id/index.php/jtip</t>
  </si>
  <si>
    <t>Planta Tropika : Jurnal Agrosains Jurnal of Agro Science)</t>
  </si>
  <si>
    <t>2528- 7079</t>
  </si>
  <si>
    <t>http://journal.umy.ac.id/index.php/pt</t>
  </si>
  <si>
    <t>SAINS TANAH -Journal of Soil Science and Agroclimatology</t>
  </si>
  <si>
    <t>2356- 1424</t>
  </si>
  <si>
    <t>Departemen Ilmu Tanah, Fakultas Pertanian, Universitas Sebelas Maret, Surakarta</t>
  </si>
  <si>
    <t>Civil Engineering Dimension</t>
  </si>
  <si>
    <t>1979- 570X</t>
  </si>
  <si>
    <t>Universitas Kristen Petra</t>
  </si>
  <si>
    <t>http://ced.petra.ac.id/</t>
  </si>
  <si>
    <t>EMITTER : International Journal of Engineering Technology</t>
  </si>
  <si>
    <t>2443- 1168</t>
  </si>
  <si>
    <t>Politeknik Elektronika Negeri Surabaya</t>
  </si>
  <si>
    <t>https://emitter.pens.ac.id/index.php/emitter</t>
  </si>
  <si>
    <t>IJAIN (International Journal of Advances in Intelligent Informatics)</t>
  </si>
  <si>
    <t>2548- 3161</t>
  </si>
  <si>
    <t>http://ijain.org/index.php/IJAIN</t>
  </si>
  <si>
    <t>IJCCS (Indonesian Journal of Computing and Cybernetics Systems)</t>
  </si>
  <si>
    <t>2460- 7258</t>
  </si>
  <si>
    <t>Indonesian Computer, Electronics and Instrumentation Support Society (IndoCEISS)</t>
  </si>
  <si>
    <t>https://jurnal.ugm.ac.id/ijccs</t>
  </si>
  <si>
    <t>IJEIS (Indonesian Journal of Electronics and Instrumentation Systems)</t>
  </si>
  <si>
    <t>2460- 7681</t>
  </si>
  <si>
    <t>https://jurnal.ugm.ac.id/ijeis</t>
  </si>
  <si>
    <t>JSINBIS (Jurnal Sistem Informasi Bisnis)</t>
  </si>
  <si>
    <t>2502- 2377</t>
  </si>
  <si>
    <t>https://ejournal.undip.ac.id/index.php/jsinbis</t>
  </si>
  <si>
    <t>Jurnal Sistem Informasi (Journal of Information System)</t>
  </si>
  <si>
    <t>2502- 6631</t>
  </si>
  <si>
    <t>http://jsi.cs.ui.ac.id/index.php/jsi</t>
  </si>
  <si>
    <t>Jurnal Teknologi Informasi dan Ilmu Komputer</t>
  </si>
  <si>
    <t>2528- 6579</t>
  </si>
  <si>
    <t>Fakultas Ilmu Komputer, Universitas Brawijaya</t>
  </si>
  <si>
    <t>http://jtiik.ub.ac.id/index.php/jtiik</t>
  </si>
  <si>
    <t>Jurnal Teknosains</t>
  </si>
  <si>
    <t>2443- 1311</t>
  </si>
  <si>
    <t>https://jurnal.ugm.ac.id/teknosains</t>
  </si>
  <si>
    <t>Lontar Komputer : Jurnal Ilmiah Teknologi Informasi</t>
  </si>
  <si>
    <t>2541- 5832</t>
  </si>
  <si>
    <t>Lembaga Penelitian dan Pengabdian Kepada Masyarakat Universitas Udayana</t>
  </si>
  <si>
    <t>https://ojs.unud.ac.id/index.php/lontar</t>
  </si>
  <si>
    <t>Media Komunikasi Teknik Sipil</t>
  </si>
  <si>
    <t>2549- 6778</t>
  </si>
  <si>
    <t>Badan Musyawarah Pendidikan Tinggi Teknik Sipil Seluruh Indonesia</t>
  </si>
  <si>
    <t>https://ejournal.undip.ac.id/index.php/mkts</t>
  </si>
  <si>
    <t>Journal of Urban Society's Art</t>
  </si>
  <si>
    <t>2355- 214X</t>
  </si>
  <si>
    <t>Institut Seni Indonesia Yogyakarta</t>
  </si>
  <si>
    <t>http://journal.isi.ac.id/index.php/JOUSA/index</t>
  </si>
  <si>
    <t>Journal of Visual Art and Design</t>
  </si>
  <si>
    <t>2338- 5480</t>
  </si>
  <si>
    <t>http://journals.itb.ac.id/index.php/jvad</t>
  </si>
  <si>
    <t>Berkala Ilmu Perpustakaan dan Informasi</t>
  </si>
  <si>
    <t>2477- 0361</t>
  </si>
  <si>
    <t>UPT Perpustakaan Universitas Gadjah Mada</t>
  </si>
  <si>
    <t>https://jurnal.ugm.ac.id/bip</t>
  </si>
  <si>
    <t>Inferensi : Jurnal Penelitian Sosial Keagamaan</t>
  </si>
  <si>
    <t>2502- 1427</t>
  </si>
  <si>
    <t>LP2M Institut Agama Islam Negeri Salatiga</t>
  </si>
  <si>
    <t>http://inferensi.iainsalatiga.ac.id/index.php/inferensi/</t>
  </si>
  <si>
    <t>Jurnal Ilmiah Peuradeun: Media Kajian Ilmiah Sosial, Politik, Hukum, Agama dan Budaya</t>
  </si>
  <si>
    <t>2443- 2067</t>
  </si>
  <si>
    <t>SCAD Independent</t>
  </si>
  <si>
    <t>http://u.lipi.go.id/1429414056</t>
  </si>
  <si>
    <t>Jurnal Kajian Komunikasi</t>
  </si>
  <si>
    <t>2477- 5606</t>
  </si>
  <si>
    <t>Fakultas Ilmu Komunikasi Universitas Padjadjaran</t>
  </si>
  <si>
    <t>http://jurnal.unpad.ac.id/jkk</t>
  </si>
  <si>
    <t>2302- 1098</t>
  </si>
  <si>
    <t>Fakultas Psikologi Universitas Diponegoro</t>
  </si>
  <si>
    <t>Kafa'ah : Journal of Gender Studies</t>
  </si>
  <si>
    <t>2356- 0630</t>
  </si>
  <si>
    <t>Center for Gender and Chield Studies (PSGA) LP2M Institut Agama Islam Negeri Imam Bonjol Padang</t>
  </si>
  <si>
    <t>http://www.kafaah.org/index.php/kafaah</t>
  </si>
  <si>
    <t>Kapata Arkeologi</t>
  </si>
  <si>
    <t>2503- 0876</t>
  </si>
  <si>
    <t>Balai Arkeologi Ambon</t>
  </si>
  <si>
    <t>http://kapata-arkeologi.kemdikbud.go.id/index.php/kapata</t>
  </si>
  <si>
    <t>Komunitas: International Journal of Indonesian Society and Culture</t>
  </si>
  <si>
    <t>2460- 7320</t>
  </si>
  <si>
    <t>Jurusan Sosiologi dan Antropologi Universitas Negeri Semarang</t>
  </si>
  <si>
    <t>https://www.neliti.com/id/journals/komunitas-international-journal-of-indonesian-society-and-culture</t>
  </si>
  <si>
    <t>2460- 710X</t>
  </si>
  <si>
    <t>Politik Indonesia: Indonesian Political Science Review</t>
  </si>
  <si>
    <t>2503- 4456</t>
  </si>
  <si>
    <t>Program Studi Ilmu PolitikUniversitas Negeri Semarang</t>
  </si>
  <si>
    <t>https://journal.unnes.ac.id/nju/index.php/jpi</t>
  </si>
  <si>
    <t>Sawwa: Jurnal Studi Gender</t>
  </si>
  <si>
    <t>2581- 1215</t>
  </si>
  <si>
    <t>Pusat Studi Gender dan Anak, Lembaga Penelitian dan Pengabdian kepada Masyarakat Universitas Islam Negeri Walisongo</t>
  </si>
  <si>
    <t>http://journal.walisongo.ac.id/index.php/sawwa</t>
  </si>
  <si>
    <t>https://jurnal.ar-raniry.ac.id/index.php/islamfutura</t>
  </si>
  <si>
    <t>http://ejournal.uin-malang.ac.id/index.php/ululalbab</t>
  </si>
  <si>
    <t>http://journal.uinjkt.ac.id/index.php/iqtishad</t>
  </si>
  <si>
    <t>http://journal.binus.ac.id/index.php/BBR/index</t>
  </si>
  <si>
    <t>http://journal.uinjkt.ac.id/index.php/etikonomi</t>
  </si>
  <si>
    <t>https://jurnal.ugm.ac.id/gamaijb</t>
  </si>
  <si>
    <t>https://journal.perbanas.ac.id/index.php/jebav</t>
  </si>
  <si>
    <t>http://jaki.ui.ac.id/index.php/home</t>
  </si>
  <si>
    <t>http://journal.ipb.ac.id/index.php/jabm/index</t>
  </si>
  <si>
    <t>http://journal.sbm.itb.ac.id/index.php/ajtm</t>
  </si>
  <si>
    <t>http://journal.walisongo.ac.id/index.php/ahkam/index</t>
  </si>
  <si>
    <t>http://jhp.ui.ac.id/index.php/home</t>
  </si>
  <si>
    <t>http://ijil.ui.ac.id/index.php/home</t>
  </si>
  <si>
    <t>https://journal.iain-samarinda.ac.id/index.php/mazahib</t>
  </si>
  <si>
    <t>https://e-journal.unair.ac.id/YDK</t>
  </si>
  <si>
    <t>https://jurnal.uns.ac.id/yustisia</t>
  </si>
  <si>
    <t>http://ejournal.litbang.depkes.go.id/index.php/BPK</t>
  </si>
  <si>
    <t>http://indonesianjpharm.farmasi.ugm.ac.id/index.php/3</t>
  </si>
  <si>
    <t>http://jki.ui.ac.id/index.php/jki</t>
  </si>
  <si>
    <t>https://ejournal.undip.ac.id/index.php/jkli</t>
  </si>
  <si>
    <t>http://ejournal.litbang.depkes.go.id/index.php/vektorp</t>
  </si>
  <si>
    <t>http://jurnal.unpad.ac.id/pjd</t>
  </si>
  <si>
    <t>http://psr.ui.ac.id/index.php/journal</t>
  </si>
  <si>
    <t>http://ejurnal.bppt.go.id/index.php/JBBI</t>
  </si>
  <si>
    <t>http://ejournal.kemenperin.go.id/jkk</t>
  </si>
  <si>
    <t>http://journal.uinjkt.ac.id/index.php/valensi</t>
  </si>
  <si>
    <t>https://jurnal.ugm.ac.id/mgi</t>
  </si>
  <si>
    <t>https://journal.tarbiyahiainib.ac.id/index.php/attalim</t>
  </si>
  <si>
    <t>http://journal.uinjkt.ac.id/index.php/arabiyat</t>
  </si>
  <si>
    <t>https://journal.uny.ac.id/index.php/cp</t>
  </si>
  <si>
    <t>http://journal.uinjkt.ac.id/index.php/edusains</t>
  </si>
  <si>
    <t>http://ilrev.ui.ac.id/index.php/home</t>
  </si>
  <si>
    <t>http://ejournal.mahkamahkonstitusi.go.id/index.php/jk/index</t>
  </si>
  <si>
    <t>http://dinamikahukum.fh.unsoed.ac.id/index.php/JDH</t>
  </si>
  <si>
    <t>http://journal.unpas.ac.id/index.php/litigasi/journalhistory</t>
  </si>
  <si>
    <t>http://journal.uii.ac.id/index.php/IUSTUM</t>
  </si>
  <si>
    <t>https://e-journal.unair.ac.id/MKP/index</t>
  </si>
  <si>
    <t>https://jurnal.ugm.ac.id/jpki</t>
  </si>
  <si>
    <t>http://journal.uinsgd.ac.id/index.php/jpi</t>
  </si>
  <si>
    <t>https://jurnal.ugm.ac.id/TradMedJ</t>
  </si>
  <si>
    <t>http://jurnal.uinbanten.ac.id/index.php/alqalam</t>
  </si>
  <si>
    <t>https://e-journal.unair.ac.id/FMI</t>
  </si>
  <si>
    <t>https://doaj.org/toc/2337-5701</t>
  </si>
  <si>
    <t>https://journal.unnes.ac.id/nju/index.php/kemas</t>
  </si>
  <si>
    <t>http://jfionline.org/index.php/jurnal</t>
  </si>
  <si>
    <t>https://ejournal.unida.gontor.ac.id/</t>
  </si>
  <si>
    <t>http://journal.uinsgd.ac.id/index.php/jpi/about/history</t>
  </si>
  <si>
    <t>https://id-id.facebook.com/jurnalhukumbisnis</t>
  </si>
  <si>
    <t>http://inajog.com/ojs/index.php/journal</t>
  </si>
  <si>
    <t>http://www.neurona.web.id/home.do</t>
  </si>
  <si>
    <t>http://www.aaic.net.au/</t>
  </si>
  <si>
    <t>http://www.perdoski.org/mdvi</t>
  </si>
  <si>
    <t>http://journal.fk.unpad.ac.id/index.php/mkb/</t>
  </si>
  <si>
    <t>https://e-journal.unair.ac.id/JNERS</t>
  </si>
  <si>
    <t>https://e-journal.unair.ac.id/MOG</t>
  </si>
  <si>
    <t>http://www.indonesianjournalofclinicalpathology.or.id/index.php/patologi</t>
  </si>
  <si>
    <t>http://dimensi.petra.ac.id/</t>
  </si>
  <si>
    <t>http://kata.petra.ac.id/index.php/ing</t>
  </si>
  <si>
    <t>https://e-journal.unair.ac.id/JGS</t>
  </si>
  <si>
    <t>http://mji.ui.ac.id/journal/index.php/mji</t>
  </si>
  <si>
    <t>no</t>
  </si>
  <si>
    <t>www.iaingorontalo.ac.id/alulu m</t>
  </si>
  <si>
    <t>http://jiis.sunan-ampel.ac.id/</t>
  </si>
  <si>
    <t>http://stainmetro.ac.id/e-journal/</t>
  </si>
  <si>
    <t>www.aladalah.iainradenintan.com</t>
  </si>
  <si>
    <t>http://iqtishad-fsh.uinjkt.ac.id/</t>
  </si>
  <si>
    <t>www.almanahij.net</t>
  </si>
  <si>
    <t>http://ejournal.stainpurwokerto.ac.id/index.php/ibda</t>
  </si>
  <si>
    <t>http://jurnalmiqot.com</t>
  </si>
  <si>
    <t>http://www.lemlitwalisongo.com/</t>
  </si>
  <si>
    <t>1907-59IX</t>
  </si>
  <si>
    <t>Asosiasi Pengkaji Hukum Islam (APHI) Bekerjasama dengan Jurusan Syariah STAIN Pamekasan</t>
  </si>
  <si>
    <t>http://ejournal.stainpamekasan.ac.id/index.php/alihkam</t>
  </si>
  <si>
    <t>2087- 8265</t>
  </si>
  <si>
    <t>Himpunan Peminat Ilmu - Ilmu Ushuluddin (HIPIUS)</t>
  </si>
  <si>
    <t>http://journal.uinjkt.ac.id/index.php/ilmu-ushuluddin</t>
  </si>
  <si>
    <t>www.pps.stainsalatiga.ac.id</t>
  </si>
  <si>
    <t>www.stainponorogo.ac.id</t>
  </si>
  <si>
    <t>www.iainbengkulu.ac.id</t>
  </si>
  <si>
    <t>http://teosofi.uinsbv.ac.id/index.php/teosofi</t>
  </si>
  <si>
    <t>0854- 0594</t>
  </si>
  <si>
    <t>Pusat Penelitian dan Pengabdian Pada Masyarakat (P3M) STAIN Kudus</t>
  </si>
  <si>
    <t>http://journal.stainkudus.ac.id/index.php/Addin/index</t>
  </si>
  <si>
    <t>2089- 0109</t>
  </si>
  <si>
    <t>Prodi Siyasah Jinayah Fakultas Syariah dan Hukum UIN Sunan Ampel Surabaya</t>
  </si>
  <si>
    <t>http://aldaulah.uinsby.ac.id/index.php/aldaulah</t>
  </si>
  <si>
    <t>2088- 6241</t>
  </si>
  <si>
    <t>Konsorium Dosen Ilmu Politik dan Politik Islam bekerjasama dengan Prodi Filsafat Politik Islam UIN Sunan Ampel Surabaya</t>
  </si>
  <si>
    <t>http://jurnalpolitik.uinsby.ac.id/index.php/jurnalpolitik</t>
  </si>
  <si>
    <t>1412- 3460</t>
  </si>
  <si>
    <t>PSW UIN Sunan Kalijaga</t>
  </si>
  <si>
    <t>2088- 7523</t>
  </si>
  <si>
    <t>Jurusan Al-Qur'an dan Hadis Fakultas Ushuluddin dan Filsafat UIN Sunan Ampel Surabaya</t>
  </si>
  <si>
    <t>http://mutawatir.uinsby.ac.id/index.php/Mutawatir</t>
  </si>
  <si>
    <t>0853- 3857</t>
  </si>
  <si>
    <t>Fakultas Ushuluddin UIN Walisongo Semarang</t>
  </si>
  <si>
    <t>1693- 4040</t>
  </si>
  <si>
    <t>Fakultas Agama Islam Universitas Muhammadiyah Yogyakarta bekerja sama dengan (AMHES) The Association of Muhammadiyah Higher Education for Islamic Studies</t>
  </si>
  <si>
    <t>http://journal.umy.ac.id/index.php/afkaruna</t>
  </si>
  <si>
    <t>1412- 436X</t>
  </si>
  <si>
    <t>Fakultas Syariah IAIN STS Jambi</t>
  </si>
  <si>
    <t>http://e-journal.iainjambi.ac.id/index.php/arrisalah</t>
  </si>
  <si>
    <t>0853- 9510</t>
  </si>
  <si>
    <t>http://ejournal.iainradenintan.ac.id/index.php/KALAM</t>
  </si>
  <si>
    <t>Al-Jami'ah: Journal of Islamic Studies</t>
  </si>
  <si>
    <t>http://www.gamaijb.mmugm.ac.id/</t>
  </si>
  <si>
    <t>www.journal.ui.ac.id/amj</t>
  </si>
  <si>
    <t>www.jurkubank.wordpress.com</t>
  </si>
  <si>
    <t>1411- 6081</t>
  </si>
  <si>
    <t>Badan Penelitian dan Pengembangan Ekonomi Fakultas Ekonomi Universitas Muhammadiyah Surakarta</t>
  </si>
  <si>
    <t>http://journals.ums.ac.id/index.php/JEP/index</t>
  </si>
  <si>
    <t>1693- 5853</t>
  </si>
  <si>
    <t>Manajemen dan Bisnis - Institut Pertanian Bogor</t>
  </si>
  <si>
    <t>http://jma.mb.ipb.ac.id/</t>
  </si>
  <si>
    <t>www.jamal.ub.ac.id</t>
  </si>
  <si>
    <t>www.joumal.ui.ac.id/tseajm</t>
  </si>
  <si>
    <t>2252- 8997</t>
  </si>
  <si>
    <t>Jurusan Manajemen Fakultas Ekonomi dan Bisnis Universitas Brawijaya</t>
  </si>
  <si>
    <t>http://apmba.ub.ac.id/index.php/apmba</t>
  </si>
  <si>
    <t>1412- 3681</t>
  </si>
  <si>
    <t>Departemen Manajemen &amp; Bisnis, Fakultas Ekonomi Universitas Padjdjaran</t>
  </si>
  <si>
    <t>http://jbm.fe.unpad.ac.id/index.php/e-journal</t>
  </si>
  <si>
    <t>1979- 715X</t>
  </si>
  <si>
    <t>Jurusan Ekonomi Pembangunan, Fakultas Ekonomi Universitas Negeri Semarang</t>
  </si>
  <si>
    <t>http://journal.unnes.ac.id/nju/index.php/jejak</t>
  </si>
  <si>
    <t>1410- 3591</t>
  </si>
  <si>
    <t>Fakultas Ekonomi Universitas Tarumanagara</t>
  </si>
  <si>
    <t>http://journal.tarumanagara.ac.id/index.php/ea/index</t>
  </si>
  <si>
    <t>1411- 5212</t>
  </si>
  <si>
    <t>Departemen Ilmu Ekonomi Fakultas Ekonomi Universitas Indonesia</t>
  </si>
  <si>
    <t>http://jepi.fe.ui.ac.id/index.php/JEPI</t>
  </si>
  <si>
    <t>2088- 1231</t>
  </si>
  <si>
    <t>Program Pascasarjana Universitas Mercu Buana</t>
  </si>
  <si>
    <t>http://publikasi.mercubuana.ac.id/index.php/Jurnal_Mix</t>
  </si>
  <si>
    <t>1410- 3583</t>
  </si>
  <si>
    <t>http://journal.tarumanagara.ac.id/index.php/em</t>
  </si>
  <si>
    <t>http://www.mimbar.hukum.ugm.ac.id</t>
  </si>
  <si>
    <t>Hasanuddin Law Review</t>
  </si>
  <si>
    <t>PADJADJARAN Jurnal Ilmu Hukum (Journal of Law)</t>
  </si>
  <si>
    <t>www.sosiohumanika-jpssk.com</t>
  </si>
  <si>
    <t>http://journal.uny.ac.id/index.php/jpep</t>
  </si>
  <si>
    <t>0125- 992X</t>
  </si>
  <si>
    <t>Lembaga Penelitian dan Pengabdian Kepada Masyarakat Universitas Negeri Yogyakarta, Bekerjasama dengan Masyarakat Penelitian Pendidikan Indonesia</t>
  </si>
  <si>
    <t>http://journal.uny.ac.id/index.php/jk</t>
  </si>
  <si>
    <t>0215- 9643</t>
  </si>
  <si>
    <t>LPTK (Lembaga Pendidikan Tenaga Kependidikan) dan ISPI (Ikatan Sarjana Pendidikan Indonesia)</t>
  </si>
  <si>
    <t>http://journal.um.ac.id/index.php/jip/index</t>
  </si>
  <si>
    <t>2339- 1286</t>
  </si>
  <si>
    <t>Program Studi Pendidikan IPA, Fakultas Matematika dan Ilmu Pengetahuan Alam, Universitas Negeri Semarang bekerjasama dengan Perkumpulan Pendidikan IPA Indonesia J)_</t>
  </si>
  <si>
    <t>http://journal.unnes.ac.id/nju/index.php/jpii</t>
  </si>
  <si>
    <t>2087- 8885</t>
  </si>
  <si>
    <t>Indonesian Mathematical Society (IndoMS)</t>
  </si>
  <si>
    <t>http://jims-b.org/</t>
  </si>
  <si>
    <t>2301- 9166</t>
  </si>
  <si>
    <t>Fakultas Ilmu Tarbiyah dan Keguruan UIN Sunan Kalijaga Yogyakarta</t>
  </si>
  <si>
    <t>2252- 5084</t>
  </si>
  <si>
    <t>Asosiasi Institusi Pendidikan Kedokteran Indonesia (AIPKI)</t>
  </si>
  <si>
    <t>http://mji.ui.ac.id</t>
  </si>
  <si>
    <t>http://www.orli.or.id</t>
  </si>
  <si>
    <t>http://univmed.org</t>
  </si>
  <si>
    <t>http:///jurnal.usu.ac.id/dentika</t>
  </si>
  <si>
    <t>www.jdentistry.ui.ac.id</t>
  </si>
  <si>
    <t>http://jifi.ffup.org</t>
  </si>
  <si>
    <t>www.jkb.ub.ac.id</t>
  </si>
  <si>
    <t>0126- 1312</t>
  </si>
  <si>
    <t>Fakultas Kedokteran Universitas Gadjah Mada</t>
  </si>
  <si>
    <t>http://journal.ugm.ac.id/bik</t>
  </si>
  <si>
    <t>1978- 1059</t>
  </si>
  <si>
    <t>Departemen Gizi Masyarakat, Fakultas Ekologi Manusia, IPB dan Perhimpunan Peminat Gizi dan Pangan (PERGIZI PANGAN) Indonesia</t>
  </si>
  <si>
    <t>http://journal.ipb.ac.id/index.php/jgizipangan/index</t>
  </si>
  <si>
    <t>Indonesian Society of Neuroanesthesia &amp; Critical Care (INA-SNACC)</t>
  </si>
  <si>
    <t>0216- 2482</t>
  </si>
  <si>
    <t>Fakultas Kesehatan Masyarakat, Universitas Hasanuddin</t>
  </si>
  <si>
    <t>http://journal.unhas.ac.id/index.php/JMKMI</t>
  </si>
  <si>
    <t>Perhimpunan Dokter Spesialis Saraf Indonesia</t>
  </si>
  <si>
    <t>http://www.janesti.com</t>
  </si>
  <si>
    <t>2355- 8393</t>
  </si>
  <si>
    <t>Graha Masyarakat Ilmiah Kedokteran (Gramik) Fakultas Kedokteran Universitas Airlangga</t>
  </si>
  <si>
    <t>2301- 9123</t>
  </si>
  <si>
    <t>Pusat Penerbitan Universitas - Lembaga Penelitian dan Pengabdian Kepada Masyarakat (P2P-LPPM) Fakultas Kedokteran Universitas Islam Bandung</t>
  </si>
  <si>
    <t>http://ejournal.unisba.ac.id/index.php/gmhc</t>
  </si>
  <si>
    <t>0853- 7704</t>
  </si>
  <si>
    <t>Perhimpunan Dokter Paru Indonesia (PDPI)</t>
  </si>
  <si>
    <t>http://jurnalrespirologi.org/</t>
  </si>
  <si>
    <t>2337- 7909</t>
  </si>
  <si>
    <t>Unit Publikasi Ilmiah dan HKI Fakultas Kedokteran Universitas Padjadiaran</t>
  </si>
  <si>
    <t>http://journal.fk.unpad.ac.id/index.php/jap</t>
  </si>
  <si>
    <t>2338- 5324</t>
  </si>
  <si>
    <t>http://jkp.fkep.unpad.ac.id/index.php/jkp</t>
  </si>
  <si>
    <t>Majalah Obat Tradisional (Traditional Medicine Journal)</t>
  </si>
  <si>
    <t>1410- 5918</t>
  </si>
  <si>
    <t>Fakultas Farmasi UGM bekerjasama dengan IAI DIY</t>
  </si>
  <si>
    <t>http://ijbiotech.ugm.ac.id</t>
  </si>
  <si>
    <t>http://ijc.chemistry.ugm.ac.id/</t>
  </si>
  <si>
    <t>http://www.jims-a.org</t>
  </si>
  <si>
    <t>http://journals.indexcopernicus.com/Majalah+Farmasi+Indonesia+Indonesian+Journal+of+Pharmacy,p11360,3.html</t>
  </si>
  <si>
    <t>http://journal.ui.ac.id</t>
  </si>
  <si>
    <t>http://www.ptti.or.id/</t>
  </si>
  <si>
    <t>http://journals.itb.ac.id/</t>
  </si>
  <si>
    <t>www.ikitiologi-indonesia.org/</t>
  </si>
  <si>
    <t>http://jurnal.permi.or.id/index.php/mionline</t>
  </si>
  <si>
    <t>0852- 3682</t>
  </si>
  <si>
    <t>Fakultas Geografi UMS - Ikatan Geografi Indonesia</t>
  </si>
  <si>
    <t>http://journals.ums.ac.id/index.php/fg</t>
  </si>
  <si>
    <t>0853- 7291</t>
  </si>
  <si>
    <t>Jurusan Ilmu Kelautan Universitas Diponogoro dan Himpunan Ahli Pengelolaan Pesisir Indonesia</t>
  </si>
  <si>
    <t>http://ejournal.undip.ac.id/index.php/ijms</t>
  </si>
  <si>
    <t>0024- 9521</t>
  </si>
  <si>
    <t>Faculty of Geography and Indonesian Geographers Association</t>
  </si>
  <si>
    <t>http://jurnal.ugm.ac.id/ijg/</t>
  </si>
  <si>
    <t>2339- 2479</t>
  </si>
  <si>
    <t>Perhimpunan Fitopatologi Indonesia</t>
  </si>
  <si>
    <t>http://journal.ipb.ac.id/index.php/jfiti</t>
  </si>
  <si>
    <t>2085- 191X</t>
  </si>
  <si>
    <t>Jurusan Biologi, Fakultas Matematika dan Ilmu Pengetahuan Alam, Universitas Negeri Semarang bekerjasama dengan Perhimpunan Biologi Indonesia dan Konsorsium Biologi</t>
  </si>
  <si>
    <t>http://journal.unnes.ac.id/nju/index.php/biosaintifika</t>
  </si>
  <si>
    <t>1907- 9761</t>
  </si>
  <si>
    <t>Jurusan Kimia FMIPA Unsoed</t>
  </si>
  <si>
    <t>http://www.jmolekul.com/</t>
  </si>
  <si>
    <t>Berkala Penelitian Hayati (Journal of Biological Researches)</t>
  </si>
  <si>
    <t>http://journal.unila.ac.id/inde x.php/tropicals oil</t>
  </si>
  <si>
    <t>Masyarakat Pengolahan Hasil Perikanan Indonesia</t>
  </si>
  <si>
    <t>http://journal.ipb.ac.id/index.php/jphpi/index</t>
  </si>
  <si>
    <t>http://www.mapeki.org/iitkt/</t>
  </si>
  <si>
    <t>http://itk.fpik.ipb.ac.id</t>
  </si>
  <si>
    <t>2087- 4855</t>
  </si>
  <si>
    <t>Perhimpunan Hortikultura Indonesia (PERHORTI) dan Departemen Agronomi dan Hortikultura Fakultas Pertanian IPB</t>
  </si>
  <si>
    <t>http://journal.ipb.ac.id/index.php/jhi</t>
  </si>
  <si>
    <t>0126- 0421</t>
  </si>
  <si>
    <t>Fakultas Kedokteran Hewan UGM</t>
  </si>
  <si>
    <t>http://journal.ugm.ac.id/jsv</t>
  </si>
  <si>
    <t>2087- 4235</t>
  </si>
  <si>
    <t>Forum Komunikasi Kemitraan Perikanan Tangkap (FK2PT) dan Departemen PSP FPIK IPB</t>
  </si>
  <si>
    <t>http://journal.ipb.ac.id/index.php/jpsp</t>
  </si>
  <si>
    <t>AGRIVITA Journal of Agricultural Science</t>
  </si>
  <si>
    <t>Fakultas Peternakan dan Ilmu Pertanian Universitas Diponegoro dan Indonesian Society of Animal Agriculture (ISAA)</t>
  </si>
  <si>
    <t>http://www.telkomnika.ee.uad.ac.id/</t>
  </si>
  <si>
    <t>http://kursor.trunojoyo.ac.id/</t>
  </si>
  <si>
    <t>2301- 4156</t>
  </si>
  <si>
    <t>Jurusan Teknik Elektro dan Teknologi Informasi, Fakultas Teknik, Universitas Gadjah Mada</t>
  </si>
  <si>
    <t>http://jnteti.te.ugm.ac.id/</t>
  </si>
  <si>
    <t>2442- 3866</t>
  </si>
  <si>
    <t>Institut Teknologi Bandung dan Ikatan Ahli Perencanaan</t>
  </si>
  <si>
    <t>http://journals.itb.ac.id/index.php/jpwk</t>
  </si>
  <si>
    <t>1410- 6094</t>
  </si>
  <si>
    <t>http://journal.unika.ac.id/index.php/tesa</t>
  </si>
  <si>
    <t>0126- 219X</t>
  </si>
  <si>
    <t>Lembaga Penelitian dan Pengabdian Kepada Masyarakat, Universitas Kristen Petra Surabaya</t>
  </si>
  <si>
    <t>2088- 6985</t>
  </si>
  <si>
    <t>Pusat Penelitian Tenaga Listrik dan Mekatronik -Lembaga Ilmu Pengetahuan Indonesia</t>
  </si>
  <si>
    <t>2407- 0475 dan 2338- 8439</t>
  </si>
  <si>
    <t>Perhimpunan Teknik Pertanian Indonesia (PERTETA) bekerja sama dengan Departemen Teknik Mesin dan Biosistem, FATETA-IPB</t>
  </si>
  <si>
    <t>http://journal.ipb.ac.id/index.php/jtep</t>
  </si>
  <si>
    <t>http://jurnaladabiyyat.com</t>
  </si>
  <si>
    <t>www.journalcelt.com</t>
  </si>
  <si>
    <t>http://e-li.atmajaya.ac.id/</t>
  </si>
  <si>
    <t>http://jurnal.isi-dps.ac.id</t>
  </si>
  <si>
    <t>www.jurnal.isi.ac.id</t>
  </si>
  <si>
    <t>1411- 5115</t>
  </si>
  <si>
    <t>Jurusan Seni Drama Tari dan Musik Universitas Negeri Semarang</t>
  </si>
  <si>
    <t>http://journal.unnes.ac.id/nju/index.php/harmonia</t>
  </si>
  <si>
    <t>http://jsp.umy.ac.id/</t>
  </si>
  <si>
    <t>http://journal.unnes.ac.id/nju/index.php/komunitas</t>
  </si>
  <si>
    <t>http://journal.ui.ac.id/jbbj</t>
  </si>
  <si>
    <t>www.publikasi.pasca.ugm.ac.id</t>
  </si>
  <si>
    <t>http://ejournal.unisba.ac.id/index.php/mimbar</t>
  </si>
  <si>
    <t>http://www.anima.ubaya.ac.id/</t>
  </si>
  <si>
    <t>http://ojs.unud.ac.id/index.php/kajianbali</t>
  </si>
  <si>
    <t>1829- 5088</t>
  </si>
  <si>
    <t>http://hi.umy.ac.id/jurnal/</t>
  </si>
  <si>
    <t>1907- 6037</t>
  </si>
  <si>
    <t>http://journal.ipb.ac.id/index.php/jikk</t>
  </si>
  <si>
    <t>2088- 6314</t>
  </si>
  <si>
    <t>Program Studi Komunikasi dan Penyiaran Islam, UIN Sunan Ampel Surabaya dan Asosiasi Profesi Dakwah Islam Indonesia (APDII)</t>
  </si>
  <si>
    <t>http://jki.uinsby.ac.id/index.php/jki</t>
  </si>
  <si>
    <t>0215- 8884</t>
  </si>
  <si>
    <t>http://jurnal.ugm.ac.id/jpsi</t>
  </si>
  <si>
    <t>1978- 8118</t>
  </si>
  <si>
    <t>Bina Nusantara University</t>
  </si>
  <si>
    <t>http://journal.binus.ac.id/index.php/lingua</t>
  </si>
  <si>
    <t>2302- 7517</t>
  </si>
  <si>
    <t>Departemen SKPM IPB</t>
  </si>
  <si>
    <t>http://ejournal.skpm.ipb.ac.id/index.php/sodality</t>
  </si>
  <si>
    <t>Daftar Jurnal Terkareditasi Untuk Profil</t>
  </si>
  <si>
    <t>http://ejournal.uin-suka.ac.id/pusat/MUSAWA</t>
  </si>
  <si>
    <t>http://journal.walisongo.ac.id/index.php/teologia</t>
  </si>
  <si>
    <t>tim</t>
  </si>
  <si>
    <t>Tika</t>
  </si>
  <si>
    <t>Lyta</t>
  </si>
  <si>
    <t>Ana</t>
  </si>
  <si>
    <t>Ceklis</t>
  </si>
  <si>
    <t>Ibda Jurnal Kebudayaan Islam</t>
  </si>
  <si>
    <t>http://journal.isi.ac.id/index.php/resital</t>
  </si>
  <si>
    <t>http://journal.ui.ac.id/jbb</t>
  </si>
  <si>
    <t>https://ejournal.undip.ac.id/index.php/psikologi</t>
  </si>
  <si>
    <t>http://journal.scadindependent.org/index.php/jipeuradeun</t>
  </si>
  <si>
    <t>http://e-journals.unmul.ac.id/index.php/IJSF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</si>
</sst>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\-d\-yy"/>
    <numFmt numFmtId="165" formatCode="mm\-dd\-yy"/>
    <numFmt numFmtId="166" formatCode="m/d/yyyy"/>
    <numFmt numFmtId="167" formatCode="mmm\-d"/>
    <numFmt numFmtId="168" formatCode="dd/mm/yy;@"/>
    <numFmt numFmtId="169" formatCode="m/d/yy;@"/>
  </numFmts>
  <fonts count="15" x14ac:knownFonts="1">
    <font>
      <sz val="12"/>
      <color rgb="FF000000"/>
      <name val="Calibri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Calibri"/>
      <family val="2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u/>
      <sz val="12"/>
      <color rgb="FF0000FF"/>
      <name val="Times New Roman"/>
      <family val="1"/>
    </font>
    <font>
      <i/>
      <sz val="12"/>
      <name val="Times New Roman"/>
      <family val="1"/>
    </font>
    <font>
      <u/>
      <sz val="12"/>
      <color rgb="FF000000"/>
      <name val="Times New Roman"/>
      <family val="1"/>
    </font>
    <font>
      <sz val="11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8">
    <xf numFmtId="0" fontId="0" fillId="0" borderId="0" xfId="0" applyFont="1" applyAlignment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Fill="1" applyAlignment="1"/>
    <xf numFmtId="0" fontId="1" fillId="0" borderId="1" xfId="0" applyFont="1" applyFill="1" applyBorder="1" applyAlignment="1">
      <alignment horizontal="right" vertical="center"/>
    </xf>
    <xf numFmtId="166" fontId="1" fillId="0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5" xfId="0" applyFont="1" applyFill="1" applyBorder="1" applyAlignment="1"/>
    <xf numFmtId="0" fontId="1" fillId="0" borderId="5" xfId="0" applyFont="1" applyFill="1" applyBorder="1" applyAlignment="1">
      <alignment horizontal="left"/>
    </xf>
    <xf numFmtId="167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166" fontId="1" fillId="2" borderId="1" xfId="0" applyNumberFormat="1" applyFont="1" applyFill="1" applyBorder="1" applyAlignment="1">
      <alignment horizontal="right" vertical="center"/>
    </xf>
    <xf numFmtId="15" fontId="1" fillId="0" borderId="5" xfId="0" applyNumberFormat="1" applyFont="1" applyFill="1" applyBorder="1" applyAlignment="1"/>
    <xf numFmtId="0" fontId="1" fillId="5" borderId="1" xfId="0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right" vertical="center"/>
    </xf>
    <xf numFmtId="15" fontId="1" fillId="0" borderId="1" xfId="0" applyNumberFormat="1" applyFont="1" applyFill="1" applyBorder="1" applyAlignment="1"/>
    <xf numFmtId="164" fontId="1" fillId="0" borderId="5" xfId="0" applyNumberFormat="1" applyFont="1" applyFill="1" applyBorder="1" applyAlignment="1">
      <alignment horizontal="right" vertical="center"/>
    </xf>
    <xf numFmtId="165" fontId="1" fillId="0" borderId="5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4" fillId="0" borderId="0" xfId="1" applyAlignment="1" applyProtection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4" fillId="0" borderId="5" xfId="1" applyBorder="1" applyAlignment="1" applyProtection="1"/>
    <xf numFmtId="0" fontId="0" fillId="0" borderId="5" xfId="0" applyBorder="1" applyAlignment="1"/>
    <xf numFmtId="15" fontId="0" fillId="0" borderId="5" xfId="0" applyNumberFormat="1" applyBorder="1" applyAlignment="1"/>
    <xf numFmtId="0" fontId="1" fillId="0" borderId="5" xfId="0" applyFont="1" applyBorder="1" applyAlignment="1"/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4" fillId="0" borderId="1" xfId="1" applyBorder="1" applyAlignment="1" applyProtection="1"/>
    <xf numFmtId="0" fontId="0" fillId="0" borderId="1" xfId="0" applyBorder="1" applyAlignment="1"/>
    <xf numFmtId="15" fontId="0" fillId="0" borderId="1" xfId="0" applyNumberFormat="1" applyBorder="1" applyAlignment="1"/>
    <xf numFmtId="168" fontId="1" fillId="0" borderId="1" xfId="0" applyNumberFormat="1" applyFont="1" applyFill="1" applyBorder="1" applyAlignment="1">
      <alignment horizontal="right" vertical="center"/>
    </xf>
    <xf numFmtId="168" fontId="1" fillId="0" borderId="1" xfId="0" applyNumberFormat="1" applyFont="1" applyBorder="1" applyAlignment="1"/>
    <xf numFmtId="168" fontId="1" fillId="0" borderId="1" xfId="0" applyNumberFormat="1" applyFont="1" applyFill="1" applyBorder="1" applyAlignment="1"/>
    <xf numFmtId="168" fontId="0" fillId="0" borderId="1" xfId="0" applyNumberFormat="1" applyBorder="1" applyAlignment="1"/>
    <xf numFmtId="168" fontId="1" fillId="0" borderId="5" xfId="0" applyNumberFormat="1" applyFont="1" applyFill="1" applyBorder="1" applyAlignment="1"/>
    <xf numFmtId="168" fontId="0" fillId="0" borderId="5" xfId="0" applyNumberFormat="1" applyBorder="1" applyAlignment="1"/>
    <xf numFmtId="168" fontId="1" fillId="0" borderId="5" xfId="0" applyNumberFormat="1" applyFont="1" applyFill="1" applyBorder="1" applyAlignment="1">
      <alignment horizontal="right" vertical="center"/>
    </xf>
    <xf numFmtId="168" fontId="1" fillId="0" borderId="5" xfId="0" applyNumberFormat="1" applyFont="1" applyBorder="1" applyAlignment="1">
      <alignment horizontal="right" vertical="center"/>
    </xf>
    <xf numFmtId="168" fontId="7" fillId="3" borderId="1" xfId="0" applyNumberFormat="1" applyFont="1" applyFill="1" applyBorder="1" applyAlignment="1">
      <alignment horizontal="right" vertical="center"/>
    </xf>
    <xf numFmtId="168" fontId="7" fillId="2" borderId="1" xfId="0" applyNumberFormat="1" applyFont="1" applyFill="1" applyBorder="1" applyAlignment="1">
      <alignment horizontal="right" vertical="center"/>
    </xf>
    <xf numFmtId="168" fontId="7" fillId="5" borderId="1" xfId="0" applyNumberFormat="1" applyFont="1" applyFill="1" applyBorder="1" applyAlignment="1">
      <alignment horizontal="right" vertical="center"/>
    </xf>
    <xf numFmtId="168" fontId="1" fillId="0" borderId="0" xfId="0" applyNumberFormat="1" applyFont="1" applyAlignment="1"/>
    <xf numFmtId="0" fontId="0" fillId="0" borderId="5" xfId="0" applyFont="1" applyBorder="1" applyAlignment="1"/>
    <xf numFmtId="0" fontId="0" fillId="0" borderId="5" xfId="0" applyFont="1" applyBorder="1" applyAlignment="1">
      <alignment horizontal="center"/>
    </xf>
    <xf numFmtId="169" fontId="0" fillId="0" borderId="0" xfId="0" applyNumberFormat="1" applyFont="1" applyAlignment="1"/>
    <xf numFmtId="169" fontId="3" fillId="0" borderId="5" xfId="0" applyNumberFormat="1" applyFont="1" applyBorder="1" applyAlignment="1">
      <alignment horizontal="center" vertical="center" wrapText="1"/>
    </xf>
    <xf numFmtId="169" fontId="0" fillId="0" borderId="5" xfId="0" applyNumberFormat="1" applyFont="1" applyBorder="1" applyAlignment="1"/>
    <xf numFmtId="168" fontId="0" fillId="0" borderId="5" xfId="0" applyNumberFormat="1" applyFont="1" applyBorder="1" applyAlignment="1"/>
    <xf numFmtId="168" fontId="0" fillId="0" borderId="0" xfId="0" applyNumberFormat="1" applyFont="1" applyAlignment="1"/>
    <xf numFmtId="168" fontId="3" fillId="0" borderId="5" xfId="0" applyNumberFormat="1" applyFont="1" applyBorder="1" applyAlignment="1">
      <alignment horizontal="center" vertical="center" wrapText="1"/>
    </xf>
    <xf numFmtId="0" fontId="12" fillId="0" borderId="0" xfId="0" applyFont="1" applyAlignment="1"/>
    <xf numFmtId="0" fontId="14" fillId="0" borderId="0" xfId="0" applyFont="1" applyAlignment="1"/>
    <xf numFmtId="0" fontId="3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/>
    <xf numFmtId="0" fontId="1" fillId="7" borderId="0" xfId="0" applyFont="1" applyFill="1" applyAlignment="1"/>
    <xf numFmtId="0" fontId="1" fillId="7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6" xfId="0" applyFont="1" applyFill="1" applyBorder="1" applyAlignment="1"/>
    <xf numFmtId="0" fontId="14" fillId="0" borderId="1" xfId="0" applyFont="1" applyBorder="1" applyAlignment="1"/>
    <xf numFmtId="0" fontId="1" fillId="0" borderId="6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right" vertical="center"/>
    </xf>
    <xf numFmtId="168" fontId="1" fillId="0" borderId="6" xfId="0" applyNumberFormat="1" applyFont="1" applyFill="1" applyBorder="1" applyAlignment="1"/>
    <xf numFmtId="0" fontId="1" fillId="0" borderId="0" xfId="0" applyFont="1" applyAlignment="1">
      <alignment horizontal="left" vertical="top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8" fillId="0" borderId="0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vertical="top"/>
    </xf>
    <xf numFmtId="0" fontId="4" fillId="0" borderId="1" xfId="1" applyFill="1" applyBorder="1" applyAlignment="1" applyProtection="1">
      <alignment horizontal="left" vertical="top"/>
    </xf>
    <xf numFmtId="0" fontId="2" fillId="0" borderId="1" xfId="0" applyFont="1" applyFill="1" applyBorder="1" applyAlignment="1"/>
    <xf numFmtId="14" fontId="1" fillId="0" borderId="1" xfId="0" applyNumberFormat="1" applyFont="1" applyFill="1" applyBorder="1" applyAlignment="1"/>
    <xf numFmtId="0" fontId="5" fillId="0" borderId="1" xfId="1" applyFont="1" applyFill="1" applyBorder="1" applyAlignment="1" applyProtection="1">
      <alignment horizontal="left" vertical="top"/>
    </xf>
    <xf numFmtId="0" fontId="6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6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0" fontId="4" fillId="0" borderId="5" xfId="1" applyFill="1" applyBorder="1" applyAlignment="1" applyProtection="1">
      <alignment horizontal="left" vertical="top"/>
    </xf>
    <xf numFmtId="0" fontId="11" fillId="0" borderId="5" xfId="0" applyFont="1" applyBorder="1" applyAlignment="1">
      <alignment horizontal="left" vertical="top"/>
    </xf>
    <xf numFmtId="0" fontId="2" fillId="0" borderId="5" xfId="0" applyFont="1" applyFill="1" applyBorder="1" applyAlignment="1"/>
    <xf numFmtId="0" fontId="2" fillId="0" borderId="5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14" fontId="1" fillId="0" borderId="5" xfId="0" applyNumberFormat="1" applyFont="1" applyFill="1" applyBorder="1" applyAlignment="1"/>
    <xf numFmtId="0" fontId="1" fillId="0" borderId="5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vertical="top"/>
    </xf>
    <xf numFmtId="0" fontId="1" fillId="0" borderId="5" xfId="0" applyFont="1" applyFill="1" applyBorder="1" applyAlignment="1">
      <alignment horizontal="justify"/>
    </xf>
    <xf numFmtId="0" fontId="4" fillId="0" borderId="6" xfId="1" applyFill="1" applyBorder="1" applyAlignment="1" applyProtection="1">
      <alignment horizontal="left" vertical="top"/>
    </xf>
    <xf numFmtId="0" fontId="5" fillId="0" borderId="5" xfId="1" applyFont="1" applyFill="1" applyBorder="1" applyAlignment="1" applyProtection="1">
      <alignment horizontal="left" vertical="top"/>
    </xf>
    <xf numFmtId="0" fontId="3" fillId="0" borderId="5" xfId="0" applyFont="1" applyFill="1" applyBorder="1" applyAlignment="1"/>
    <xf numFmtId="0" fontId="6" fillId="0" borderId="5" xfId="0" applyFont="1" applyFill="1" applyBorder="1" applyAlignment="1">
      <alignment vertical="top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1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vertical="top"/>
    </xf>
    <xf numFmtId="0" fontId="6" fillId="0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0" fontId="6" fillId="3" borderId="11" xfId="0" applyFont="1" applyFill="1" applyBorder="1" applyAlignment="1">
      <alignment horizontal="left" vertical="top"/>
    </xf>
    <xf numFmtId="0" fontId="8" fillId="3" borderId="5" xfId="0" applyFont="1" applyFill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0" fontId="4" fillId="3" borderId="1" xfId="1" applyFill="1" applyBorder="1" applyAlignment="1" applyProtection="1">
      <alignment horizontal="left" vertical="top"/>
    </xf>
    <xf numFmtId="0" fontId="1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7" borderId="0" xfId="0" applyFont="1" applyFill="1" applyAlignment="1"/>
    <xf numFmtId="0" fontId="1" fillId="7" borderId="7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right" vertical="center"/>
    </xf>
    <xf numFmtId="168" fontId="1" fillId="7" borderId="1" xfId="0" applyNumberFormat="1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center" vertical="center"/>
    </xf>
    <xf numFmtId="0" fontId="4" fillId="7" borderId="5" xfId="1" applyFill="1" applyBorder="1" applyAlignment="1" applyProtection="1">
      <alignment horizontal="center" vertical="center"/>
    </xf>
    <xf numFmtId="0" fontId="1" fillId="7" borderId="5" xfId="0" applyFont="1" applyFill="1" applyBorder="1" applyAlignment="1">
      <alignment horizontal="right" vertical="center"/>
    </xf>
    <xf numFmtId="168" fontId="1" fillId="7" borderId="5" xfId="0" applyNumberFormat="1" applyFont="1" applyFill="1" applyBorder="1" applyAlignment="1">
      <alignment horizontal="right" vertical="center"/>
    </xf>
    <xf numFmtId="0" fontId="1" fillId="7" borderId="5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4" fillId="0" borderId="1" xfId="1" applyFill="1" applyBorder="1" applyAlignment="1" applyProtection="1"/>
    <xf numFmtId="0" fontId="0" fillId="0" borderId="1" xfId="0" applyFill="1" applyBorder="1" applyAlignment="1"/>
    <xf numFmtId="15" fontId="0" fillId="0" borderId="1" xfId="0" applyNumberFormat="1" applyFill="1" applyBorder="1" applyAlignment="1"/>
    <xf numFmtId="168" fontId="0" fillId="0" borderId="1" xfId="0" applyNumberFormat="1" applyFill="1" applyBorder="1" applyAlignment="1"/>
    <xf numFmtId="0" fontId="1" fillId="0" borderId="9" xfId="0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9" xfId="0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4" fillId="0" borderId="5" xfId="1" applyFill="1" applyBorder="1" applyAlignment="1" applyProtection="1"/>
    <xf numFmtId="0" fontId="0" fillId="0" borderId="5" xfId="0" applyFill="1" applyBorder="1" applyAlignment="1"/>
    <xf numFmtId="15" fontId="0" fillId="0" borderId="5" xfId="0" applyNumberFormat="1" applyFill="1" applyBorder="1" applyAlignment="1"/>
    <xf numFmtId="168" fontId="0" fillId="0" borderId="5" xfId="0" applyNumberFormat="1" applyFill="1" applyBorder="1" applyAlignment="1"/>
    <xf numFmtId="0" fontId="6" fillId="2" borderId="11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6" fillId="5" borderId="11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5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left" vertical="top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4CCCC"/>
      <color rgb="FFFFE5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jiki.cs.ui.ac.id/index.php/jiki" TargetMode="External"/><Relationship Id="rId18" Type="http://schemas.openxmlformats.org/officeDocument/2006/relationships/hyperlink" Target="http://jurnal.unsyiah.ac.id/AIJST" TargetMode="External"/><Relationship Id="rId26" Type="http://schemas.openxmlformats.org/officeDocument/2006/relationships/hyperlink" Target="https://jurnal.ugm.ac.id/agritech" TargetMode="External"/><Relationship Id="rId39" Type="http://schemas.openxmlformats.org/officeDocument/2006/relationships/hyperlink" Target="http://jpacr.ub.ac.id/index.php/jpacr" TargetMode="External"/><Relationship Id="rId21" Type="http://schemas.openxmlformats.org/officeDocument/2006/relationships/hyperlink" Target="http://www.jurnal.unsyiah.ac.id/JRE" TargetMode="External"/><Relationship Id="rId34" Type="http://schemas.openxmlformats.org/officeDocument/2006/relationships/hyperlink" Target="http://journal.uad.ac.id/index.php/EduLearn" TargetMode="External"/><Relationship Id="rId42" Type="http://schemas.openxmlformats.org/officeDocument/2006/relationships/hyperlink" Target="http://ejournal.undip.ac.id/index.php/medianers/index" TargetMode="External"/><Relationship Id="rId47" Type="http://schemas.openxmlformats.org/officeDocument/2006/relationships/hyperlink" Target="http://www.ina-jghe.com/journal/index.php/jghe" TargetMode="External"/><Relationship Id="rId50" Type="http://schemas.openxmlformats.org/officeDocument/2006/relationships/hyperlink" Target="https://jurnal.ar-raniry.ac.id/" TargetMode="External"/><Relationship Id="rId55" Type="http://schemas.openxmlformats.org/officeDocument/2006/relationships/hyperlink" Target="https://jurnal.ar-raniry.ac.id/" TargetMode="External"/><Relationship Id="rId63" Type="http://schemas.openxmlformats.org/officeDocument/2006/relationships/hyperlink" Target="https://jurnal.ar-raniry.ac.id/" TargetMode="External"/><Relationship Id="rId68" Type="http://schemas.openxmlformats.org/officeDocument/2006/relationships/hyperlink" Target="https://jurnal.ar-raniry.ac.id/" TargetMode="External"/><Relationship Id="rId76" Type="http://schemas.openxmlformats.org/officeDocument/2006/relationships/hyperlink" Target="https://jurnal.ar-raniry.ac.id/" TargetMode="External"/><Relationship Id="rId84" Type="http://schemas.openxmlformats.org/officeDocument/2006/relationships/hyperlink" Target="http://journal.ui.ac.id/jbb" TargetMode="External"/><Relationship Id="rId7" Type="http://schemas.openxmlformats.org/officeDocument/2006/relationships/hyperlink" Target="http://jurnalindustri.petra.ac.id/" TargetMode="External"/><Relationship Id="rId71" Type="http://schemas.openxmlformats.org/officeDocument/2006/relationships/hyperlink" Target="https://jurnal.ar-raniry.ac.id/" TargetMode="External"/><Relationship Id="rId2" Type="http://schemas.openxmlformats.org/officeDocument/2006/relationships/hyperlink" Target="http://www.jurnal.unsyiah.ac.id/RKL" TargetMode="External"/><Relationship Id="rId16" Type="http://schemas.openxmlformats.org/officeDocument/2006/relationships/hyperlink" Target="http://journal.binus.ac.id/index.php/commit/index" TargetMode="External"/><Relationship Id="rId29" Type="http://schemas.openxmlformats.org/officeDocument/2006/relationships/hyperlink" Target="http://journal.ipb.ac.id/index.php/jpsl" TargetMode="External"/><Relationship Id="rId11" Type="http://schemas.openxmlformats.org/officeDocument/2006/relationships/hyperlink" Target="http://ejournal2.undip.ac.id/index.php/tataloka" TargetMode="External"/><Relationship Id="rId24" Type="http://schemas.openxmlformats.org/officeDocument/2006/relationships/hyperlink" Target="https://jurnal.ugm.ac.id/jpti/index" TargetMode="External"/><Relationship Id="rId32" Type="http://schemas.openxmlformats.org/officeDocument/2006/relationships/hyperlink" Target="http://www.jdmlm.ub.ac.id/index.php/jdmlm" TargetMode="External"/><Relationship Id="rId37" Type="http://schemas.openxmlformats.org/officeDocument/2006/relationships/hyperlink" Target="https://journal.uny.ac.id/index.php/jrpm" TargetMode="External"/><Relationship Id="rId40" Type="http://schemas.openxmlformats.org/officeDocument/2006/relationships/hyperlink" Target="http://berkalahayati.org/about" TargetMode="External"/><Relationship Id="rId45" Type="http://schemas.openxmlformats.org/officeDocument/2006/relationships/hyperlink" Target="http://www.ejgta.org/index.php/ejgta" TargetMode="External"/><Relationship Id="rId53" Type="http://schemas.openxmlformats.org/officeDocument/2006/relationships/hyperlink" Target="https://jurnal.ar-raniry.ac.id/" TargetMode="External"/><Relationship Id="rId58" Type="http://schemas.openxmlformats.org/officeDocument/2006/relationships/hyperlink" Target="https://jurnal.ar-raniry.ac.id/" TargetMode="External"/><Relationship Id="rId66" Type="http://schemas.openxmlformats.org/officeDocument/2006/relationships/hyperlink" Target="https://jurnal.ar-raniry.ac.id/" TargetMode="External"/><Relationship Id="rId74" Type="http://schemas.openxmlformats.org/officeDocument/2006/relationships/hyperlink" Target="http://journal.scadindependent.org/index.php/jipeuradeun" TargetMode="External"/><Relationship Id="rId79" Type="http://schemas.openxmlformats.org/officeDocument/2006/relationships/hyperlink" Target="https://jurnal.ar-raniry.ac.id/" TargetMode="External"/><Relationship Id="rId5" Type="http://schemas.openxmlformats.org/officeDocument/2006/relationships/hyperlink" Target="http://ejournal.undip.ac.id/index.php/geoplanning" TargetMode="External"/><Relationship Id="rId61" Type="http://schemas.openxmlformats.org/officeDocument/2006/relationships/hyperlink" Target="https://jurnal.ar-raniry.ac.id/" TargetMode="External"/><Relationship Id="rId82" Type="http://schemas.openxmlformats.org/officeDocument/2006/relationships/hyperlink" Target="http://journal.uinsgd.ac.id/index.php/jpi/about/history" TargetMode="External"/><Relationship Id="rId19" Type="http://schemas.openxmlformats.org/officeDocument/2006/relationships/hyperlink" Target="https://ijog.geologi.esdm.go.id/index.php/IJOG" TargetMode="External"/><Relationship Id="rId4" Type="http://schemas.openxmlformats.org/officeDocument/2006/relationships/hyperlink" Target="http://online.bpostel.com/index.php/bpostel" TargetMode="External"/><Relationship Id="rId9" Type="http://schemas.openxmlformats.org/officeDocument/2006/relationships/hyperlink" Target="http://journal.ui.ac.id/technology/journal" TargetMode="External"/><Relationship Id="rId14" Type="http://schemas.openxmlformats.org/officeDocument/2006/relationships/hyperlink" Target="http://journals.itb.ac.id/index.php/jets/index" TargetMode="External"/><Relationship Id="rId22" Type="http://schemas.openxmlformats.org/officeDocument/2006/relationships/hyperlink" Target="http://ejournal.uin-malang.ac.id/index.php/JIA" TargetMode="External"/><Relationship Id="rId27" Type="http://schemas.openxmlformats.org/officeDocument/2006/relationships/hyperlink" Target="http://www.animalproduction.net/index.php/JAP" TargetMode="External"/><Relationship Id="rId30" Type="http://schemas.openxmlformats.org/officeDocument/2006/relationships/hyperlink" Target="http://www.jtrolis.ub.ac.id/index.php/jtrolis" TargetMode="External"/><Relationship Id="rId35" Type="http://schemas.openxmlformats.org/officeDocument/2006/relationships/hyperlink" Target="http://jurnal.balithutmakassar.org/index.php/wallacea" TargetMode="External"/><Relationship Id="rId43" Type="http://schemas.openxmlformats.org/officeDocument/2006/relationships/hyperlink" Target="http://journal.biotrop.org/index.php/biotropia" TargetMode="External"/><Relationship Id="rId48" Type="http://schemas.openxmlformats.org/officeDocument/2006/relationships/hyperlink" Target="http://journal.fkm.ui.ac.id/kesmas" TargetMode="External"/><Relationship Id="rId56" Type="http://schemas.openxmlformats.org/officeDocument/2006/relationships/hyperlink" Target="https://jurnal.ar-raniry.ac.id/" TargetMode="External"/><Relationship Id="rId64" Type="http://schemas.openxmlformats.org/officeDocument/2006/relationships/hyperlink" Target="https://jurnal.ar-raniry.ac.id/" TargetMode="External"/><Relationship Id="rId69" Type="http://schemas.openxmlformats.org/officeDocument/2006/relationships/hyperlink" Target="https://jurnal.ar-raniry.ac.id/" TargetMode="External"/><Relationship Id="rId77" Type="http://schemas.openxmlformats.org/officeDocument/2006/relationships/hyperlink" Target="https://jurnal.ar-raniry.ac.id/" TargetMode="External"/><Relationship Id="rId8" Type="http://schemas.openxmlformats.org/officeDocument/2006/relationships/hyperlink" Target="http://ejournal2.undip.ac.id/index.php/jwl" TargetMode="External"/><Relationship Id="rId51" Type="http://schemas.openxmlformats.org/officeDocument/2006/relationships/hyperlink" Target="https://jurnal.ar-raniry.ac.id/" TargetMode="External"/><Relationship Id="rId72" Type="http://schemas.openxmlformats.org/officeDocument/2006/relationships/hyperlink" Target="https://jurnal.ar-raniry.ac.id/" TargetMode="External"/><Relationship Id="rId80" Type="http://schemas.openxmlformats.org/officeDocument/2006/relationships/hyperlink" Target="https://jurnal.ar-raniry.ac.id/index.php/islamfutura" TargetMode="External"/><Relationship Id="rId85" Type="http://schemas.openxmlformats.org/officeDocument/2006/relationships/hyperlink" Target="http://mji.ui.ac.id/journal/index.php/mji" TargetMode="External"/><Relationship Id="rId3" Type="http://schemas.openxmlformats.org/officeDocument/2006/relationships/hyperlink" Target="https://ftsl.itb.ac.id/jurnal-teknik-sipil/" TargetMode="External"/><Relationship Id="rId12" Type="http://schemas.openxmlformats.org/officeDocument/2006/relationships/hyperlink" Target="http://ejournal.undip.ac.id/index.php/reaktor" TargetMode="External"/><Relationship Id="rId17" Type="http://schemas.openxmlformats.org/officeDocument/2006/relationships/hyperlink" Target="http://journal.portalgaruda.org/index.php/EEI" TargetMode="External"/><Relationship Id="rId25" Type="http://schemas.openxmlformats.org/officeDocument/2006/relationships/hyperlink" Target="http://journal.ipb.ac.id/index.php/jurnaltin" TargetMode="External"/><Relationship Id="rId33" Type="http://schemas.openxmlformats.org/officeDocument/2006/relationships/hyperlink" Target="http://agrivita.ub.ac.id/index.php/agrivita" TargetMode="External"/><Relationship Id="rId38" Type="http://schemas.openxmlformats.org/officeDocument/2006/relationships/hyperlink" Target="https://jurnal.uns.ac.id/alchemy" TargetMode="External"/><Relationship Id="rId46" Type="http://schemas.openxmlformats.org/officeDocument/2006/relationships/hyperlink" Target="https://saripediatri.org/index.php/sari-pediatri" TargetMode="External"/><Relationship Id="rId59" Type="http://schemas.openxmlformats.org/officeDocument/2006/relationships/hyperlink" Target="https://jurnal.ar-raniry.ac.id/" TargetMode="External"/><Relationship Id="rId67" Type="http://schemas.openxmlformats.org/officeDocument/2006/relationships/hyperlink" Target="https://jurnal.ar-raniry.ac.id/" TargetMode="External"/><Relationship Id="rId20" Type="http://schemas.openxmlformats.org/officeDocument/2006/relationships/hyperlink" Target="https://journal.unnes.ac.id/nju/index.php/jbat" TargetMode="External"/><Relationship Id="rId41" Type="http://schemas.openxmlformats.org/officeDocument/2006/relationships/hyperlink" Target="https://www.journals.elsevier.com/hayati-journal-of-biosciences/" TargetMode="External"/><Relationship Id="rId54" Type="http://schemas.openxmlformats.org/officeDocument/2006/relationships/hyperlink" Target="https://jurnal.ar-raniry.ac.id/" TargetMode="External"/><Relationship Id="rId62" Type="http://schemas.openxmlformats.org/officeDocument/2006/relationships/hyperlink" Target="https://jurnal.ar-raniry.ac.id/" TargetMode="External"/><Relationship Id="rId70" Type="http://schemas.openxmlformats.org/officeDocument/2006/relationships/hyperlink" Target="https://jurnal.ar-raniry.ac.id/" TargetMode="External"/><Relationship Id="rId75" Type="http://schemas.openxmlformats.org/officeDocument/2006/relationships/hyperlink" Target="https://jurnal.ar-raniry.ac.id/" TargetMode="External"/><Relationship Id="rId83" Type="http://schemas.openxmlformats.org/officeDocument/2006/relationships/hyperlink" Target="http://journal.isi.ac.id/index.php/resital" TargetMode="External"/><Relationship Id="rId1" Type="http://schemas.openxmlformats.org/officeDocument/2006/relationships/hyperlink" Target="https://jurnal-ppi.kominfo.go.id/index.php/jppi" TargetMode="External"/><Relationship Id="rId6" Type="http://schemas.openxmlformats.org/officeDocument/2006/relationships/hyperlink" Target="http://www.jurnalet.com/jet" TargetMode="External"/><Relationship Id="rId15" Type="http://schemas.openxmlformats.org/officeDocument/2006/relationships/hyperlink" Target="http://ejournal.undip.ac.id/index.php/ijred/about/submissions" TargetMode="External"/><Relationship Id="rId23" Type="http://schemas.openxmlformats.org/officeDocument/2006/relationships/hyperlink" Target="http://www.mevjournal.com/index.php/mev" TargetMode="External"/><Relationship Id="rId28" Type="http://schemas.openxmlformats.org/officeDocument/2006/relationships/hyperlink" Target="http://journal.ipb.ac.id/index.php/jurnalagronomi" TargetMode="External"/><Relationship Id="rId36" Type="http://schemas.openxmlformats.org/officeDocument/2006/relationships/hyperlink" Target="http://journal.ipb.ac.id/index.php/mediapeternakan" TargetMode="External"/><Relationship Id="rId49" Type="http://schemas.openxmlformats.org/officeDocument/2006/relationships/hyperlink" Target="http://ejournal.uin-malang.ac.id/index.php/ululalbab" TargetMode="External"/><Relationship Id="rId57" Type="http://schemas.openxmlformats.org/officeDocument/2006/relationships/hyperlink" Target="https://jurnal.ar-raniry.ac.id/" TargetMode="External"/><Relationship Id="rId10" Type="http://schemas.openxmlformats.org/officeDocument/2006/relationships/hyperlink" Target="http://journals.itb.ac.id/index.php/jictra/index" TargetMode="External"/><Relationship Id="rId31" Type="http://schemas.openxmlformats.org/officeDocument/2006/relationships/hyperlink" Target="http://ejournal.undip.ac.id/index.php/jitaa" TargetMode="External"/><Relationship Id="rId44" Type="http://schemas.openxmlformats.org/officeDocument/2006/relationships/hyperlink" Target="http://aij.batan.go.id/index.php/aij" TargetMode="External"/><Relationship Id="rId52" Type="http://schemas.openxmlformats.org/officeDocument/2006/relationships/hyperlink" Target="https://jurnal.ar-raniry.ac.id/" TargetMode="External"/><Relationship Id="rId60" Type="http://schemas.openxmlformats.org/officeDocument/2006/relationships/hyperlink" Target="https://jurnal.ar-raniry.ac.id/" TargetMode="External"/><Relationship Id="rId65" Type="http://schemas.openxmlformats.org/officeDocument/2006/relationships/hyperlink" Target="https://jurnal.ar-raniry.ac.id/" TargetMode="External"/><Relationship Id="rId73" Type="http://schemas.openxmlformats.org/officeDocument/2006/relationships/hyperlink" Target="https://jurnal.ar-raniry.ac.id/" TargetMode="External"/><Relationship Id="rId78" Type="http://schemas.openxmlformats.org/officeDocument/2006/relationships/hyperlink" Target="https://jurnal.ar-raniry.ac.id/" TargetMode="External"/><Relationship Id="rId81" Type="http://schemas.openxmlformats.org/officeDocument/2006/relationships/hyperlink" Target="https://ejournal.unida.gontor.ac.id/" TargetMode="External"/><Relationship Id="rId86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2"/>
  <sheetViews>
    <sheetView tabSelected="1" view="pageBreakPreview" topLeftCell="C1" zoomScale="60" zoomScaleNormal="90" workbookViewId="0">
      <pane ySplit="3" topLeftCell="A16" activePane="bottomLeft" state="frozen"/>
      <selection activeCell="B1" sqref="B1"/>
      <selection pane="bottomLeft" activeCell="C355" sqref="C355:D363"/>
    </sheetView>
  </sheetViews>
  <sheetFormatPr defaultColWidth="9.125" defaultRowHeight="15.75" x14ac:dyDescent="0.25"/>
  <cols>
    <col min="1" max="1" width="0" style="9" hidden="1" customWidth="1"/>
    <col min="2" max="2" width="6.75" style="16" hidden="1" customWidth="1"/>
    <col min="3" max="3" width="4.5" style="9" bestFit="1" customWidth="1"/>
    <col min="4" max="4" width="27.25" style="9" customWidth="1"/>
    <col min="5" max="5" width="15.125" style="9" customWidth="1"/>
    <col min="6" max="6" width="27.375" style="9" customWidth="1"/>
    <col min="7" max="7" width="27.25" style="9" customWidth="1"/>
    <col min="8" max="8" width="9.25" style="9" customWidth="1"/>
    <col min="9" max="9" width="12.625" style="9" customWidth="1"/>
    <col min="10" max="10" width="18.5" style="65" customWidth="1"/>
    <col min="11" max="11" width="13.375" style="15" customWidth="1"/>
    <col min="12" max="12" width="9.125" style="9"/>
    <col min="14" max="16384" width="9.125" style="9"/>
  </cols>
  <sheetData>
    <row r="1" spans="1:30" x14ac:dyDescent="0.25">
      <c r="B1" s="227" t="s">
        <v>966</v>
      </c>
      <c r="C1" s="227"/>
      <c r="D1" s="227"/>
      <c r="E1" s="227"/>
      <c r="F1" s="227"/>
      <c r="G1" s="227"/>
      <c r="H1" s="18" t="s">
        <v>0</v>
      </c>
    </row>
    <row r="2" spans="1:30" x14ac:dyDescent="0.25">
      <c r="C2" s="17"/>
      <c r="G2" s="87"/>
      <c r="H2" s="19" t="s">
        <v>1</v>
      </c>
    </row>
    <row r="3" spans="1:30" x14ac:dyDescent="0.25">
      <c r="B3" s="88" t="s">
        <v>2</v>
      </c>
      <c r="C3" s="89" t="s">
        <v>3</v>
      </c>
      <c r="D3" s="90" t="s">
        <v>4</v>
      </c>
      <c r="E3" s="90" t="s">
        <v>5</v>
      </c>
      <c r="F3" s="90" t="s">
        <v>6</v>
      </c>
      <c r="G3" s="90" t="s">
        <v>7</v>
      </c>
      <c r="H3" s="90" t="s">
        <v>8</v>
      </c>
      <c r="I3" s="90" t="s">
        <v>9</v>
      </c>
      <c r="J3" s="91" t="s">
        <v>10</v>
      </c>
      <c r="K3" s="175" t="s">
        <v>11</v>
      </c>
      <c r="L3" s="80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x14ac:dyDescent="0.25">
      <c r="B4" s="88"/>
      <c r="C4" s="89"/>
      <c r="D4" s="90"/>
      <c r="E4" s="90"/>
      <c r="F4" s="90"/>
      <c r="G4" s="90"/>
      <c r="H4" s="90"/>
      <c r="I4" s="90"/>
      <c r="J4" s="91"/>
      <c r="K4" s="175"/>
      <c r="L4" s="80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6" spans="1:30" s="10" customFormat="1" x14ac:dyDescent="0.25">
      <c r="A6" s="9">
        <v>2</v>
      </c>
      <c r="B6" s="6">
        <v>1</v>
      </c>
      <c r="C6" s="92">
        <v>1</v>
      </c>
      <c r="D6" s="93" t="s">
        <v>12</v>
      </c>
      <c r="E6" s="46" t="s">
        <v>848</v>
      </c>
      <c r="F6" s="93" t="s">
        <v>13</v>
      </c>
      <c r="G6" s="94" t="str">
        <f>HYPERLINK("http://ejournal.iainradenintan.ac.id/index.php/KALAM","http://ejournal.iainradenintan.ac.id/index.php/KALAM")</f>
        <v>http://ejournal.iainradenintan.ac.id/index.php/KALAM</v>
      </c>
      <c r="H6" s="95" t="s">
        <v>14</v>
      </c>
      <c r="I6" s="11" t="s">
        <v>15</v>
      </c>
      <c r="J6" s="54" t="s">
        <v>16</v>
      </c>
      <c r="K6" s="176" t="s">
        <v>17</v>
      </c>
      <c r="L6" s="96"/>
    </row>
    <row r="7" spans="1:30" s="10" customFormat="1" x14ac:dyDescent="0.25">
      <c r="A7" s="9">
        <v>1</v>
      </c>
      <c r="B7" s="1">
        <v>243</v>
      </c>
      <c r="C7" s="5">
        <v>1</v>
      </c>
      <c r="D7" s="97" t="s">
        <v>763</v>
      </c>
      <c r="E7" s="98" t="s">
        <v>653</v>
      </c>
      <c r="F7" s="97" t="s">
        <v>93</v>
      </c>
      <c r="G7" s="99" t="s">
        <v>804</v>
      </c>
      <c r="H7" s="3" t="s">
        <v>762</v>
      </c>
      <c r="I7" s="2" t="s">
        <v>846</v>
      </c>
      <c r="J7" s="55" t="s">
        <v>847</v>
      </c>
      <c r="K7" s="3" t="s">
        <v>17</v>
      </c>
      <c r="L7" s="96"/>
    </row>
    <row r="8" spans="1:30" s="10" customFormat="1" x14ac:dyDescent="0.25">
      <c r="A8" s="9">
        <v>286</v>
      </c>
      <c r="B8" s="1">
        <v>2017</v>
      </c>
      <c r="C8" s="48">
        <v>1</v>
      </c>
      <c r="D8" s="100" t="s">
        <v>968</v>
      </c>
      <c r="E8" s="50" t="s">
        <v>969</v>
      </c>
      <c r="F8" s="50" t="s">
        <v>970</v>
      </c>
      <c r="G8" s="51" t="s">
        <v>1195</v>
      </c>
      <c r="H8" s="52" t="s">
        <v>971</v>
      </c>
      <c r="I8" s="53">
        <v>43088</v>
      </c>
      <c r="J8" s="57">
        <v>44914</v>
      </c>
      <c r="K8" s="50" t="s">
        <v>17</v>
      </c>
      <c r="L8" s="96"/>
    </row>
    <row r="9" spans="1:30" s="10" customFormat="1" x14ac:dyDescent="0.25">
      <c r="A9" s="9">
        <v>3</v>
      </c>
      <c r="B9" s="6">
        <v>2</v>
      </c>
      <c r="C9" s="92">
        <v>2</v>
      </c>
      <c r="D9" s="93" t="s">
        <v>18</v>
      </c>
      <c r="E9" s="46" t="s">
        <v>849</v>
      </c>
      <c r="F9" s="101" t="s">
        <v>850</v>
      </c>
      <c r="G9" s="94" t="str">
        <f>HYPERLINK("http://e-journal.iainjambi.ac.id/index.php/arrisalah","http://e-journal.iainjambi.ac.id/index.php/arrisalah")</f>
        <v>http://e-journal.iainjambi.ac.id/index.php/arrisalah</v>
      </c>
      <c r="H9" s="95" t="s">
        <v>14</v>
      </c>
      <c r="I9" s="11" t="s">
        <v>15</v>
      </c>
      <c r="J9" s="54" t="s">
        <v>16</v>
      </c>
      <c r="K9" s="176" t="s">
        <v>17</v>
      </c>
      <c r="L9" s="96"/>
    </row>
    <row r="10" spans="1:30" s="10" customFormat="1" x14ac:dyDescent="0.25">
      <c r="A10" s="9">
        <v>38</v>
      </c>
      <c r="B10" s="1">
        <v>244</v>
      </c>
      <c r="C10" s="5">
        <v>2</v>
      </c>
      <c r="D10" s="102" t="s">
        <v>95</v>
      </c>
      <c r="E10" s="103" t="s">
        <v>654</v>
      </c>
      <c r="F10" s="102" t="s">
        <v>648</v>
      </c>
      <c r="G10" s="99" t="s">
        <v>805</v>
      </c>
      <c r="H10" s="3" t="s">
        <v>762</v>
      </c>
      <c r="I10" s="2" t="s">
        <v>846</v>
      </c>
      <c r="J10" s="55" t="s">
        <v>847</v>
      </c>
      <c r="K10" s="3" t="s">
        <v>17</v>
      </c>
      <c r="L10" s="96"/>
    </row>
    <row r="11" spans="1:30" s="10" customFormat="1" x14ac:dyDescent="0.25">
      <c r="A11" s="9">
        <v>287</v>
      </c>
      <c r="B11" s="1">
        <v>2017</v>
      </c>
      <c r="C11" s="48">
        <v>2</v>
      </c>
      <c r="D11" s="100" t="s">
        <v>972</v>
      </c>
      <c r="E11" s="50" t="s">
        <v>973</v>
      </c>
      <c r="F11" s="50" t="s">
        <v>118</v>
      </c>
      <c r="G11" s="51" t="s">
        <v>1196</v>
      </c>
      <c r="H11" s="52" t="s">
        <v>971</v>
      </c>
      <c r="I11" s="53">
        <v>43088</v>
      </c>
      <c r="J11" s="57">
        <v>44914</v>
      </c>
      <c r="K11" s="50" t="s">
        <v>17</v>
      </c>
      <c r="L11" s="96"/>
    </row>
    <row r="12" spans="1:30" s="10" customFormat="1" x14ac:dyDescent="0.25">
      <c r="A12" s="9">
        <v>4</v>
      </c>
      <c r="B12" s="6">
        <v>3</v>
      </c>
      <c r="C12" s="92">
        <v>3</v>
      </c>
      <c r="D12" s="93" t="s">
        <v>19</v>
      </c>
      <c r="E12" s="46" t="s">
        <v>851</v>
      </c>
      <c r="F12" s="101" t="s">
        <v>852</v>
      </c>
      <c r="G12" s="94" t="str">
        <f>HYPERLINK("http://journal.umy.ac.id/index.php/afkaruna","http://journal.umy.ac.id/index.php/afkaruna")</f>
        <v>http://journal.umy.ac.id/index.php/afkaruna</v>
      </c>
      <c r="H12" s="95" t="s">
        <v>14</v>
      </c>
      <c r="I12" s="11" t="s">
        <v>15</v>
      </c>
      <c r="J12" s="54" t="s">
        <v>16</v>
      </c>
      <c r="K12" s="176" t="s">
        <v>17</v>
      </c>
      <c r="L12" s="96"/>
    </row>
    <row r="13" spans="1:30" s="10" customFormat="1" x14ac:dyDescent="0.25">
      <c r="A13" s="9">
        <v>39</v>
      </c>
      <c r="B13" s="6">
        <v>245</v>
      </c>
      <c r="C13" s="5">
        <v>3</v>
      </c>
      <c r="D13" s="104" t="s">
        <v>645</v>
      </c>
      <c r="E13" s="101" t="s">
        <v>655</v>
      </c>
      <c r="F13" s="31" t="s">
        <v>649</v>
      </c>
      <c r="G13" s="101" t="s">
        <v>806</v>
      </c>
      <c r="H13" s="32" t="s">
        <v>762</v>
      </c>
      <c r="I13" s="31" t="s">
        <v>846</v>
      </c>
      <c r="J13" s="56" t="s">
        <v>847</v>
      </c>
      <c r="K13" s="32" t="s">
        <v>17</v>
      </c>
      <c r="L13" s="96"/>
    </row>
    <row r="14" spans="1:30" s="10" customFormat="1" x14ac:dyDescent="0.25">
      <c r="A14" s="9">
        <v>5</v>
      </c>
      <c r="B14" s="6">
        <v>4</v>
      </c>
      <c r="C14" s="92">
        <v>4</v>
      </c>
      <c r="D14" s="93" t="s">
        <v>20</v>
      </c>
      <c r="E14" s="46" t="s">
        <v>886</v>
      </c>
      <c r="F14" s="101" t="s">
        <v>887</v>
      </c>
      <c r="G14" s="94" t="str">
        <f>HYPERLINK("http://mutawatir.uinsby.ac.id/index.php/Mutawatir","http://mutawatir.uinsby.ac.id/index.php/Mutawatir")</f>
        <v>http://mutawatir.uinsby.ac.id/index.php/Mutawatir</v>
      </c>
      <c r="H14" s="46" t="s">
        <v>21</v>
      </c>
      <c r="I14" s="13">
        <v>42016</v>
      </c>
      <c r="J14" s="54">
        <v>43842</v>
      </c>
      <c r="K14" s="177" t="s">
        <v>17</v>
      </c>
      <c r="L14" s="96"/>
    </row>
    <row r="15" spans="1:30" s="10" customFormat="1" x14ac:dyDescent="0.25">
      <c r="A15" s="9">
        <v>40</v>
      </c>
      <c r="B15" s="6">
        <v>246</v>
      </c>
      <c r="C15" s="5">
        <v>4</v>
      </c>
      <c r="D15" s="104" t="s">
        <v>646</v>
      </c>
      <c r="E15" s="101" t="s">
        <v>656</v>
      </c>
      <c r="F15" s="31" t="s">
        <v>650</v>
      </c>
      <c r="G15" s="101" t="s">
        <v>807</v>
      </c>
      <c r="H15" s="32" t="s">
        <v>762</v>
      </c>
      <c r="I15" s="31" t="s">
        <v>846</v>
      </c>
      <c r="J15" s="56" t="s">
        <v>847</v>
      </c>
      <c r="K15" s="32" t="s">
        <v>17</v>
      </c>
      <c r="L15" s="96"/>
    </row>
    <row r="16" spans="1:30" s="10" customFormat="1" x14ac:dyDescent="0.25">
      <c r="A16" s="9">
        <v>6</v>
      </c>
      <c r="B16" s="6">
        <v>5</v>
      </c>
      <c r="C16" s="92">
        <v>5</v>
      </c>
      <c r="D16" s="93" t="s">
        <v>22</v>
      </c>
      <c r="E16" s="46" t="s">
        <v>888</v>
      </c>
      <c r="F16" s="101" t="s">
        <v>889</v>
      </c>
      <c r="G16" s="94" t="str">
        <f>HYPERLINK("http://journal.stainkudus.ac.id/index.php/Addin/index","http://journal.stainkudus.ac.id/index.php/Addin/index")</f>
        <v>http://journal.stainkudus.ac.id/index.php/Addin/index</v>
      </c>
      <c r="H16" s="46" t="s">
        <v>21</v>
      </c>
      <c r="I16" s="13">
        <v>42016</v>
      </c>
      <c r="J16" s="54">
        <v>43842</v>
      </c>
      <c r="K16" s="177" t="s">
        <v>17</v>
      </c>
      <c r="L16" s="96"/>
    </row>
    <row r="17" spans="1:12" s="10" customFormat="1" x14ac:dyDescent="0.25">
      <c r="A17" s="9">
        <v>41</v>
      </c>
      <c r="B17" s="6">
        <v>247</v>
      </c>
      <c r="C17" s="5">
        <v>5</v>
      </c>
      <c r="D17" s="31" t="s">
        <v>647</v>
      </c>
      <c r="E17" s="101" t="s">
        <v>657</v>
      </c>
      <c r="F17" s="104" t="s">
        <v>651</v>
      </c>
      <c r="G17" s="101" t="s">
        <v>808</v>
      </c>
      <c r="H17" s="32" t="s">
        <v>762</v>
      </c>
      <c r="I17" s="31" t="s">
        <v>846</v>
      </c>
      <c r="J17" s="56" t="s">
        <v>847</v>
      </c>
      <c r="K17" s="32" t="s">
        <v>17</v>
      </c>
      <c r="L17" s="96"/>
    </row>
    <row r="18" spans="1:12" s="10" customFormat="1" x14ac:dyDescent="0.25">
      <c r="A18" s="9">
        <v>7</v>
      </c>
      <c r="B18" s="6">
        <v>6</v>
      </c>
      <c r="C18" s="92">
        <v>6</v>
      </c>
      <c r="D18" s="93" t="s">
        <v>23</v>
      </c>
      <c r="E18" s="46" t="s">
        <v>890</v>
      </c>
      <c r="F18" s="101" t="s">
        <v>891</v>
      </c>
      <c r="G18" s="101" t="s">
        <v>1480</v>
      </c>
      <c r="H18" s="46" t="s">
        <v>21</v>
      </c>
      <c r="I18" s="13">
        <v>42016</v>
      </c>
      <c r="J18" s="54">
        <v>43842</v>
      </c>
      <c r="K18" s="177" t="s">
        <v>17</v>
      </c>
      <c r="L18" s="96"/>
    </row>
    <row r="19" spans="1:12" s="10" customFormat="1" x14ac:dyDescent="0.25">
      <c r="A19" s="9">
        <v>42</v>
      </c>
      <c r="B19" s="6">
        <v>248</v>
      </c>
      <c r="C19" s="5">
        <v>6</v>
      </c>
      <c r="D19" s="104" t="s">
        <v>104</v>
      </c>
      <c r="E19" s="32" t="s">
        <v>658</v>
      </c>
      <c r="F19" s="31" t="s">
        <v>652</v>
      </c>
      <c r="G19" s="101" t="s">
        <v>809</v>
      </c>
      <c r="H19" s="32" t="s">
        <v>762</v>
      </c>
      <c r="I19" s="31" t="s">
        <v>846</v>
      </c>
      <c r="J19" s="56" t="s">
        <v>847</v>
      </c>
      <c r="K19" s="32" t="s">
        <v>17</v>
      </c>
      <c r="L19" s="96"/>
    </row>
    <row r="20" spans="1:12" s="10" customFormat="1" x14ac:dyDescent="0.25">
      <c r="A20" s="9">
        <v>8</v>
      </c>
      <c r="B20" s="6">
        <v>7</v>
      </c>
      <c r="C20" s="92">
        <v>7</v>
      </c>
      <c r="D20" s="93" t="s">
        <v>24</v>
      </c>
      <c r="E20" s="46" t="s">
        <v>892</v>
      </c>
      <c r="F20" s="101" t="s">
        <v>893</v>
      </c>
      <c r="G20" s="94" t="str">
        <f>HYPERLINK("http://jurnalpolitik.uinsby.ac.id/index.php/jurnalpolitik","http://jurnalpolitik.uinsby.ac.id/index.php/jurnalpolitik")</f>
        <v>http://jurnalpolitik.uinsby.ac.id/index.php/jurnalpolitik</v>
      </c>
      <c r="H20" s="46" t="s">
        <v>21</v>
      </c>
      <c r="I20" s="13">
        <v>42016</v>
      </c>
      <c r="J20" s="54">
        <v>43842</v>
      </c>
      <c r="K20" s="177" t="s">
        <v>17</v>
      </c>
      <c r="L20" s="96"/>
    </row>
    <row r="21" spans="1:12" s="10" customFormat="1" x14ac:dyDescent="0.25">
      <c r="A21" s="9">
        <v>9</v>
      </c>
      <c r="B21" s="6">
        <v>8</v>
      </c>
      <c r="C21" s="92">
        <v>8</v>
      </c>
      <c r="D21" s="93" t="s">
        <v>25</v>
      </c>
      <c r="E21" s="46" t="s">
        <v>894</v>
      </c>
      <c r="F21" s="101" t="s">
        <v>895</v>
      </c>
      <c r="G21" s="94" t="str">
        <f>HYPERLINK("http://aldaulah.uinsby.ac.id/index.php/aldaulah","http://aldaulah.uinsby.ac.id/index.php/aldaulah")</f>
        <v>http://aldaulah.uinsby.ac.id/index.php/aldaulah</v>
      </c>
      <c r="H21" s="46" t="s">
        <v>21</v>
      </c>
      <c r="I21" s="13">
        <v>42016</v>
      </c>
      <c r="J21" s="54">
        <v>43842</v>
      </c>
      <c r="K21" s="177" t="s">
        <v>17</v>
      </c>
      <c r="L21" s="96"/>
    </row>
    <row r="22" spans="1:12" s="10" customFormat="1" x14ac:dyDescent="0.25">
      <c r="A22" s="9">
        <v>10</v>
      </c>
      <c r="B22" s="6">
        <v>9</v>
      </c>
      <c r="C22" s="92">
        <v>9</v>
      </c>
      <c r="D22" s="93" t="s">
        <v>26</v>
      </c>
      <c r="E22" s="46" t="s">
        <v>896</v>
      </c>
      <c r="F22" s="101" t="s">
        <v>897</v>
      </c>
      <c r="G22" s="83" t="s">
        <v>1479</v>
      </c>
      <c r="H22" s="46" t="s">
        <v>21</v>
      </c>
      <c r="I22" s="13">
        <v>42016</v>
      </c>
      <c r="J22" s="54">
        <v>43842</v>
      </c>
      <c r="K22" s="177" t="s">
        <v>17</v>
      </c>
      <c r="L22" s="96"/>
    </row>
    <row r="23" spans="1:12" s="10" customFormat="1" x14ac:dyDescent="0.25">
      <c r="A23" s="9">
        <v>11</v>
      </c>
      <c r="B23" s="6">
        <v>10</v>
      </c>
      <c r="C23" s="92">
        <v>10</v>
      </c>
      <c r="D23" s="93" t="s">
        <v>27</v>
      </c>
      <c r="E23" s="95" t="s">
        <v>28</v>
      </c>
      <c r="F23" s="93" t="s">
        <v>29</v>
      </c>
      <c r="G23" s="94" t="str">
        <f>HYPERLINK("http://teosofi.uinsbv.ac.id/index.php/teosofi","http://teosofi.uinsbv.ac.id/index.php/teosofi")</f>
        <v>http://teosofi.uinsbv.ac.id/index.php/teosofi</v>
      </c>
      <c r="H23" s="95" t="s">
        <v>30</v>
      </c>
      <c r="I23" s="13">
        <v>41705</v>
      </c>
      <c r="J23" s="54">
        <v>43531</v>
      </c>
      <c r="K23" s="177" t="s">
        <v>17</v>
      </c>
      <c r="L23" s="96"/>
    </row>
    <row r="24" spans="1:12" s="10" customFormat="1" x14ac:dyDescent="0.25">
      <c r="A24" s="9">
        <v>12</v>
      </c>
      <c r="B24" s="6">
        <v>11</v>
      </c>
      <c r="C24" s="92">
        <v>11</v>
      </c>
      <c r="D24" s="93" t="s">
        <v>31</v>
      </c>
      <c r="E24" s="95" t="s">
        <v>32</v>
      </c>
      <c r="F24" s="93" t="s">
        <v>33</v>
      </c>
      <c r="G24" s="94" t="str">
        <f>HYPERLINK("http://www.iainbengkulu.ac.id/","www.iainbengkulu.ac.id")</f>
        <v>www.iainbengkulu.ac.id</v>
      </c>
      <c r="H24" s="95" t="s">
        <v>30</v>
      </c>
      <c r="I24" s="13">
        <v>41705</v>
      </c>
      <c r="J24" s="54">
        <v>43531</v>
      </c>
      <c r="K24" s="177" t="s">
        <v>17</v>
      </c>
      <c r="L24" s="96"/>
    </row>
    <row r="25" spans="1:12" s="10" customFormat="1" x14ac:dyDescent="0.25">
      <c r="A25" s="9">
        <v>13</v>
      </c>
      <c r="B25" s="6">
        <v>12</v>
      </c>
      <c r="C25" s="92">
        <v>12</v>
      </c>
      <c r="D25" s="93" t="s">
        <v>34</v>
      </c>
      <c r="E25" s="95" t="s">
        <v>35</v>
      </c>
      <c r="F25" s="93" t="s">
        <v>36</v>
      </c>
      <c r="G25" s="94" t="str">
        <f>HYPERLINK("http://www.pps.stainsalatiga.ac.id/","www.pps.stainsalatiga.ac.id")</f>
        <v>www.pps.stainsalatiga.ac.id</v>
      </c>
      <c r="H25" s="95" t="s">
        <v>30</v>
      </c>
      <c r="I25" s="13">
        <v>41705</v>
      </c>
      <c r="J25" s="54">
        <v>43531</v>
      </c>
      <c r="K25" s="177" t="s">
        <v>17</v>
      </c>
      <c r="L25" s="96"/>
    </row>
    <row r="26" spans="1:12" s="10" customFormat="1" x14ac:dyDescent="0.25">
      <c r="A26" s="9">
        <v>14</v>
      </c>
      <c r="B26" s="6">
        <v>13</v>
      </c>
      <c r="C26" s="92">
        <v>13</v>
      </c>
      <c r="D26" s="93" t="s">
        <v>37</v>
      </c>
      <c r="E26" s="95" t="s">
        <v>38</v>
      </c>
      <c r="F26" s="93" t="s">
        <v>39</v>
      </c>
      <c r="G26" s="105" t="str">
        <f>HYPERLINK("http://www.stainponorogo.ac.id/","www.stainponorogo.ac.id")</f>
        <v>www.stainponorogo.ac.id</v>
      </c>
      <c r="H26" s="95" t="s">
        <v>30</v>
      </c>
      <c r="I26" s="13">
        <v>41705</v>
      </c>
      <c r="J26" s="54">
        <v>43531</v>
      </c>
      <c r="K26" s="177" t="s">
        <v>17</v>
      </c>
      <c r="L26" s="96"/>
    </row>
    <row r="27" spans="1:12" s="10" customFormat="1" x14ac:dyDescent="0.25">
      <c r="A27" s="9">
        <v>15</v>
      </c>
      <c r="B27" s="6">
        <v>14</v>
      </c>
      <c r="C27" s="92">
        <v>14</v>
      </c>
      <c r="D27" s="93" t="s">
        <v>40</v>
      </c>
      <c r="E27" s="46" t="s">
        <v>935</v>
      </c>
      <c r="F27" s="101" t="s">
        <v>936</v>
      </c>
      <c r="G27" s="106" t="str">
        <f>HYPERLINK("http://ejournal.stainpamekasan.ac.id/index.php/alihkam","http://ejournal.stainpamekasan.ac.id/index.php/alihkam")</f>
        <v>http://ejournal.stainpamekasan.ac.id/index.php/alihkam</v>
      </c>
      <c r="H27" s="46" t="s">
        <v>41</v>
      </c>
      <c r="I27" s="14">
        <v>42310</v>
      </c>
      <c r="J27" s="54">
        <v>44137</v>
      </c>
      <c r="K27" s="177" t="s">
        <v>17</v>
      </c>
      <c r="L27" s="96"/>
    </row>
    <row r="28" spans="1:12" s="10" customFormat="1" x14ac:dyDescent="0.25">
      <c r="A28" s="9">
        <v>16</v>
      </c>
      <c r="B28" s="6">
        <v>15</v>
      </c>
      <c r="C28" s="92">
        <v>15</v>
      </c>
      <c r="D28" s="93" t="s">
        <v>42</v>
      </c>
      <c r="E28" s="46" t="s">
        <v>937</v>
      </c>
      <c r="F28" s="101" t="s">
        <v>938</v>
      </c>
      <c r="G28" s="94" t="str">
        <f>HYPERLINK("http://journal.uinjkt.ac.id/index.php/ilmu-ushuluddin","http://journal.uinjkt.ac.id/index.php/ilmu-ushuluddin")</f>
        <v>http://journal.uinjkt.ac.id/index.php/ilmu-ushuluddin</v>
      </c>
      <c r="H28" s="46" t="s">
        <v>41</v>
      </c>
      <c r="I28" s="14">
        <v>42310</v>
      </c>
      <c r="J28" s="54">
        <v>44137</v>
      </c>
      <c r="K28" s="177" t="s">
        <v>17</v>
      </c>
      <c r="L28" s="96"/>
    </row>
    <row r="29" spans="1:12" s="10" customFormat="1" x14ac:dyDescent="0.25">
      <c r="A29" s="9">
        <v>17</v>
      </c>
      <c r="B29" s="6">
        <v>16</v>
      </c>
      <c r="C29" s="92">
        <v>16</v>
      </c>
      <c r="D29" s="93" t="s">
        <v>43</v>
      </c>
      <c r="E29" s="95" t="s">
        <v>44</v>
      </c>
      <c r="F29" s="93" t="s">
        <v>45</v>
      </c>
      <c r="G29" s="94" t="str">
        <f>HYPERLINK("http://iqtishad-fsh.uinjkt.ac.id/","http://iqtishad-fsh.uinjkt.ac.id/")</f>
        <v>http://iqtishad-fsh.uinjkt.ac.id/</v>
      </c>
      <c r="H29" s="95" t="s">
        <v>46</v>
      </c>
      <c r="I29" s="11" t="s">
        <v>47</v>
      </c>
      <c r="J29" s="54" t="s">
        <v>48</v>
      </c>
      <c r="K29" s="177" t="s">
        <v>17</v>
      </c>
      <c r="L29" s="96"/>
    </row>
    <row r="30" spans="1:12" s="10" customFormat="1" x14ac:dyDescent="0.25">
      <c r="A30" s="9">
        <v>18</v>
      </c>
      <c r="B30" s="6">
        <v>17</v>
      </c>
      <c r="C30" s="92">
        <v>17</v>
      </c>
      <c r="D30" s="93" t="s">
        <v>49</v>
      </c>
      <c r="E30" s="95" t="s">
        <v>50</v>
      </c>
      <c r="F30" s="93" t="s">
        <v>51</v>
      </c>
      <c r="G30" s="94" t="str">
        <f>HYPERLINK("http://stainmetro.ac.id/e-journal/","http://stainmetro.ac.id/e-journal/")</f>
        <v>http://stainmetro.ac.id/e-journal/</v>
      </c>
      <c r="H30" s="95" t="s">
        <v>46</v>
      </c>
      <c r="I30" s="11" t="s">
        <v>47</v>
      </c>
      <c r="J30" s="54" t="s">
        <v>48</v>
      </c>
      <c r="K30" s="177" t="s">
        <v>17</v>
      </c>
      <c r="L30" s="96"/>
    </row>
    <row r="31" spans="1:12" s="10" customFormat="1" x14ac:dyDescent="0.25">
      <c r="A31" s="9">
        <v>19</v>
      </c>
      <c r="B31" s="6">
        <v>18</v>
      </c>
      <c r="C31" s="92">
        <v>18</v>
      </c>
      <c r="D31" s="93" t="s">
        <v>52</v>
      </c>
      <c r="E31" s="95" t="s">
        <v>53</v>
      </c>
      <c r="F31" s="93" t="s">
        <v>54</v>
      </c>
      <c r="G31" s="94" t="str">
        <f>HYPERLINK("http://jurnalmiqot.com/","http://jurnalmiqot.com")</f>
        <v>http://jurnalmiqot.com</v>
      </c>
      <c r="H31" s="95" t="s">
        <v>46</v>
      </c>
      <c r="I31" s="11" t="s">
        <v>47</v>
      </c>
      <c r="J31" s="54" t="s">
        <v>48</v>
      </c>
      <c r="K31" s="177" t="s">
        <v>17</v>
      </c>
      <c r="L31" s="96"/>
    </row>
    <row r="32" spans="1:12" s="10" customFormat="1" x14ac:dyDescent="0.25">
      <c r="A32" s="9">
        <v>20</v>
      </c>
      <c r="B32" s="6">
        <v>19</v>
      </c>
      <c r="C32" s="92">
        <v>19</v>
      </c>
      <c r="D32" s="93" t="s">
        <v>1486</v>
      </c>
      <c r="E32" s="95" t="s">
        <v>56</v>
      </c>
      <c r="F32" s="93" t="s">
        <v>57</v>
      </c>
      <c r="G32" s="94" t="str">
        <f>HYPERLINK("http://ejournal.stainpurwokerto.ac.id/index.php/ibda","http://ejournal.stainpurwokerto.ac.id/index.php/ibda")</f>
        <v>http://ejournal.stainpurwokerto.ac.id/index.php/ibda</v>
      </c>
      <c r="H32" s="95" t="s">
        <v>46</v>
      </c>
      <c r="I32" s="11" t="s">
        <v>47</v>
      </c>
      <c r="J32" s="54" t="s">
        <v>48</v>
      </c>
      <c r="K32" s="177" t="s">
        <v>17</v>
      </c>
      <c r="L32" s="96"/>
    </row>
    <row r="33" spans="1:12" s="10" customFormat="1" x14ac:dyDescent="0.25">
      <c r="A33" s="9">
        <v>21</v>
      </c>
      <c r="B33" s="6">
        <v>20</v>
      </c>
      <c r="C33" s="92">
        <v>20</v>
      </c>
      <c r="D33" s="93" t="s">
        <v>58</v>
      </c>
      <c r="E33" s="95" t="s">
        <v>59</v>
      </c>
      <c r="F33" s="93" t="s">
        <v>60</v>
      </c>
      <c r="G33" s="94" t="str">
        <f>HYPERLINK("http://www.lemlitwalisongo.com/","http://www.lemlitwalisongo.com/")</f>
        <v>http://www.lemlitwalisongo.com/</v>
      </c>
      <c r="H33" s="95" t="s">
        <v>46</v>
      </c>
      <c r="I33" s="11" t="s">
        <v>47</v>
      </c>
      <c r="J33" s="54" t="s">
        <v>48</v>
      </c>
      <c r="K33" s="177" t="s">
        <v>17</v>
      </c>
      <c r="L33" s="96"/>
    </row>
    <row r="34" spans="1:12" s="10" customFormat="1" x14ac:dyDescent="0.25">
      <c r="A34" s="9">
        <v>22</v>
      </c>
      <c r="B34" s="6">
        <v>21</v>
      </c>
      <c r="C34" s="92">
        <v>21</v>
      </c>
      <c r="D34" s="93" t="s">
        <v>61</v>
      </c>
      <c r="E34" s="95" t="s">
        <v>62</v>
      </c>
      <c r="F34" s="93" t="s">
        <v>63</v>
      </c>
      <c r="G34" s="94" t="str">
        <f>HYPERLINK("http://www.almanahij.net/","www.almanahij.net")</f>
        <v>www.almanahij.net</v>
      </c>
      <c r="H34" s="95" t="s">
        <v>46</v>
      </c>
      <c r="I34" s="11" t="s">
        <v>47</v>
      </c>
      <c r="J34" s="54" t="s">
        <v>48</v>
      </c>
      <c r="K34" s="177" t="s">
        <v>17</v>
      </c>
      <c r="L34" s="96"/>
    </row>
    <row r="35" spans="1:12" s="10" customFormat="1" x14ac:dyDescent="0.25">
      <c r="A35" s="9">
        <v>23</v>
      </c>
      <c r="B35" s="6">
        <v>22</v>
      </c>
      <c r="C35" s="92">
        <v>22</v>
      </c>
      <c r="D35" s="93" t="s">
        <v>64</v>
      </c>
      <c r="E35" s="93" t="s">
        <v>65</v>
      </c>
      <c r="F35" s="46" t="s">
        <v>66</v>
      </c>
      <c r="G35" s="107" t="s">
        <v>1241</v>
      </c>
      <c r="H35" s="95" t="s">
        <v>46</v>
      </c>
      <c r="I35" s="11" t="s">
        <v>47</v>
      </c>
      <c r="J35" s="54" t="s">
        <v>48</v>
      </c>
      <c r="K35" s="177" t="s">
        <v>17</v>
      </c>
      <c r="L35" s="96"/>
    </row>
    <row r="36" spans="1:12" s="10" customFormat="1" x14ac:dyDescent="0.25">
      <c r="A36" s="9">
        <v>24</v>
      </c>
      <c r="B36" s="6">
        <v>23</v>
      </c>
      <c r="C36" s="92">
        <v>23</v>
      </c>
      <c r="D36" s="93" t="s">
        <v>67</v>
      </c>
      <c r="E36" s="95" t="s">
        <v>68</v>
      </c>
      <c r="F36" s="93" t="s">
        <v>69</v>
      </c>
      <c r="G36" s="94" t="str">
        <f>HYPERLINK("http://www.aladalah.iainradenintan.com/","www.aladalah.iainradenintan.com")</f>
        <v>www.aladalah.iainradenintan.com</v>
      </c>
      <c r="H36" s="95" t="s">
        <v>46</v>
      </c>
      <c r="I36" s="11" t="s">
        <v>47</v>
      </c>
      <c r="J36" s="54" t="s">
        <v>48</v>
      </c>
      <c r="K36" s="177" t="s">
        <v>17</v>
      </c>
      <c r="L36" s="96"/>
    </row>
    <row r="37" spans="1:12" s="10" customFormat="1" x14ac:dyDescent="0.25">
      <c r="A37" s="9">
        <v>25</v>
      </c>
      <c r="B37" s="6">
        <v>24</v>
      </c>
      <c r="C37" s="92">
        <v>24</v>
      </c>
      <c r="D37" s="93" t="s">
        <v>70</v>
      </c>
      <c r="E37" s="95" t="s">
        <v>71</v>
      </c>
      <c r="F37" s="93" t="s">
        <v>72</v>
      </c>
      <c r="G37" s="94" t="str">
        <f>HYPERLINK("http://jiis.sunan-ampel.ac.id/","http://jiis.sunan-ampel.ac.id/")</f>
        <v>http://jiis.sunan-ampel.ac.id/</v>
      </c>
      <c r="H37" s="95" t="s">
        <v>73</v>
      </c>
      <c r="I37" s="11" t="s">
        <v>74</v>
      </c>
      <c r="J37" s="54" t="s">
        <v>75</v>
      </c>
      <c r="K37" s="177" t="s">
        <v>17</v>
      </c>
      <c r="L37" s="96"/>
    </row>
    <row r="38" spans="1:12" s="10" customFormat="1" x14ac:dyDescent="0.25">
      <c r="A38" s="9">
        <v>26</v>
      </c>
      <c r="B38" s="6">
        <v>25</v>
      </c>
      <c r="C38" s="92">
        <v>25</v>
      </c>
      <c r="D38" s="93" t="s">
        <v>76</v>
      </c>
      <c r="E38" s="95" t="s">
        <v>77</v>
      </c>
      <c r="F38" s="93" t="s">
        <v>78</v>
      </c>
      <c r="G38" s="94" t="str">
        <f>HYPERLINK("http://www.iaingorontalo.ac.id/alulu%20m","www.iaingorontalo.ac.id/alulu m")</f>
        <v>www.iaingorontalo.ac.id/alulu m</v>
      </c>
      <c r="H38" s="95" t="s">
        <v>73</v>
      </c>
      <c r="I38" s="11" t="s">
        <v>74</v>
      </c>
      <c r="J38" s="54" t="s">
        <v>75</v>
      </c>
      <c r="K38" s="177" t="s">
        <v>17</v>
      </c>
      <c r="L38" s="96"/>
    </row>
    <row r="39" spans="1:12" s="10" customFormat="1" x14ac:dyDescent="0.25">
      <c r="A39" s="9">
        <v>27</v>
      </c>
      <c r="B39" s="6">
        <v>26</v>
      </c>
      <c r="C39" s="92">
        <v>26</v>
      </c>
      <c r="D39" s="93" t="s">
        <v>79</v>
      </c>
      <c r="E39" s="95" t="s">
        <v>80</v>
      </c>
      <c r="F39" s="93" t="s">
        <v>81</v>
      </c>
      <c r="G39" s="107" t="s">
        <v>1240</v>
      </c>
      <c r="H39" s="95" t="s">
        <v>73</v>
      </c>
      <c r="I39" s="11" t="s">
        <v>74</v>
      </c>
      <c r="J39" s="54" t="s">
        <v>75</v>
      </c>
      <c r="K39" s="177" t="s">
        <v>17</v>
      </c>
      <c r="L39" s="96"/>
    </row>
    <row r="40" spans="1:12" s="10" customFormat="1" x14ac:dyDescent="0.25">
      <c r="A40" s="9">
        <v>288</v>
      </c>
      <c r="B40" s="1">
        <v>2017</v>
      </c>
      <c r="C40" s="48">
        <v>3</v>
      </c>
      <c r="D40" s="100" t="s">
        <v>974</v>
      </c>
      <c r="E40" s="50" t="s">
        <v>975</v>
      </c>
      <c r="F40" s="50" t="s">
        <v>976</v>
      </c>
      <c r="G40" s="51" t="s">
        <v>1197</v>
      </c>
      <c r="H40" s="52" t="s">
        <v>971</v>
      </c>
      <c r="I40" s="53">
        <v>43088</v>
      </c>
      <c r="J40" s="57">
        <v>44914</v>
      </c>
      <c r="K40" s="50" t="s">
        <v>125</v>
      </c>
      <c r="L40" s="96"/>
    </row>
    <row r="41" spans="1:12" s="10" customFormat="1" x14ac:dyDescent="0.25">
      <c r="A41" s="9">
        <v>289</v>
      </c>
      <c r="B41" s="1">
        <v>2017</v>
      </c>
      <c r="C41" s="48">
        <v>4</v>
      </c>
      <c r="D41" s="100" t="s">
        <v>977</v>
      </c>
      <c r="E41" s="50" t="s">
        <v>978</v>
      </c>
      <c r="F41" s="50" t="s">
        <v>629</v>
      </c>
      <c r="G41" s="51" t="s">
        <v>1198</v>
      </c>
      <c r="H41" s="52" t="s">
        <v>971</v>
      </c>
      <c r="I41" s="53">
        <v>43088</v>
      </c>
      <c r="J41" s="57">
        <v>44914</v>
      </c>
      <c r="K41" s="50" t="s">
        <v>125</v>
      </c>
      <c r="L41" s="96"/>
    </row>
    <row r="42" spans="1:12" s="10" customFormat="1" x14ac:dyDescent="0.25">
      <c r="A42" s="9">
        <v>290</v>
      </c>
      <c r="B42" s="1">
        <v>2017</v>
      </c>
      <c r="C42" s="48">
        <v>5</v>
      </c>
      <c r="D42" s="100" t="s">
        <v>979</v>
      </c>
      <c r="E42" s="50" t="s">
        <v>980</v>
      </c>
      <c r="F42" s="50" t="s">
        <v>981</v>
      </c>
      <c r="G42" s="51" t="s">
        <v>1199</v>
      </c>
      <c r="H42" s="52" t="s">
        <v>971</v>
      </c>
      <c r="I42" s="53">
        <v>43088</v>
      </c>
      <c r="J42" s="57">
        <v>44914</v>
      </c>
      <c r="K42" s="50" t="s">
        <v>125</v>
      </c>
      <c r="L42" s="96"/>
    </row>
    <row r="43" spans="1:12" s="10" customFormat="1" x14ac:dyDescent="0.25">
      <c r="A43" s="10">
        <v>291</v>
      </c>
      <c r="B43" s="6">
        <v>2017</v>
      </c>
      <c r="C43" s="204">
        <v>6</v>
      </c>
      <c r="D43" s="205" t="s">
        <v>982</v>
      </c>
      <c r="E43" s="206" t="s">
        <v>983</v>
      </c>
      <c r="F43" s="206" t="s">
        <v>984</v>
      </c>
      <c r="G43" s="207" t="s">
        <v>1200</v>
      </c>
      <c r="H43" s="208" t="s">
        <v>971</v>
      </c>
      <c r="I43" s="209">
        <v>43088</v>
      </c>
      <c r="J43" s="210">
        <v>44914</v>
      </c>
      <c r="K43" s="206" t="s">
        <v>125</v>
      </c>
      <c r="L43" s="96"/>
    </row>
    <row r="44" spans="1:12" s="10" customFormat="1" x14ac:dyDescent="0.25">
      <c r="A44" s="9">
        <v>72</v>
      </c>
      <c r="B44" s="6">
        <v>249</v>
      </c>
      <c r="C44" s="5">
        <v>7</v>
      </c>
      <c r="D44" s="31" t="s">
        <v>659</v>
      </c>
      <c r="E44" s="101" t="s">
        <v>663</v>
      </c>
      <c r="F44" s="31" t="s">
        <v>660</v>
      </c>
      <c r="G44" s="101" t="s">
        <v>810</v>
      </c>
      <c r="H44" s="32" t="s">
        <v>762</v>
      </c>
      <c r="I44" s="31" t="s">
        <v>846</v>
      </c>
      <c r="J44" s="56">
        <v>44733</v>
      </c>
      <c r="K44" s="32" t="s">
        <v>125</v>
      </c>
      <c r="L44" s="96"/>
    </row>
    <row r="45" spans="1:12" s="10" customFormat="1" x14ac:dyDescent="0.25">
      <c r="A45" s="9">
        <v>292</v>
      </c>
      <c r="B45" s="1">
        <v>2017</v>
      </c>
      <c r="C45" s="48">
        <v>7</v>
      </c>
      <c r="D45" s="100" t="s">
        <v>151</v>
      </c>
      <c r="E45" s="50" t="s">
        <v>985</v>
      </c>
      <c r="F45" s="50" t="s">
        <v>986</v>
      </c>
      <c r="G45" s="51" t="s">
        <v>1201</v>
      </c>
      <c r="H45" s="52" t="s">
        <v>971</v>
      </c>
      <c r="I45" s="53">
        <v>43088</v>
      </c>
      <c r="J45" s="57">
        <v>44914</v>
      </c>
      <c r="K45" s="50" t="s">
        <v>125</v>
      </c>
      <c r="L45" s="96"/>
    </row>
    <row r="46" spans="1:12" s="10" customFormat="1" x14ac:dyDescent="0.25">
      <c r="A46" s="9">
        <v>73</v>
      </c>
      <c r="B46" s="6">
        <v>250</v>
      </c>
      <c r="C46" s="5">
        <v>8</v>
      </c>
      <c r="D46" s="108" t="s">
        <v>661</v>
      </c>
      <c r="E46" s="101" t="s">
        <v>664</v>
      </c>
      <c r="F46" s="104" t="s">
        <v>662</v>
      </c>
      <c r="G46" s="101" t="s">
        <v>811</v>
      </c>
      <c r="H46" s="32" t="s">
        <v>762</v>
      </c>
      <c r="I46" s="31" t="s">
        <v>846</v>
      </c>
      <c r="J46" s="56">
        <v>44733</v>
      </c>
      <c r="K46" s="32" t="s">
        <v>125</v>
      </c>
      <c r="L46" s="96"/>
    </row>
    <row r="47" spans="1:12" s="10" customFormat="1" x14ac:dyDescent="0.25">
      <c r="A47" s="9">
        <v>293</v>
      </c>
      <c r="B47" s="1">
        <v>2017</v>
      </c>
      <c r="C47" s="48">
        <v>8</v>
      </c>
      <c r="D47" s="100" t="s">
        <v>154</v>
      </c>
      <c r="E47" s="50" t="s">
        <v>987</v>
      </c>
      <c r="F47" s="50" t="s">
        <v>988</v>
      </c>
      <c r="G47" s="51" t="s">
        <v>1202</v>
      </c>
      <c r="H47" s="52" t="s">
        <v>971</v>
      </c>
      <c r="I47" s="53">
        <v>43088</v>
      </c>
      <c r="J47" s="57">
        <v>44914</v>
      </c>
      <c r="K47" s="50" t="s">
        <v>125</v>
      </c>
      <c r="L47" s="96"/>
    </row>
    <row r="48" spans="1:12" s="10" customFormat="1" x14ac:dyDescent="0.25">
      <c r="A48" s="9">
        <v>294</v>
      </c>
      <c r="B48" s="1">
        <v>2017</v>
      </c>
      <c r="C48" s="48">
        <v>9</v>
      </c>
      <c r="D48" s="100" t="s">
        <v>989</v>
      </c>
      <c r="E48" s="50" t="s">
        <v>990</v>
      </c>
      <c r="F48" s="50" t="s">
        <v>991</v>
      </c>
      <c r="G48" s="51" t="s">
        <v>1203</v>
      </c>
      <c r="H48" s="52" t="s">
        <v>971</v>
      </c>
      <c r="I48" s="53">
        <v>43088</v>
      </c>
      <c r="J48" s="57">
        <v>44914</v>
      </c>
      <c r="K48" s="50" t="s">
        <v>125</v>
      </c>
      <c r="L48" s="96"/>
    </row>
    <row r="49" spans="1:12" s="10" customFormat="1" x14ac:dyDescent="0.25">
      <c r="A49" s="9">
        <v>295</v>
      </c>
      <c r="B49" s="1">
        <v>2017</v>
      </c>
      <c r="C49" s="48">
        <v>10</v>
      </c>
      <c r="D49" s="100" t="s">
        <v>992</v>
      </c>
      <c r="E49" s="50" t="s">
        <v>993</v>
      </c>
      <c r="F49" s="50" t="s">
        <v>994</v>
      </c>
      <c r="G49" s="51" t="s">
        <v>1204</v>
      </c>
      <c r="H49" s="52" t="s">
        <v>971</v>
      </c>
      <c r="I49" s="53">
        <v>43088</v>
      </c>
      <c r="J49" s="57">
        <v>44914</v>
      </c>
      <c r="K49" s="50" t="s">
        <v>125</v>
      </c>
      <c r="L49" s="96"/>
    </row>
    <row r="50" spans="1:12" s="10" customFormat="1" x14ac:dyDescent="0.25">
      <c r="A50" s="9">
        <v>43</v>
      </c>
      <c r="B50" s="6">
        <v>37</v>
      </c>
      <c r="C50" s="92">
        <v>37</v>
      </c>
      <c r="D50" s="93" t="s">
        <v>120</v>
      </c>
      <c r="E50" s="46" t="s">
        <v>853</v>
      </c>
      <c r="F50" s="101" t="s">
        <v>854</v>
      </c>
      <c r="G50" s="94" t="str">
        <f>HYPERLINK("http://jepi.fe.ui.ac.id/index.php/JEPI","http://jepi.fe.ui.ac.id/index.php/JEPI")</f>
        <v>http://jepi.fe.ui.ac.id/index.php/JEPI</v>
      </c>
      <c r="H50" s="95" t="s">
        <v>14</v>
      </c>
      <c r="I50" s="11" t="s">
        <v>15</v>
      </c>
      <c r="J50" s="54" t="s">
        <v>16</v>
      </c>
      <c r="K50" s="177" t="s">
        <v>855</v>
      </c>
      <c r="L50" s="96"/>
    </row>
    <row r="51" spans="1:12" s="10" customFormat="1" x14ac:dyDescent="0.25">
      <c r="A51" s="9">
        <v>44</v>
      </c>
      <c r="B51" s="6">
        <v>38</v>
      </c>
      <c r="C51" s="92">
        <v>38</v>
      </c>
      <c r="D51" s="93" t="s">
        <v>121</v>
      </c>
      <c r="E51" s="46" t="s">
        <v>856</v>
      </c>
      <c r="F51" s="101" t="s">
        <v>857</v>
      </c>
      <c r="G51" s="94" t="str">
        <f>HYPERLINK("http://journal.tarumanagara.ac.id/index.php/em","http://journal.tarumanagara.ac.id/index.php/em")</f>
        <v>http://journal.tarumanagara.ac.id/index.php/em</v>
      </c>
      <c r="H51" s="95" t="s">
        <v>14</v>
      </c>
      <c r="I51" s="11" t="s">
        <v>15</v>
      </c>
      <c r="J51" s="54" t="s">
        <v>16</v>
      </c>
      <c r="K51" s="177" t="s">
        <v>855</v>
      </c>
      <c r="L51" s="96"/>
    </row>
    <row r="52" spans="1:12" s="10" customFormat="1" x14ac:dyDescent="0.25">
      <c r="A52" s="9">
        <v>45</v>
      </c>
      <c r="B52" s="6">
        <v>39</v>
      </c>
      <c r="C52" s="92">
        <v>39</v>
      </c>
      <c r="D52" s="93" t="s">
        <v>122</v>
      </c>
      <c r="E52" s="46" t="s">
        <v>858</v>
      </c>
      <c r="F52" s="101" t="s">
        <v>859</v>
      </c>
      <c r="G52" s="94" t="str">
        <f>HYPERLINK("http://publikasi.mercubuana.ac.id/index.php/Jurnal_Mix","http://publikasi.mercubuana.ac.id/index.php/Jurnal_Mix")</f>
        <v>http://publikasi.mercubuana.ac.id/index.php/Jurnal_Mix</v>
      </c>
      <c r="H52" s="95" t="s">
        <v>14</v>
      </c>
      <c r="I52" s="11" t="s">
        <v>15</v>
      </c>
      <c r="J52" s="54" t="s">
        <v>16</v>
      </c>
      <c r="K52" s="177" t="s">
        <v>855</v>
      </c>
      <c r="L52" s="96"/>
    </row>
    <row r="53" spans="1:12" s="10" customFormat="1" x14ac:dyDescent="0.25">
      <c r="A53" s="9">
        <v>46</v>
      </c>
      <c r="B53" s="6">
        <v>40</v>
      </c>
      <c r="C53" s="92">
        <v>40</v>
      </c>
      <c r="D53" s="93" t="s">
        <v>123</v>
      </c>
      <c r="E53" s="46" t="s">
        <v>860</v>
      </c>
      <c r="F53" s="101" t="s">
        <v>857</v>
      </c>
      <c r="G53" s="94" t="str">
        <f>HYPERLINK("http://journal.tarumanagara.ac.id/index.php/ea/index","http://journal.tarumanagara.ac.id/index.php/ea/index")</f>
        <v>http://journal.tarumanagara.ac.id/index.php/ea/index</v>
      </c>
      <c r="H53" s="95" t="s">
        <v>14</v>
      </c>
      <c r="I53" s="11" t="s">
        <v>15</v>
      </c>
      <c r="J53" s="54" t="s">
        <v>16</v>
      </c>
      <c r="K53" s="177" t="s">
        <v>855</v>
      </c>
      <c r="L53" s="96"/>
    </row>
    <row r="54" spans="1:12" s="10" customFormat="1" x14ac:dyDescent="0.25">
      <c r="A54" s="9">
        <v>47</v>
      </c>
      <c r="B54" s="6">
        <v>41</v>
      </c>
      <c r="C54" s="92">
        <v>41</v>
      </c>
      <c r="D54" s="93" t="s">
        <v>124</v>
      </c>
      <c r="E54" s="46" t="s">
        <v>898</v>
      </c>
      <c r="F54" s="101" t="s">
        <v>899</v>
      </c>
      <c r="G54" s="94" t="str">
        <f>HYPERLINK("http://journal.unnes.ac.id/nju/index.php/jejak","http://journal.unnes.ac.id/nju/index.php/jejak")</f>
        <v>http://journal.unnes.ac.id/nju/index.php/jejak</v>
      </c>
      <c r="H54" s="46" t="s">
        <v>21</v>
      </c>
      <c r="I54" s="13">
        <v>42016</v>
      </c>
      <c r="J54" s="54">
        <v>43842</v>
      </c>
      <c r="K54" s="177" t="s">
        <v>125</v>
      </c>
      <c r="L54" s="96"/>
    </row>
    <row r="55" spans="1:12" s="10" customFormat="1" x14ac:dyDescent="0.25">
      <c r="A55" s="9">
        <v>48</v>
      </c>
      <c r="B55" s="6">
        <v>42</v>
      </c>
      <c r="C55" s="92">
        <v>42</v>
      </c>
      <c r="D55" s="93" t="s">
        <v>126</v>
      </c>
      <c r="E55" s="46" t="s">
        <v>900</v>
      </c>
      <c r="F55" s="101" t="s">
        <v>901</v>
      </c>
      <c r="G55" s="94" t="str">
        <f>HYPERLINK("http://apmba.ub.ac.id/index.php/apmba","http://apmba.ub.ac.id/index.php/apmba")</f>
        <v>http://apmba.ub.ac.id/index.php/apmba</v>
      </c>
      <c r="H55" s="46" t="s">
        <v>21</v>
      </c>
      <c r="I55" s="13">
        <v>42016</v>
      </c>
      <c r="J55" s="54">
        <v>43842</v>
      </c>
      <c r="K55" s="177" t="s">
        <v>125</v>
      </c>
      <c r="L55" s="96"/>
    </row>
    <row r="56" spans="1:12" s="10" customFormat="1" x14ac:dyDescent="0.25">
      <c r="A56" s="9">
        <v>49</v>
      </c>
      <c r="B56" s="6">
        <v>43</v>
      </c>
      <c r="C56" s="92">
        <v>43</v>
      </c>
      <c r="D56" s="93" t="s">
        <v>127</v>
      </c>
      <c r="E56" s="46" t="s">
        <v>902</v>
      </c>
      <c r="F56" s="101" t="s">
        <v>903</v>
      </c>
      <c r="G56" s="94" t="str">
        <f>HYPERLINK("http://jbm.fe.unpad.ac.id/index.php/e-journal","http://jbm.fe.unpad.ac.id/index.php/e-journal")</f>
        <v>http://jbm.fe.unpad.ac.id/index.php/e-journal</v>
      </c>
      <c r="H56" s="46" t="s">
        <v>21</v>
      </c>
      <c r="I56" s="13">
        <v>42016</v>
      </c>
      <c r="J56" s="54">
        <v>43842</v>
      </c>
      <c r="K56" s="177" t="s">
        <v>125</v>
      </c>
      <c r="L56" s="96"/>
    </row>
    <row r="57" spans="1:12" s="10" customFormat="1" x14ac:dyDescent="0.25">
      <c r="A57" s="9">
        <v>50</v>
      </c>
      <c r="B57" s="6">
        <v>44</v>
      </c>
      <c r="C57" s="92">
        <v>44</v>
      </c>
      <c r="D57" s="93" t="s">
        <v>128</v>
      </c>
      <c r="E57" s="95" t="s">
        <v>129</v>
      </c>
      <c r="F57" s="93" t="s">
        <v>130</v>
      </c>
      <c r="G57" s="94" t="str">
        <f>HYPERLINK("http://www.joumal.ui.ac.id/tseajm","www.joumal.ui.ac.id/tseajm")</f>
        <v>www.joumal.ui.ac.id/tseajm</v>
      </c>
      <c r="H57" s="46" t="s">
        <v>30</v>
      </c>
      <c r="I57" s="13">
        <v>41705</v>
      </c>
      <c r="J57" s="54">
        <v>43531</v>
      </c>
      <c r="K57" s="177" t="s">
        <v>125</v>
      </c>
      <c r="L57" s="96"/>
    </row>
    <row r="58" spans="1:12" s="10" customFormat="1" x14ac:dyDescent="0.25">
      <c r="A58" s="9">
        <v>71</v>
      </c>
      <c r="B58" s="6">
        <v>222</v>
      </c>
      <c r="C58" s="5">
        <v>44</v>
      </c>
      <c r="D58" s="104" t="s">
        <v>174</v>
      </c>
      <c r="E58" s="104" t="s">
        <v>587</v>
      </c>
      <c r="F58" s="31" t="s">
        <v>588</v>
      </c>
      <c r="G58" s="101" t="s">
        <v>783</v>
      </c>
      <c r="H58" s="32" t="s">
        <v>586</v>
      </c>
      <c r="I58" s="34">
        <v>42687</v>
      </c>
      <c r="J58" s="56">
        <v>44513</v>
      </c>
      <c r="K58" s="101" t="s">
        <v>125</v>
      </c>
      <c r="L58" s="96"/>
    </row>
    <row r="59" spans="1:12" s="10" customFormat="1" x14ac:dyDescent="0.25">
      <c r="A59" s="9">
        <v>51</v>
      </c>
      <c r="B59" s="6">
        <v>45</v>
      </c>
      <c r="C59" s="92">
        <v>45</v>
      </c>
      <c r="D59" s="93" t="s">
        <v>131</v>
      </c>
      <c r="E59" s="95" t="s">
        <v>132</v>
      </c>
      <c r="F59" s="93" t="s">
        <v>133</v>
      </c>
      <c r="G59" s="94" t="str">
        <f>HYPERLINK("http://www.jamal.ub.ac.id/","www.jamal.ub.ac.id")</f>
        <v>www.jamal.ub.ac.id</v>
      </c>
      <c r="H59" s="46" t="s">
        <v>30</v>
      </c>
      <c r="I59" s="13">
        <v>41705</v>
      </c>
      <c r="J59" s="54">
        <v>43531</v>
      </c>
      <c r="K59" s="177" t="s">
        <v>125</v>
      </c>
      <c r="L59" s="96"/>
    </row>
    <row r="60" spans="1:12" s="10" customFormat="1" x14ac:dyDescent="0.25">
      <c r="A60" s="9">
        <v>52</v>
      </c>
      <c r="B60" s="6">
        <v>46</v>
      </c>
      <c r="C60" s="92">
        <v>46</v>
      </c>
      <c r="D60" s="93" t="s">
        <v>134</v>
      </c>
      <c r="E60" s="46" t="s">
        <v>939</v>
      </c>
      <c r="F60" s="101" t="s">
        <v>940</v>
      </c>
      <c r="G60" s="94" t="str">
        <f>HYPERLINK("http://jma.mb.ipb.ac.id/","http://jma.mb.ipb.ac.id/")</f>
        <v>http://jma.mb.ipb.ac.id/</v>
      </c>
      <c r="H60" s="46" t="s">
        <v>41</v>
      </c>
      <c r="I60" s="14">
        <v>42310</v>
      </c>
      <c r="J60" s="54">
        <v>44137</v>
      </c>
      <c r="K60" s="177" t="s">
        <v>125</v>
      </c>
      <c r="L60" s="96"/>
    </row>
    <row r="61" spans="1:12" s="10" customFormat="1" x14ac:dyDescent="0.25">
      <c r="A61" s="10">
        <v>53</v>
      </c>
      <c r="B61" s="6">
        <v>47</v>
      </c>
      <c r="C61" s="92">
        <v>47</v>
      </c>
      <c r="D61" s="93" t="s">
        <v>135</v>
      </c>
      <c r="E61" s="46" t="s">
        <v>941</v>
      </c>
      <c r="F61" s="101" t="s">
        <v>942</v>
      </c>
      <c r="G61" s="94" t="str">
        <f>HYPERLINK("http://journals.ums.ac.id/index.php/JEP/index","http://journals.ums.ac.id/index.php/JEP/index")</f>
        <v>http://journals.ums.ac.id/index.php/JEP/index</v>
      </c>
      <c r="H61" s="46" t="s">
        <v>41</v>
      </c>
      <c r="I61" s="14">
        <v>42310</v>
      </c>
      <c r="J61" s="54">
        <v>44137</v>
      </c>
      <c r="K61" s="177" t="s">
        <v>125</v>
      </c>
      <c r="L61" s="96"/>
    </row>
    <row r="62" spans="1:12" s="10" customFormat="1" x14ac:dyDescent="0.25">
      <c r="A62" s="9">
        <v>54</v>
      </c>
      <c r="B62" s="6">
        <v>48</v>
      </c>
      <c r="C62" s="92">
        <v>48</v>
      </c>
      <c r="D62" s="93" t="s">
        <v>136</v>
      </c>
      <c r="E62" s="95" t="s">
        <v>137</v>
      </c>
      <c r="F62" s="93" t="s">
        <v>138</v>
      </c>
      <c r="G62" s="94" t="str">
        <f>HYPERLINK("http://www.jurkubank.wordpress.com/","www.jurkubank.wordpress.com")</f>
        <v>www.jurkubank.wordpress.com</v>
      </c>
      <c r="H62" s="46" t="s">
        <v>46</v>
      </c>
      <c r="I62" s="11" t="s">
        <v>47</v>
      </c>
      <c r="J62" s="54" t="s">
        <v>48</v>
      </c>
      <c r="K62" s="177" t="s">
        <v>125</v>
      </c>
      <c r="L62" s="96"/>
    </row>
    <row r="63" spans="1:12" s="10" customFormat="1" x14ac:dyDescent="0.25">
      <c r="A63" s="9">
        <v>55</v>
      </c>
      <c r="B63" s="6">
        <v>49</v>
      </c>
      <c r="C63" s="92">
        <v>49</v>
      </c>
      <c r="D63" s="93" t="s">
        <v>139</v>
      </c>
      <c r="E63" s="95" t="s">
        <v>140</v>
      </c>
      <c r="F63" s="93" t="s">
        <v>141</v>
      </c>
      <c r="G63" s="94" t="str">
        <f>HYPERLINK("http://www.journal.ui.ac.id/amj","www.journal.ui.ac.id/amj")</f>
        <v>www.journal.ui.ac.id/amj</v>
      </c>
      <c r="H63" s="46" t="s">
        <v>46</v>
      </c>
      <c r="I63" s="11" t="s">
        <v>47</v>
      </c>
      <c r="J63" s="54" t="s">
        <v>48</v>
      </c>
      <c r="K63" s="177" t="s">
        <v>125</v>
      </c>
      <c r="L63" s="96"/>
    </row>
    <row r="64" spans="1:12" s="10" customFormat="1" x14ac:dyDescent="0.25">
      <c r="A64" s="9">
        <v>56</v>
      </c>
      <c r="B64" s="6">
        <v>50</v>
      </c>
      <c r="C64" s="92">
        <v>50</v>
      </c>
      <c r="D64" s="93" t="s">
        <v>142</v>
      </c>
      <c r="E64" s="95" t="s">
        <v>143</v>
      </c>
      <c r="F64" s="93" t="s">
        <v>144</v>
      </c>
      <c r="G64" s="94" t="str">
        <f>HYPERLINK("http://www.gamaijb.mmugm.ac.id/","http://www.gamaijb.mmugm.ac.id/")</f>
        <v>http://www.gamaijb.mmugm.ac.id/</v>
      </c>
      <c r="H64" s="95" t="s">
        <v>73</v>
      </c>
      <c r="I64" s="11" t="s">
        <v>74</v>
      </c>
      <c r="J64" s="54" t="s">
        <v>75</v>
      </c>
      <c r="K64" s="177" t="s">
        <v>125</v>
      </c>
      <c r="L64" s="96"/>
    </row>
    <row r="65" spans="1:12" s="10" customFormat="1" x14ac:dyDescent="0.25">
      <c r="A65" s="9">
        <v>85</v>
      </c>
      <c r="B65" s="6">
        <v>251</v>
      </c>
      <c r="C65" s="5">
        <v>9</v>
      </c>
      <c r="D65" s="31" t="s">
        <v>764</v>
      </c>
      <c r="E65" s="101" t="s">
        <v>674</v>
      </c>
      <c r="F65" s="104" t="s">
        <v>665</v>
      </c>
      <c r="G65" s="101" t="s">
        <v>812</v>
      </c>
      <c r="H65" s="32" t="s">
        <v>762</v>
      </c>
      <c r="I65" s="31" t="s">
        <v>846</v>
      </c>
      <c r="J65" s="56">
        <v>44733</v>
      </c>
      <c r="K65" s="32" t="s">
        <v>186</v>
      </c>
      <c r="L65" s="96"/>
    </row>
    <row r="66" spans="1:12" s="10" customFormat="1" x14ac:dyDescent="0.25">
      <c r="A66" s="9">
        <v>86</v>
      </c>
      <c r="B66" s="6">
        <v>252</v>
      </c>
      <c r="C66" s="5">
        <v>10</v>
      </c>
      <c r="D66" s="104" t="s">
        <v>666</v>
      </c>
      <c r="E66" s="101" t="s">
        <v>675</v>
      </c>
      <c r="F66" s="104" t="s">
        <v>667</v>
      </c>
      <c r="G66" s="101" t="s">
        <v>813</v>
      </c>
      <c r="H66" s="32" t="s">
        <v>762</v>
      </c>
      <c r="I66" s="31" t="s">
        <v>846</v>
      </c>
      <c r="J66" s="56">
        <v>44733</v>
      </c>
      <c r="K66" s="32" t="s">
        <v>186</v>
      </c>
      <c r="L66" s="96"/>
    </row>
    <row r="67" spans="1:12" s="10" customFormat="1" x14ac:dyDescent="0.25">
      <c r="A67" s="9">
        <v>87</v>
      </c>
      <c r="B67" s="6">
        <v>253</v>
      </c>
      <c r="C67" s="5">
        <v>11</v>
      </c>
      <c r="D67" s="108" t="s">
        <v>668</v>
      </c>
      <c r="E67" s="101" t="s">
        <v>676</v>
      </c>
      <c r="F67" s="104" t="s">
        <v>669</v>
      </c>
      <c r="G67" s="101" t="s">
        <v>814</v>
      </c>
      <c r="H67" s="32" t="s">
        <v>762</v>
      </c>
      <c r="I67" s="31" t="s">
        <v>846</v>
      </c>
      <c r="J67" s="56">
        <v>44733</v>
      </c>
      <c r="K67" s="32" t="s">
        <v>186</v>
      </c>
      <c r="L67" s="96"/>
    </row>
    <row r="68" spans="1:12" s="10" customFormat="1" x14ac:dyDescent="0.25">
      <c r="A68" s="9">
        <v>296</v>
      </c>
      <c r="B68" s="1">
        <v>2017</v>
      </c>
      <c r="C68" s="48">
        <v>11</v>
      </c>
      <c r="D68" s="100" t="s">
        <v>995</v>
      </c>
      <c r="E68" s="50" t="s">
        <v>996</v>
      </c>
      <c r="F68" s="50" t="s">
        <v>997</v>
      </c>
      <c r="G68" s="51" t="s">
        <v>1205</v>
      </c>
      <c r="H68" s="52" t="s">
        <v>971</v>
      </c>
      <c r="I68" s="53">
        <v>43088</v>
      </c>
      <c r="J68" s="57">
        <v>44914</v>
      </c>
      <c r="K68" s="50" t="s">
        <v>186</v>
      </c>
      <c r="L68" s="96"/>
    </row>
    <row r="69" spans="1:12" s="10" customFormat="1" x14ac:dyDescent="0.25">
      <c r="A69" s="9">
        <v>88</v>
      </c>
      <c r="B69" s="6">
        <v>254</v>
      </c>
      <c r="C69" s="5">
        <v>12</v>
      </c>
      <c r="D69" s="104" t="s">
        <v>765</v>
      </c>
      <c r="E69" s="101" t="s">
        <v>677</v>
      </c>
      <c r="F69" s="104" t="s">
        <v>670</v>
      </c>
      <c r="G69" s="101" t="s">
        <v>815</v>
      </c>
      <c r="H69" s="32" t="s">
        <v>762</v>
      </c>
      <c r="I69" s="31" t="s">
        <v>846</v>
      </c>
      <c r="J69" s="56">
        <v>44733</v>
      </c>
      <c r="K69" s="32" t="s">
        <v>186</v>
      </c>
      <c r="L69" s="96"/>
    </row>
    <row r="70" spans="1:12" s="10" customFormat="1" x14ac:dyDescent="0.25">
      <c r="A70" s="9">
        <v>297</v>
      </c>
      <c r="B70" s="1">
        <v>2017</v>
      </c>
      <c r="C70" s="48">
        <v>12</v>
      </c>
      <c r="D70" s="100" t="s">
        <v>998</v>
      </c>
      <c r="E70" s="50" t="s">
        <v>999</v>
      </c>
      <c r="F70" s="50" t="s">
        <v>1000</v>
      </c>
      <c r="G70" s="51" t="s">
        <v>1206</v>
      </c>
      <c r="H70" s="52" t="s">
        <v>971</v>
      </c>
      <c r="I70" s="53">
        <v>43088</v>
      </c>
      <c r="J70" s="57">
        <v>44914</v>
      </c>
      <c r="K70" s="50" t="s">
        <v>186</v>
      </c>
      <c r="L70" s="96"/>
    </row>
    <row r="71" spans="1:12" s="10" customFormat="1" x14ac:dyDescent="0.25">
      <c r="A71" s="9">
        <v>89</v>
      </c>
      <c r="B71" s="6">
        <v>255</v>
      </c>
      <c r="C71" s="5">
        <v>13</v>
      </c>
      <c r="D71" s="31" t="s">
        <v>199</v>
      </c>
      <c r="E71" s="32" t="s">
        <v>678</v>
      </c>
      <c r="F71" s="31" t="s">
        <v>671</v>
      </c>
      <c r="G71" s="101" t="s">
        <v>816</v>
      </c>
      <c r="H71" s="32" t="s">
        <v>762</v>
      </c>
      <c r="I71" s="31" t="s">
        <v>846</v>
      </c>
      <c r="J71" s="56">
        <v>44733</v>
      </c>
      <c r="K71" s="32" t="s">
        <v>186</v>
      </c>
      <c r="L71" s="96"/>
    </row>
    <row r="72" spans="1:12" s="10" customFormat="1" x14ac:dyDescent="0.25">
      <c r="A72" s="9">
        <v>298</v>
      </c>
      <c r="B72" s="1">
        <v>2017</v>
      </c>
      <c r="C72" s="48">
        <v>13</v>
      </c>
      <c r="D72" s="100" t="s">
        <v>1001</v>
      </c>
      <c r="E72" s="50" t="s">
        <v>1002</v>
      </c>
      <c r="F72" s="50" t="s">
        <v>1003</v>
      </c>
      <c r="G72" s="51" t="s">
        <v>1207</v>
      </c>
      <c r="H72" s="52" t="s">
        <v>971</v>
      </c>
      <c r="I72" s="53">
        <v>43088</v>
      </c>
      <c r="J72" s="57">
        <v>44914</v>
      </c>
      <c r="K72" s="50" t="s">
        <v>186</v>
      </c>
      <c r="L72" s="96"/>
    </row>
    <row r="73" spans="1:12" s="10" customFormat="1" x14ac:dyDescent="0.25">
      <c r="A73" s="9">
        <v>90</v>
      </c>
      <c r="B73" s="6">
        <v>256</v>
      </c>
      <c r="C73" s="5">
        <v>14</v>
      </c>
      <c r="D73" s="104" t="s">
        <v>672</v>
      </c>
      <c r="E73" s="101" t="s">
        <v>679</v>
      </c>
      <c r="F73" s="104" t="s">
        <v>673</v>
      </c>
      <c r="G73" s="110" t="s">
        <v>1230</v>
      </c>
      <c r="H73" s="32" t="s">
        <v>762</v>
      </c>
      <c r="I73" s="31" t="s">
        <v>846</v>
      </c>
      <c r="J73" s="56">
        <v>44733</v>
      </c>
      <c r="K73" s="32" t="s">
        <v>186</v>
      </c>
      <c r="L73" s="96"/>
    </row>
    <row r="74" spans="1:12" s="10" customFormat="1" x14ac:dyDescent="0.25">
      <c r="A74" s="9">
        <v>299</v>
      </c>
      <c r="B74" s="1">
        <v>2017</v>
      </c>
      <c r="C74" s="48">
        <v>14</v>
      </c>
      <c r="D74" s="100" t="s">
        <v>1004</v>
      </c>
      <c r="E74" s="50" t="s">
        <v>1005</v>
      </c>
      <c r="F74" s="50" t="s">
        <v>591</v>
      </c>
      <c r="G74" s="51" t="s">
        <v>1208</v>
      </c>
      <c r="H74" s="52" t="s">
        <v>971</v>
      </c>
      <c r="I74" s="53">
        <v>43088</v>
      </c>
      <c r="J74" s="57">
        <v>44914</v>
      </c>
      <c r="K74" s="50" t="s">
        <v>186</v>
      </c>
      <c r="L74" s="96"/>
    </row>
    <row r="75" spans="1:12" s="10" customFormat="1" x14ac:dyDescent="0.25">
      <c r="A75" s="9">
        <v>300</v>
      </c>
      <c r="B75" s="1">
        <v>2017</v>
      </c>
      <c r="C75" s="48">
        <v>15</v>
      </c>
      <c r="D75" s="100" t="s">
        <v>1006</v>
      </c>
      <c r="E75" s="50" t="s">
        <v>1007</v>
      </c>
      <c r="F75" s="50" t="s">
        <v>687</v>
      </c>
      <c r="G75" s="51" t="s">
        <v>1209</v>
      </c>
      <c r="H75" s="52" t="s">
        <v>971</v>
      </c>
      <c r="I75" s="53">
        <v>43088</v>
      </c>
      <c r="J75" s="57">
        <v>44914</v>
      </c>
      <c r="K75" s="50" t="s">
        <v>186</v>
      </c>
      <c r="L75" s="96"/>
    </row>
    <row r="76" spans="1:12" s="10" customFormat="1" x14ac:dyDescent="0.25">
      <c r="A76" s="9">
        <v>301</v>
      </c>
      <c r="B76" s="1">
        <v>2017</v>
      </c>
      <c r="C76" s="48">
        <v>16</v>
      </c>
      <c r="D76" s="100" t="s">
        <v>208</v>
      </c>
      <c r="E76" s="50" t="s">
        <v>1008</v>
      </c>
      <c r="F76" s="50" t="s">
        <v>1009</v>
      </c>
      <c r="G76" s="51" t="s">
        <v>1210</v>
      </c>
      <c r="H76" s="52" t="s">
        <v>971</v>
      </c>
      <c r="I76" s="53">
        <v>43088</v>
      </c>
      <c r="J76" s="57">
        <v>44914</v>
      </c>
      <c r="K76" s="50" t="s">
        <v>186</v>
      </c>
      <c r="L76" s="96"/>
    </row>
    <row r="77" spans="1:12" s="10" customFormat="1" x14ac:dyDescent="0.25">
      <c r="A77" s="9">
        <v>74</v>
      </c>
      <c r="B77" s="6">
        <v>64</v>
      </c>
      <c r="C77" s="92">
        <v>64</v>
      </c>
      <c r="D77" s="93" t="s">
        <v>183</v>
      </c>
      <c r="E77" s="95" t="s">
        <v>184</v>
      </c>
      <c r="F77" s="93" t="s">
        <v>185</v>
      </c>
      <c r="G77" s="94" t="s">
        <v>1226</v>
      </c>
      <c r="H77" s="46" t="s">
        <v>46</v>
      </c>
      <c r="I77" s="11" t="s">
        <v>47</v>
      </c>
      <c r="J77" s="54" t="s">
        <v>48</v>
      </c>
      <c r="K77" s="177" t="s">
        <v>186</v>
      </c>
      <c r="L77" s="96"/>
    </row>
    <row r="78" spans="1:12" s="10" customFormat="1" x14ac:dyDescent="0.25">
      <c r="A78" s="9">
        <v>75</v>
      </c>
      <c r="B78" s="6">
        <v>65</v>
      </c>
      <c r="C78" s="92">
        <v>65</v>
      </c>
      <c r="D78" s="93" t="s">
        <v>187</v>
      </c>
      <c r="E78" s="95" t="s">
        <v>188</v>
      </c>
      <c r="F78" s="93" t="s">
        <v>189</v>
      </c>
      <c r="G78" s="94" t="s">
        <v>1227</v>
      </c>
      <c r="H78" s="46" t="s">
        <v>46</v>
      </c>
      <c r="I78" s="11" t="s">
        <v>47</v>
      </c>
      <c r="J78" s="54" t="s">
        <v>48</v>
      </c>
      <c r="K78" s="177" t="s">
        <v>186</v>
      </c>
      <c r="L78" s="96"/>
    </row>
    <row r="79" spans="1:12" s="78" customFormat="1" x14ac:dyDescent="0.25">
      <c r="A79" s="78">
        <v>76</v>
      </c>
      <c r="B79" s="79">
        <v>66</v>
      </c>
      <c r="C79" s="187">
        <v>66</v>
      </c>
      <c r="D79" s="188" t="s">
        <v>190</v>
      </c>
      <c r="E79" s="189" t="s">
        <v>191</v>
      </c>
      <c r="F79" s="188" t="s">
        <v>192</v>
      </c>
      <c r="G79" s="195" t="s">
        <v>1242</v>
      </c>
      <c r="H79" s="191" t="s">
        <v>46</v>
      </c>
      <c r="I79" s="196" t="s">
        <v>47</v>
      </c>
      <c r="J79" s="193" t="s">
        <v>48</v>
      </c>
      <c r="K79" s="194" t="s">
        <v>186</v>
      </c>
      <c r="L79" s="96"/>
    </row>
    <row r="80" spans="1:12" s="10" customFormat="1" x14ac:dyDescent="0.25">
      <c r="A80" s="9">
        <v>77</v>
      </c>
      <c r="B80" s="6">
        <v>67</v>
      </c>
      <c r="C80" s="92">
        <v>67</v>
      </c>
      <c r="D80" s="93" t="s">
        <v>193</v>
      </c>
      <c r="E80" s="95" t="s">
        <v>194</v>
      </c>
      <c r="F80" s="93" t="s">
        <v>195</v>
      </c>
      <c r="G80" s="94" t="s">
        <v>1228</v>
      </c>
      <c r="H80" s="95" t="s">
        <v>73</v>
      </c>
      <c r="I80" s="11" t="s">
        <v>74</v>
      </c>
      <c r="J80" s="54" t="s">
        <v>75</v>
      </c>
      <c r="K80" s="177" t="s">
        <v>186</v>
      </c>
      <c r="L80" s="96"/>
    </row>
    <row r="81" spans="1:12" s="10" customFormat="1" x14ac:dyDescent="0.25">
      <c r="A81" s="9">
        <v>78</v>
      </c>
      <c r="B81" s="6">
        <v>68</v>
      </c>
      <c r="C81" s="92">
        <v>68</v>
      </c>
      <c r="D81" s="93" t="s">
        <v>196</v>
      </c>
      <c r="E81" s="95" t="s">
        <v>197</v>
      </c>
      <c r="F81" s="93" t="s">
        <v>198</v>
      </c>
      <c r="G81" s="94" t="str">
        <f>HYPERLINK("http://www.mimbar.hukum.ugm.ac.id/","http://www.mimbar.hukum.ugm.ac.id")</f>
        <v>http://www.mimbar.hukum.ugm.ac.id</v>
      </c>
      <c r="H81" s="95" t="s">
        <v>73</v>
      </c>
      <c r="I81" s="11" t="s">
        <v>74</v>
      </c>
      <c r="J81" s="54" t="s">
        <v>75</v>
      </c>
      <c r="K81" s="177" t="s">
        <v>186</v>
      </c>
      <c r="L81" s="96"/>
    </row>
    <row r="82" spans="1:12" s="10" customFormat="1" x14ac:dyDescent="0.25">
      <c r="A82" s="9">
        <v>96</v>
      </c>
      <c r="B82" s="6">
        <v>284</v>
      </c>
      <c r="C82" s="5">
        <v>15</v>
      </c>
      <c r="D82" s="31" t="s">
        <v>570</v>
      </c>
      <c r="E82" s="31" t="s">
        <v>756</v>
      </c>
      <c r="F82" s="31" t="s">
        <v>758</v>
      </c>
      <c r="G82" s="101" t="s">
        <v>844</v>
      </c>
      <c r="H82" s="32" t="s">
        <v>762</v>
      </c>
      <c r="I82" s="31" t="s">
        <v>846</v>
      </c>
      <c r="J82" s="56">
        <v>44733</v>
      </c>
      <c r="K82" s="32" t="s">
        <v>570</v>
      </c>
      <c r="L82" s="96"/>
    </row>
    <row r="83" spans="1:12" s="10" customFormat="1" x14ac:dyDescent="0.25">
      <c r="A83" s="9">
        <v>97</v>
      </c>
      <c r="B83" s="6">
        <v>285</v>
      </c>
      <c r="C83" s="5">
        <v>16</v>
      </c>
      <c r="D83" s="31" t="s">
        <v>755</v>
      </c>
      <c r="E83" s="31" t="s">
        <v>757</v>
      </c>
      <c r="F83" s="31" t="s">
        <v>759</v>
      </c>
      <c r="G83" s="101" t="s">
        <v>845</v>
      </c>
      <c r="H83" s="32" t="s">
        <v>762</v>
      </c>
      <c r="I83" s="31" t="s">
        <v>846</v>
      </c>
      <c r="J83" s="56">
        <v>44733</v>
      </c>
      <c r="K83" s="32" t="s">
        <v>570</v>
      </c>
      <c r="L83" s="96"/>
    </row>
    <row r="84" spans="1:12" s="10" customFormat="1" x14ac:dyDescent="0.25">
      <c r="A84" s="9">
        <v>93</v>
      </c>
      <c r="B84" s="6">
        <v>223</v>
      </c>
      <c r="C84" s="5">
        <v>45</v>
      </c>
      <c r="D84" s="104" t="s">
        <v>589</v>
      </c>
      <c r="E84" s="104" t="s">
        <v>590</v>
      </c>
      <c r="F84" s="104" t="s">
        <v>591</v>
      </c>
      <c r="G84" s="101" t="s">
        <v>784</v>
      </c>
      <c r="H84" s="32" t="s">
        <v>586</v>
      </c>
      <c r="I84" s="34">
        <v>42687</v>
      </c>
      <c r="J84" s="56">
        <v>44513</v>
      </c>
      <c r="K84" s="101" t="s">
        <v>570</v>
      </c>
      <c r="L84" s="96"/>
    </row>
    <row r="85" spans="1:12" s="10" customFormat="1" x14ac:dyDescent="0.25">
      <c r="A85" s="9">
        <v>94</v>
      </c>
      <c r="B85" s="6">
        <v>224</v>
      </c>
      <c r="C85" s="5">
        <v>46</v>
      </c>
      <c r="D85" s="104" t="s">
        <v>785</v>
      </c>
      <c r="E85" s="104" t="s">
        <v>592</v>
      </c>
      <c r="F85" s="31" t="s">
        <v>593</v>
      </c>
      <c r="G85" s="101" t="s">
        <v>786</v>
      </c>
      <c r="H85" s="32" t="s">
        <v>586</v>
      </c>
      <c r="I85" s="34">
        <v>42687</v>
      </c>
      <c r="J85" s="56">
        <v>44513</v>
      </c>
      <c r="K85" s="101" t="s">
        <v>570</v>
      </c>
      <c r="L85" s="96"/>
    </row>
    <row r="86" spans="1:12" s="10" customFormat="1" x14ac:dyDescent="0.25">
      <c r="A86" s="9">
        <v>95</v>
      </c>
      <c r="B86" s="6">
        <v>225</v>
      </c>
      <c r="C86" s="5">
        <v>47</v>
      </c>
      <c r="D86" s="31" t="s">
        <v>523</v>
      </c>
      <c r="E86" s="104" t="s">
        <v>594</v>
      </c>
      <c r="F86" s="31" t="s">
        <v>595</v>
      </c>
      <c r="G86" s="101" t="s">
        <v>1231</v>
      </c>
      <c r="H86" s="32" t="s">
        <v>586</v>
      </c>
      <c r="I86" s="34">
        <v>42687</v>
      </c>
      <c r="J86" s="56">
        <v>44513</v>
      </c>
      <c r="K86" s="101" t="s">
        <v>570</v>
      </c>
      <c r="L86" s="96"/>
    </row>
    <row r="87" spans="1:12" s="10" customFormat="1" x14ac:dyDescent="0.25">
      <c r="A87" s="9">
        <v>91</v>
      </c>
      <c r="B87" s="6">
        <v>208</v>
      </c>
      <c r="C87" s="5">
        <v>66</v>
      </c>
      <c r="D87" s="104" t="s">
        <v>544</v>
      </c>
      <c r="E87" s="104" t="s">
        <v>561</v>
      </c>
      <c r="F87" s="104" t="s">
        <v>545</v>
      </c>
      <c r="G87" s="101" t="s">
        <v>769</v>
      </c>
      <c r="H87" s="32" t="s">
        <v>543</v>
      </c>
      <c r="I87" s="109">
        <v>42642</v>
      </c>
      <c r="J87" s="56">
        <v>44468</v>
      </c>
      <c r="K87" s="32" t="s">
        <v>570</v>
      </c>
      <c r="L87" s="96"/>
    </row>
    <row r="88" spans="1:12" s="10" customFormat="1" x14ac:dyDescent="0.25">
      <c r="A88" s="9">
        <v>92</v>
      </c>
      <c r="B88" s="6">
        <v>209</v>
      </c>
      <c r="C88" s="5">
        <v>67</v>
      </c>
      <c r="D88" s="31" t="s">
        <v>546</v>
      </c>
      <c r="E88" s="104" t="s">
        <v>562</v>
      </c>
      <c r="F88" s="31" t="s">
        <v>547</v>
      </c>
      <c r="G88" s="101" t="s">
        <v>770</v>
      </c>
      <c r="H88" s="32" t="s">
        <v>543</v>
      </c>
      <c r="I88" s="109">
        <v>42642</v>
      </c>
      <c r="J88" s="56">
        <v>44468</v>
      </c>
      <c r="K88" s="32" t="s">
        <v>570</v>
      </c>
      <c r="L88" s="96"/>
    </row>
    <row r="89" spans="1:12" s="10" customFormat="1" x14ac:dyDescent="0.25">
      <c r="A89" s="9">
        <v>98</v>
      </c>
      <c r="B89" s="6">
        <v>75</v>
      </c>
      <c r="C89" s="92">
        <v>75</v>
      </c>
      <c r="D89" s="93" t="s">
        <v>217</v>
      </c>
      <c r="E89" s="46" t="s">
        <v>861</v>
      </c>
      <c r="F89" s="101" t="s">
        <v>862</v>
      </c>
      <c r="G89" s="94" t="str">
        <f>HYPERLINK("http://jims-b.org/","http://jims-b.org/")</f>
        <v>http://jims-b.org/</v>
      </c>
      <c r="H89" s="95" t="s">
        <v>14</v>
      </c>
      <c r="I89" s="11" t="s">
        <v>15</v>
      </c>
      <c r="J89" s="54" t="s">
        <v>16</v>
      </c>
      <c r="K89" s="177" t="s">
        <v>218</v>
      </c>
      <c r="L89" s="96"/>
    </row>
    <row r="90" spans="1:12" s="10" customFormat="1" x14ac:dyDescent="0.25">
      <c r="A90" s="9">
        <v>99</v>
      </c>
      <c r="B90" s="6">
        <v>76</v>
      </c>
      <c r="C90" s="92">
        <v>76</v>
      </c>
      <c r="D90" s="93" t="s">
        <v>219</v>
      </c>
      <c r="E90" s="46" t="s">
        <v>863</v>
      </c>
      <c r="F90" s="101" t="s">
        <v>864</v>
      </c>
      <c r="G90" s="94" t="s">
        <v>1232</v>
      </c>
      <c r="H90" s="95" t="s">
        <v>14</v>
      </c>
      <c r="I90" s="11" t="s">
        <v>15</v>
      </c>
      <c r="J90" s="54" t="s">
        <v>16</v>
      </c>
      <c r="K90" s="177" t="s">
        <v>218</v>
      </c>
      <c r="L90" s="96"/>
    </row>
    <row r="91" spans="1:12" s="10" customFormat="1" x14ac:dyDescent="0.25">
      <c r="A91" s="9">
        <v>100</v>
      </c>
      <c r="B91" s="6">
        <v>77</v>
      </c>
      <c r="C91" s="92">
        <v>77</v>
      </c>
      <c r="D91" s="93" t="s">
        <v>220</v>
      </c>
      <c r="E91" s="46" t="s">
        <v>865</v>
      </c>
      <c r="F91" s="101" t="s">
        <v>866</v>
      </c>
      <c r="G91" s="94" t="s">
        <v>1233</v>
      </c>
      <c r="H91" s="95" t="s">
        <v>14</v>
      </c>
      <c r="I91" s="11" t="s">
        <v>15</v>
      </c>
      <c r="J91" s="54" t="s">
        <v>16</v>
      </c>
      <c r="K91" s="177" t="s">
        <v>218</v>
      </c>
      <c r="L91" s="96"/>
    </row>
    <row r="92" spans="1:12" s="10" customFormat="1" x14ac:dyDescent="0.25">
      <c r="A92" s="9">
        <v>101</v>
      </c>
      <c r="B92" s="6">
        <v>78</v>
      </c>
      <c r="C92" s="92">
        <v>78</v>
      </c>
      <c r="D92" s="93" t="s">
        <v>221</v>
      </c>
      <c r="E92" s="46" t="s">
        <v>904</v>
      </c>
      <c r="F92" s="101" t="s">
        <v>905</v>
      </c>
      <c r="G92" s="94" t="str">
        <f>HYPERLINK("http://journal.unnes.ac.id/nju/index.php/jpii","http://journal.unnes.ac.id/nju/index.php/jpii")</f>
        <v>http://journal.unnes.ac.id/nju/index.php/jpii</v>
      </c>
      <c r="H92" s="46" t="s">
        <v>21</v>
      </c>
      <c r="I92" s="13">
        <v>42016</v>
      </c>
      <c r="J92" s="54">
        <v>43842</v>
      </c>
      <c r="K92" s="177" t="s">
        <v>218</v>
      </c>
      <c r="L92" s="96"/>
    </row>
    <row r="93" spans="1:12" s="10" customFormat="1" x14ac:dyDescent="0.25">
      <c r="A93" s="9">
        <v>102</v>
      </c>
      <c r="B93" s="6">
        <v>79</v>
      </c>
      <c r="C93" s="92">
        <v>79</v>
      </c>
      <c r="D93" s="93" t="s">
        <v>222</v>
      </c>
      <c r="E93" s="46" t="s">
        <v>906</v>
      </c>
      <c r="F93" s="101" t="s">
        <v>907</v>
      </c>
      <c r="G93" s="94" t="str">
        <f>HYPERLINK("http://journal.um.ac.id/index.php/jip/index","http://journal.um.ac.id/index.php/jip/index")</f>
        <v>http://journal.um.ac.id/index.php/jip/index</v>
      </c>
      <c r="H93" s="46" t="s">
        <v>21</v>
      </c>
      <c r="I93" s="13">
        <v>42016</v>
      </c>
      <c r="J93" s="54">
        <v>43842</v>
      </c>
      <c r="K93" s="177" t="s">
        <v>218</v>
      </c>
      <c r="L93" s="96"/>
    </row>
    <row r="94" spans="1:12" s="10" customFormat="1" x14ac:dyDescent="0.25">
      <c r="A94" s="9">
        <v>103</v>
      </c>
      <c r="B94" s="6">
        <v>80</v>
      </c>
      <c r="C94" s="92">
        <v>80</v>
      </c>
      <c r="D94" s="93" t="s">
        <v>223</v>
      </c>
      <c r="E94" s="46" t="s">
        <v>943</v>
      </c>
      <c r="F94" s="101" t="s">
        <v>944</v>
      </c>
      <c r="G94" s="94" t="str">
        <f>HYPERLINK("http://journal.uny.ac.id/index.php/jk","http://journal.uny.ac.id/index.php/jk")</f>
        <v>http://journal.uny.ac.id/index.php/jk</v>
      </c>
      <c r="H94" s="46" t="s">
        <v>41</v>
      </c>
      <c r="I94" s="14">
        <v>42310</v>
      </c>
      <c r="J94" s="54">
        <v>43842</v>
      </c>
      <c r="K94" s="177" t="s">
        <v>218</v>
      </c>
      <c r="L94" s="96"/>
    </row>
    <row r="95" spans="1:12" s="10" customFormat="1" x14ac:dyDescent="0.25">
      <c r="A95" s="9">
        <v>104</v>
      </c>
      <c r="B95" s="6">
        <v>81</v>
      </c>
      <c r="C95" s="92">
        <v>81</v>
      </c>
      <c r="D95" s="111" t="s">
        <v>224</v>
      </c>
      <c r="E95" s="95" t="s">
        <v>225</v>
      </c>
      <c r="F95" s="93" t="s">
        <v>226</v>
      </c>
      <c r="G95" s="94" t="str">
        <f>HYPERLINK("http://journal.uny.ac.id/index.php/jpep","http://journal.uny.ac.id/index.php/jpep")</f>
        <v>http://journal.uny.ac.id/index.php/jpep</v>
      </c>
      <c r="H95" s="46" t="s">
        <v>46</v>
      </c>
      <c r="I95" s="11" t="s">
        <v>47</v>
      </c>
      <c r="J95" s="54">
        <v>43510</v>
      </c>
      <c r="K95" s="177" t="s">
        <v>218</v>
      </c>
      <c r="L95" s="96"/>
    </row>
    <row r="96" spans="1:12" s="10" customFormat="1" x14ac:dyDescent="0.25">
      <c r="A96" s="9">
        <v>105</v>
      </c>
      <c r="B96" s="6">
        <v>82</v>
      </c>
      <c r="C96" s="92">
        <v>82</v>
      </c>
      <c r="D96" s="111" t="s">
        <v>227</v>
      </c>
      <c r="E96" s="95" t="s">
        <v>228</v>
      </c>
      <c r="F96" s="93" t="s">
        <v>229</v>
      </c>
      <c r="G96" s="94" t="str">
        <f>HYPERLINK("http://www.sosiohumanika-jpssk.com/","www.sosiohumanika-jpssk.com")</f>
        <v>www.sosiohumanika-jpssk.com</v>
      </c>
      <c r="H96" s="95" t="s">
        <v>73</v>
      </c>
      <c r="I96" s="11" t="s">
        <v>74</v>
      </c>
      <c r="J96" s="54">
        <v>43334</v>
      </c>
      <c r="K96" s="177" t="s">
        <v>218</v>
      </c>
      <c r="L96" s="96"/>
    </row>
    <row r="97" spans="1:12" s="10" customFormat="1" x14ac:dyDescent="0.25">
      <c r="A97" s="9">
        <v>156</v>
      </c>
      <c r="B97" s="6">
        <v>257</v>
      </c>
      <c r="C97" s="5">
        <v>17</v>
      </c>
      <c r="D97" s="108" t="s">
        <v>680</v>
      </c>
      <c r="E97" s="104" t="s">
        <v>693</v>
      </c>
      <c r="F97" s="104" t="s">
        <v>685</v>
      </c>
      <c r="G97" s="101" t="s">
        <v>817</v>
      </c>
      <c r="H97" s="32" t="s">
        <v>762</v>
      </c>
      <c r="I97" s="31" t="s">
        <v>846</v>
      </c>
      <c r="J97" s="56">
        <v>44733</v>
      </c>
      <c r="K97" s="32" t="s">
        <v>249</v>
      </c>
      <c r="L97" s="96"/>
    </row>
    <row r="98" spans="1:12" s="10" customFormat="1" x14ac:dyDescent="0.25">
      <c r="A98" s="9">
        <v>302</v>
      </c>
      <c r="B98" s="1">
        <v>2017</v>
      </c>
      <c r="C98" s="48">
        <v>17</v>
      </c>
      <c r="D98" s="100" t="s">
        <v>1010</v>
      </c>
      <c r="E98" s="50" t="s">
        <v>1011</v>
      </c>
      <c r="F98" s="50" t="s">
        <v>1012</v>
      </c>
      <c r="G98" s="51" t="s">
        <v>1211</v>
      </c>
      <c r="H98" s="52" t="s">
        <v>971</v>
      </c>
      <c r="I98" s="53">
        <v>43088</v>
      </c>
      <c r="J98" s="57">
        <v>44914</v>
      </c>
      <c r="K98" s="50" t="s">
        <v>249</v>
      </c>
      <c r="L98" s="96"/>
    </row>
    <row r="99" spans="1:12" s="10" customFormat="1" x14ac:dyDescent="0.25">
      <c r="A99" s="9">
        <v>157</v>
      </c>
      <c r="B99" s="6">
        <v>258</v>
      </c>
      <c r="C99" s="5">
        <v>18</v>
      </c>
      <c r="D99" s="108" t="s">
        <v>694</v>
      </c>
      <c r="E99" s="104" t="s">
        <v>695</v>
      </c>
      <c r="F99" s="31" t="s">
        <v>686</v>
      </c>
      <c r="G99" s="101" t="s">
        <v>818</v>
      </c>
      <c r="H99" s="32" t="s">
        <v>762</v>
      </c>
      <c r="I99" s="31" t="s">
        <v>846</v>
      </c>
      <c r="J99" s="56">
        <v>44733</v>
      </c>
      <c r="K99" s="32" t="s">
        <v>249</v>
      </c>
      <c r="L99" s="96"/>
    </row>
    <row r="100" spans="1:12" s="10" customFormat="1" x14ac:dyDescent="0.25">
      <c r="A100" s="9">
        <v>303</v>
      </c>
      <c r="B100" s="1">
        <v>2017</v>
      </c>
      <c r="C100" s="48">
        <v>18</v>
      </c>
      <c r="D100" s="100" t="s">
        <v>1013</v>
      </c>
      <c r="E100" s="50" t="s">
        <v>1014</v>
      </c>
      <c r="F100" s="50" t="s">
        <v>1015</v>
      </c>
      <c r="G100" s="51" t="s">
        <v>1212</v>
      </c>
      <c r="H100" s="52" t="s">
        <v>971</v>
      </c>
      <c r="I100" s="53">
        <v>43088</v>
      </c>
      <c r="J100" s="57">
        <v>44914</v>
      </c>
      <c r="K100" s="50" t="s">
        <v>249</v>
      </c>
      <c r="L100" s="96"/>
    </row>
    <row r="101" spans="1:12" s="10" customFormat="1" x14ac:dyDescent="0.25">
      <c r="A101" s="9">
        <v>158</v>
      </c>
      <c r="B101" s="6">
        <v>259</v>
      </c>
      <c r="C101" s="5">
        <v>19</v>
      </c>
      <c r="D101" s="31" t="s">
        <v>322</v>
      </c>
      <c r="E101" s="104" t="s">
        <v>696</v>
      </c>
      <c r="F101" s="104" t="s">
        <v>687</v>
      </c>
      <c r="G101" s="101" t="s">
        <v>819</v>
      </c>
      <c r="H101" s="32" t="s">
        <v>762</v>
      </c>
      <c r="I101" s="31" t="s">
        <v>846</v>
      </c>
      <c r="J101" s="56">
        <v>44733</v>
      </c>
      <c r="K101" s="32" t="s">
        <v>249</v>
      </c>
      <c r="L101" s="96"/>
    </row>
    <row r="102" spans="1:12" s="10" customFormat="1" x14ac:dyDescent="0.25">
      <c r="A102" s="9">
        <v>304</v>
      </c>
      <c r="B102" s="1">
        <v>2017</v>
      </c>
      <c r="C102" s="48">
        <v>19</v>
      </c>
      <c r="D102" s="100" t="s">
        <v>1016</v>
      </c>
      <c r="E102" s="50" t="s">
        <v>1017</v>
      </c>
      <c r="F102" s="50" t="s">
        <v>1018</v>
      </c>
      <c r="G102" s="51" t="s">
        <v>1213</v>
      </c>
      <c r="H102" s="52" t="s">
        <v>971</v>
      </c>
      <c r="I102" s="53">
        <v>43088</v>
      </c>
      <c r="J102" s="57">
        <v>44914</v>
      </c>
      <c r="K102" s="50" t="s">
        <v>249</v>
      </c>
      <c r="L102" s="96"/>
    </row>
    <row r="103" spans="1:12" s="10" customFormat="1" x14ac:dyDescent="0.25">
      <c r="A103" s="9">
        <v>159</v>
      </c>
      <c r="B103" s="6">
        <v>260</v>
      </c>
      <c r="C103" s="5">
        <v>20</v>
      </c>
      <c r="D103" s="104" t="s">
        <v>681</v>
      </c>
      <c r="E103" s="104" t="s">
        <v>697</v>
      </c>
      <c r="F103" s="31" t="s">
        <v>688</v>
      </c>
      <c r="G103" s="101" t="s">
        <v>820</v>
      </c>
      <c r="H103" s="32" t="s">
        <v>762</v>
      </c>
      <c r="I103" s="31" t="s">
        <v>846</v>
      </c>
      <c r="J103" s="56">
        <v>44733</v>
      </c>
      <c r="K103" s="32" t="s">
        <v>249</v>
      </c>
      <c r="L103" s="96"/>
    </row>
    <row r="104" spans="1:12" s="10" customFormat="1" x14ac:dyDescent="0.25">
      <c r="A104" s="9">
        <v>305</v>
      </c>
      <c r="B104" s="1">
        <v>2017</v>
      </c>
      <c r="C104" s="48">
        <v>20</v>
      </c>
      <c r="D104" s="100" t="s">
        <v>1019</v>
      </c>
      <c r="E104" s="50" t="s">
        <v>1020</v>
      </c>
      <c r="F104" s="50" t="s">
        <v>1021</v>
      </c>
      <c r="G104" s="51" t="s">
        <v>1214</v>
      </c>
      <c r="H104" s="52" t="s">
        <v>971</v>
      </c>
      <c r="I104" s="53">
        <v>43088</v>
      </c>
      <c r="J104" s="57">
        <v>44914</v>
      </c>
      <c r="K104" s="50" t="s">
        <v>249</v>
      </c>
      <c r="L104" s="96"/>
    </row>
    <row r="105" spans="1:12" s="10" customFormat="1" x14ac:dyDescent="0.25">
      <c r="A105" s="9">
        <v>160</v>
      </c>
      <c r="B105" s="6">
        <v>261</v>
      </c>
      <c r="C105" s="5">
        <v>21</v>
      </c>
      <c r="D105" s="108" t="s">
        <v>682</v>
      </c>
      <c r="E105" s="31" t="s">
        <v>698</v>
      </c>
      <c r="F105" s="108" t="s">
        <v>689</v>
      </c>
      <c r="G105" s="101" t="s">
        <v>821</v>
      </c>
      <c r="H105" s="32" t="s">
        <v>762</v>
      </c>
      <c r="I105" s="31" t="s">
        <v>846</v>
      </c>
      <c r="J105" s="56">
        <v>44733</v>
      </c>
      <c r="K105" s="32" t="s">
        <v>249</v>
      </c>
      <c r="L105" s="96"/>
    </row>
    <row r="106" spans="1:12" s="10" customFormat="1" x14ac:dyDescent="0.25">
      <c r="A106" s="9">
        <v>306</v>
      </c>
      <c r="B106" s="1">
        <v>2017</v>
      </c>
      <c r="C106" s="48">
        <v>21</v>
      </c>
      <c r="D106" s="100" t="s">
        <v>1022</v>
      </c>
      <c r="E106" s="50" t="s">
        <v>1023</v>
      </c>
      <c r="F106" s="50" t="s">
        <v>1024</v>
      </c>
      <c r="G106" s="51" t="s">
        <v>1215</v>
      </c>
      <c r="H106" s="52" t="s">
        <v>971</v>
      </c>
      <c r="I106" s="53">
        <v>43088</v>
      </c>
      <c r="J106" s="57">
        <v>44914</v>
      </c>
      <c r="K106" s="50" t="s">
        <v>249</v>
      </c>
      <c r="L106" s="96"/>
    </row>
    <row r="107" spans="1:12" s="10" customFormat="1" x14ac:dyDescent="0.25">
      <c r="A107" s="9">
        <v>161</v>
      </c>
      <c r="B107" s="6">
        <v>262</v>
      </c>
      <c r="C107" s="5">
        <v>22</v>
      </c>
      <c r="D107" s="31" t="s">
        <v>683</v>
      </c>
      <c r="E107" s="104" t="s">
        <v>699</v>
      </c>
      <c r="F107" s="104" t="s">
        <v>690</v>
      </c>
      <c r="G107" s="107" t="s">
        <v>822</v>
      </c>
      <c r="H107" s="32" t="s">
        <v>762</v>
      </c>
      <c r="I107" s="31" t="s">
        <v>846</v>
      </c>
      <c r="J107" s="56">
        <v>44733</v>
      </c>
      <c r="K107" s="32" t="s">
        <v>249</v>
      </c>
      <c r="L107" s="96"/>
    </row>
    <row r="108" spans="1:12" s="10" customFormat="1" x14ac:dyDescent="0.25">
      <c r="A108" s="9">
        <v>307</v>
      </c>
      <c r="B108" s="1">
        <v>2017</v>
      </c>
      <c r="C108" s="48">
        <v>22</v>
      </c>
      <c r="D108" s="100" t="s">
        <v>1025</v>
      </c>
      <c r="E108" s="50" t="s">
        <v>1026</v>
      </c>
      <c r="F108" s="50" t="s">
        <v>1027</v>
      </c>
      <c r="G108" s="51" t="s">
        <v>1216</v>
      </c>
      <c r="H108" s="52" t="s">
        <v>971</v>
      </c>
      <c r="I108" s="53">
        <v>43088</v>
      </c>
      <c r="J108" s="57">
        <v>44914</v>
      </c>
      <c r="K108" s="50" t="s">
        <v>249</v>
      </c>
      <c r="L108" s="96"/>
    </row>
    <row r="109" spans="1:12" s="10" customFormat="1" x14ac:dyDescent="0.25">
      <c r="A109" s="9">
        <v>162</v>
      </c>
      <c r="B109" s="6">
        <v>263</v>
      </c>
      <c r="C109" s="5">
        <v>23</v>
      </c>
      <c r="D109" s="112" t="s">
        <v>684</v>
      </c>
      <c r="E109" s="104" t="s">
        <v>700</v>
      </c>
      <c r="F109" s="31" t="s">
        <v>691</v>
      </c>
      <c r="G109" s="107" t="s">
        <v>823</v>
      </c>
      <c r="H109" s="32" t="s">
        <v>762</v>
      </c>
      <c r="I109" s="31" t="s">
        <v>846</v>
      </c>
      <c r="J109" s="56">
        <v>44733</v>
      </c>
      <c r="K109" s="32" t="s">
        <v>249</v>
      </c>
      <c r="L109" s="96"/>
    </row>
    <row r="110" spans="1:12" s="10" customFormat="1" x14ac:dyDescent="0.25">
      <c r="A110" s="9">
        <v>308</v>
      </c>
      <c r="B110" s="1">
        <v>2017</v>
      </c>
      <c r="C110" s="48">
        <v>23</v>
      </c>
      <c r="D110" s="100" t="s">
        <v>1028</v>
      </c>
      <c r="E110" s="50" t="s">
        <v>1029</v>
      </c>
      <c r="F110" s="50" t="s">
        <v>1030</v>
      </c>
      <c r="G110" s="51" t="s">
        <v>1217</v>
      </c>
      <c r="H110" s="52" t="s">
        <v>971</v>
      </c>
      <c r="I110" s="53">
        <v>43088</v>
      </c>
      <c r="J110" s="57">
        <v>44914</v>
      </c>
      <c r="K110" s="50" t="s">
        <v>249</v>
      </c>
      <c r="L110" s="96"/>
    </row>
    <row r="111" spans="1:12" s="10" customFormat="1" x14ac:dyDescent="0.25">
      <c r="A111" s="9">
        <v>163</v>
      </c>
      <c r="B111" s="6">
        <v>264</v>
      </c>
      <c r="C111" s="5">
        <v>24</v>
      </c>
      <c r="D111" s="31" t="s">
        <v>316</v>
      </c>
      <c r="E111" s="31" t="s">
        <v>701</v>
      </c>
      <c r="F111" s="104" t="s">
        <v>692</v>
      </c>
      <c r="G111" s="107" t="s">
        <v>824</v>
      </c>
      <c r="H111" s="32" t="s">
        <v>762</v>
      </c>
      <c r="I111" s="31" t="s">
        <v>846</v>
      </c>
      <c r="J111" s="56">
        <v>44733</v>
      </c>
      <c r="K111" s="32" t="s">
        <v>249</v>
      </c>
      <c r="L111" s="96"/>
    </row>
    <row r="112" spans="1:12" s="10" customFormat="1" x14ac:dyDescent="0.25">
      <c r="A112" s="9">
        <v>154</v>
      </c>
      <c r="B112" s="6">
        <v>226</v>
      </c>
      <c r="C112" s="5">
        <v>48</v>
      </c>
      <c r="D112" s="31" t="s">
        <v>596</v>
      </c>
      <c r="E112" s="104" t="s">
        <v>597</v>
      </c>
      <c r="F112" s="31" t="s">
        <v>598</v>
      </c>
      <c r="G112" s="101" t="s">
        <v>787</v>
      </c>
      <c r="H112" s="32" t="s">
        <v>586</v>
      </c>
      <c r="I112" s="34">
        <v>42687</v>
      </c>
      <c r="J112" s="56">
        <v>44513</v>
      </c>
      <c r="K112" s="101" t="s">
        <v>249</v>
      </c>
      <c r="L112" s="96"/>
    </row>
    <row r="113" spans="1:12" s="10" customFormat="1" x14ac:dyDescent="0.25">
      <c r="A113" s="9">
        <v>155</v>
      </c>
      <c r="B113" s="6">
        <v>227</v>
      </c>
      <c r="C113" s="5">
        <v>49</v>
      </c>
      <c r="D113" s="104" t="s">
        <v>599</v>
      </c>
      <c r="E113" s="104" t="s">
        <v>600</v>
      </c>
      <c r="F113" s="31" t="s">
        <v>601</v>
      </c>
      <c r="G113" s="101" t="s">
        <v>788</v>
      </c>
      <c r="H113" s="32" t="s">
        <v>586</v>
      </c>
      <c r="I113" s="34">
        <v>42687</v>
      </c>
      <c r="J113" s="56">
        <v>44513</v>
      </c>
      <c r="K113" s="101" t="s">
        <v>249</v>
      </c>
      <c r="L113" s="96"/>
    </row>
    <row r="114" spans="1:12" s="10" customFormat="1" x14ac:dyDescent="0.25">
      <c r="A114" s="9">
        <v>152</v>
      </c>
      <c r="B114" s="6">
        <v>210</v>
      </c>
      <c r="C114" s="5">
        <v>68</v>
      </c>
      <c r="D114" s="104" t="s">
        <v>548</v>
      </c>
      <c r="E114" s="104" t="s">
        <v>563</v>
      </c>
      <c r="F114" s="104" t="s">
        <v>549</v>
      </c>
      <c r="G114" s="101" t="s">
        <v>771</v>
      </c>
      <c r="H114" s="32" t="s">
        <v>543</v>
      </c>
      <c r="I114" s="109">
        <v>42642</v>
      </c>
      <c r="J114" s="56">
        <v>44468</v>
      </c>
      <c r="K114" s="32" t="s">
        <v>249</v>
      </c>
      <c r="L114" s="96"/>
    </row>
    <row r="115" spans="1:12" s="10" customFormat="1" x14ac:dyDescent="0.25">
      <c r="A115" s="9">
        <v>153</v>
      </c>
      <c r="B115" s="6">
        <v>211</v>
      </c>
      <c r="C115" s="5">
        <v>69</v>
      </c>
      <c r="D115" s="31" t="s">
        <v>550</v>
      </c>
      <c r="E115" s="31" t="s">
        <v>564</v>
      </c>
      <c r="F115" s="31" t="s">
        <v>551</v>
      </c>
      <c r="G115" s="101" t="s">
        <v>772</v>
      </c>
      <c r="H115" s="32" t="s">
        <v>543</v>
      </c>
      <c r="I115" s="109">
        <v>42642</v>
      </c>
      <c r="J115" s="56">
        <v>44468</v>
      </c>
      <c r="K115" s="32" t="s">
        <v>249</v>
      </c>
      <c r="L115" s="96"/>
    </row>
    <row r="116" spans="1:12" s="10" customFormat="1" x14ac:dyDescent="0.25">
      <c r="A116" s="9">
        <v>111</v>
      </c>
      <c r="B116" s="6">
        <v>88</v>
      </c>
      <c r="C116" s="92">
        <v>88</v>
      </c>
      <c r="D116" s="93" t="s">
        <v>867</v>
      </c>
      <c r="E116" s="46" t="s">
        <v>868</v>
      </c>
      <c r="F116" s="101" t="s">
        <v>869</v>
      </c>
      <c r="G116" s="94" t="s">
        <v>1234</v>
      </c>
      <c r="H116" s="95" t="s">
        <v>14</v>
      </c>
      <c r="I116" s="11" t="s">
        <v>15</v>
      </c>
      <c r="J116" s="54" t="s">
        <v>16</v>
      </c>
      <c r="K116" s="177" t="s">
        <v>870</v>
      </c>
      <c r="L116" s="96"/>
    </row>
    <row r="117" spans="1:12" s="10" customFormat="1" x14ac:dyDescent="0.25">
      <c r="A117" s="9">
        <v>112</v>
      </c>
      <c r="B117" s="6">
        <v>89</v>
      </c>
      <c r="C117" s="92">
        <v>89</v>
      </c>
      <c r="D117" s="93" t="s">
        <v>245</v>
      </c>
      <c r="E117" s="46" t="s">
        <v>871</v>
      </c>
      <c r="F117" s="101" t="s">
        <v>872</v>
      </c>
      <c r="G117" s="94" t="str">
        <f>HYPERLINK("http://journal.fk.unpad.ac.id/index.php/jap","http://journal.fk.unpad.ac.id/index.php/jap")</f>
        <v>http://journal.fk.unpad.ac.id/index.php/jap</v>
      </c>
      <c r="H117" s="95" t="s">
        <v>14</v>
      </c>
      <c r="I117" s="11" t="s">
        <v>15</v>
      </c>
      <c r="J117" s="54" t="s">
        <v>16</v>
      </c>
      <c r="K117" s="177" t="s">
        <v>870</v>
      </c>
      <c r="L117" s="96"/>
    </row>
    <row r="118" spans="1:12" s="10" customFormat="1" x14ac:dyDescent="0.25">
      <c r="A118" s="9">
        <v>113</v>
      </c>
      <c r="B118" s="6">
        <v>90</v>
      </c>
      <c r="C118" s="92">
        <v>90</v>
      </c>
      <c r="D118" s="113" t="s">
        <v>246</v>
      </c>
      <c r="E118" s="114" t="s">
        <v>873</v>
      </c>
      <c r="F118" s="113" t="s">
        <v>247</v>
      </c>
      <c r="G118" s="115" t="str">
        <f>HYPERLINK("http://jkp.fkep.unpad.ac.id/index.php/jkp","http://jkp.fkep.unpad.ac.id/index.php/jkp")</f>
        <v>http://jkp.fkep.unpad.ac.id/index.php/jkp</v>
      </c>
      <c r="H118" s="116" t="s">
        <v>14</v>
      </c>
      <c r="I118" s="12">
        <v>42268</v>
      </c>
      <c r="J118" s="54" t="s">
        <v>16</v>
      </c>
      <c r="K118" s="178" t="s">
        <v>870</v>
      </c>
      <c r="L118" s="96"/>
    </row>
    <row r="119" spans="1:12" s="10" customFormat="1" x14ac:dyDescent="0.25">
      <c r="A119" s="9">
        <v>114</v>
      </c>
      <c r="B119" s="6">
        <v>91</v>
      </c>
      <c r="C119" s="92">
        <v>91</v>
      </c>
      <c r="D119" s="117" t="s">
        <v>248</v>
      </c>
      <c r="E119" s="118" t="s">
        <v>908</v>
      </c>
      <c r="F119" s="119" t="s">
        <v>909</v>
      </c>
      <c r="G119" s="120" t="str">
        <f>HYPERLINK("http://ejournal.unisba.ac.id/index.php/gmhc","http://ejournal.unisba.ac.id/index.php/gmhc")</f>
        <v>http://ejournal.unisba.ac.id/index.php/gmhc</v>
      </c>
      <c r="H119" s="118" t="s">
        <v>21</v>
      </c>
      <c r="I119" s="13">
        <v>42016</v>
      </c>
      <c r="J119" s="54">
        <v>43842</v>
      </c>
      <c r="K119" s="179" t="s">
        <v>249</v>
      </c>
      <c r="L119" s="96"/>
    </row>
    <row r="120" spans="1:12" s="10" customFormat="1" x14ac:dyDescent="0.25">
      <c r="A120" s="9">
        <v>115</v>
      </c>
      <c r="B120" s="6">
        <v>92</v>
      </c>
      <c r="C120" s="92">
        <v>92</v>
      </c>
      <c r="D120" s="121" t="s">
        <v>250</v>
      </c>
      <c r="E120" s="122" t="s">
        <v>910</v>
      </c>
      <c r="F120" s="123" t="s">
        <v>911</v>
      </c>
      <c r="G120" s="124" t="str">
        <f>HYPERLINK("http://jurnalrespirologi.org/","http://jurnalrespirologi.org/")</f>
        <v>http://jurnalrespirologi.org/</v>
      </c>
      <c r="H120" s="122" t="s">
        <v>21</v>
      </c>
      <c r="I120" s="13">
        <v>42016</v>
      </c>
      <c r="J120" s="54">
        <v>43842</v>
      </c>
      <c r="K120" s="180" t="s">
        <v>249</v>
      </c>
      <c r="L120" s="96"/>
    </row>
    <row r="121" spans="1:12" s="10" customFormat="1" x14ac:dyDescent="0.25">
      <c r="A121" s="9">
        <v>116</v>
      </c>
      <c r="B121" s="6">
        <v>93</v>
      </c>
      <c r="C121" s="92">
        <v>93</v>
      </c>
      <c r="D121" s="93" t="s">
        <v>251</v>
      </c>
      <c r="E121" s="46" t="s">
        <v>912</v>
      </c>
      <c r="F121" s="101" t="s">
        <v>913</v>
      </c>
      <c r="G121" s="94" t="s">
        <v>1236</v>
      </c>
      <c r="H121" s="46" t="s">
        <v>21</v>
      </c>
      <c r="I121" s="13">
        <v>42016</v>
      </c>
      <c r="J121" s="54">
        <v>43842</v>
      </c>
      <c r="K121" s="177" t="s">
        <v>249</v>
      </c>
      <c r="L121" s="96"/>
    </row>
    <row r="122" spans="1:12" s="10" customFormat="1" x14ac:dyDescent="0.25">
      <c r="A122" s="9">
        <v>117</v>
      </c>
      <c r="B122" s="6">
        <v>94</v>
      </c>
      <c r="C122" s="92">
        <v>94</v>
      </c>
      <c r="D122" s="93" t="s">
        <v>252</v>
      </c>
      <c r="E122" s="95" t="s">
        <v>253</v>
      </c>
      <c r="F122" s="93" t="s">
        <v>254</v>
      </c>
      <c r="G122" s="94" t="s">
        <v>1237</v>
      </c>
      <c r="H122" s="95" t="s">
        <v>30</v>
      </c>
      <c r="I122" s="13">
        <v>41705</v>
      </c>
      <c r="J122" s="54">
        <v>43531</v>
      </c>
      <c r="K122" s="177" t="s">
        <v>249</v>
      </c>
      <c r="L122" s="96"/>
    </row>
    <row r="123" spans="1:12" s="10" customFormat="1" x14ac:dyDescent="0.25">
      <c r="A123" s="9">
        <v>118</v>
      </c>
      <c r="B123" s="6">
        <v>95</v>
      </c>
      <c r="C123" s="92">
        <v>95</v>
      </c>
      <c r="D123" s="93" t="s">
        <v>255</v>
      </c>
      <c r="E123" s="95" t="s">
        <v>256</v>
      </c>
      <c r="F123" s="93" t="s">
        <v>257</v>
      </c>
      <c r="G123" s="94" t="s">
        <v>1239</v>
      </c>
      <c r="H123" s="95" t="s">
        <v>30</v>
      </c>
      <c r="I123" s="13">
        <v>41705</v>
      </c>
      <c r="J123" s="54">
        <v>43531</v>
      </c>
      <c r="K123" s="177" t="s">
        <v>249</v>
      </c>
      <c r="L123" s="96"/>
    </row>
    <row r="124" spans="1:12" s="10" customFormat="1" x14ac:dyDescent="0.25">
      <c r="A124" s="9">
        <v>119</v>
      </c>
      <c r="B124" s="6">
        <v>96</v>
      </c>
      <c r="C124" s="92">
        <v>96</v>
      </c>
      <c r="D124" s="111" t="s">
        <v>258</v>
      </c>
      <c r="E124" s="95" t="s">
        <v>259</v>
      </c>
      <c r="F124" s="111" t="s">
        <v>260</v>
      </c>
      <c r="G124" s="94" t="str">
        <f>HYPERLINK("http://www.janesti.com/","http://www.janesti.com")</f>
        <v>http://www.janesti.com</v>
      </c>
      <c r="H124" s="95" t="s">
        <v>30</v>
      </c>
      <c r="I124" s="13">
        <v>41705</v>
      </c>
      <c r="J124" s="54">
        <v>43531</v>
      </c>
      <c r="K124" s="177" t="s">
        <v>249</v>
      </c>
      <c r="L124" s="96"/>
    </row>
    <row r="125" spans="1:12" s="10" customFormat="1" x14ac:dyDescent="0.25">
      <c r="A125" s="9">
        <v>120</v>
      </c>
      <c r="B125" s="6">
        <v>97</v>
      </c>
      <c r="C125" s="92">
        <v>97</v>
      </c>
      <c r="D125" s="93" t="s">
        <v>261</v>
      </c>
      <c r="E125" s="95" t="s">
        <v>262</v>
      </c>
      <c r="F125" s="93" t="s">
        <v>263</v>
      </c>
      <c r="G125" s="94" t="s">
        <v>1238</v>
      </c>
      <c r="H125" s="95" t="s">
        <v>30</v>
      </c>
      <c r="I125" s="13">
        <v>41705</v>
      </c>
      <c r="J125" s="54">
        <v>43531</v>
      </c>
      <c r="K125" s="177" t="s">
        <v>249</v>
      </c>
      <c r="L125" s="96"/>
    </row>
    <row r="126" spans="1:12" s="10" customFormat="1" x14ac:dyDescent="0.25">
      <c r="A126" s="9">
        <v>121</v>
      </c>
      <c r="B126" s="6">
        <v>98</v>
      </c>
      <c r="C126" s="92">
        <v>98</v>
      </c>
      <c r="D126" s="111" t="s">
        <v>264</v>
      </c>
      <c r="E126" s="95" t="s">
        <v>265</v>
      </c>
      <c r="F126" s="111" t="s">
        <v>266</v>
      </c>
      <c r="G126" s="94" t="s">
        <v>1243</v>
      </c>
      <c r="H126" s="95" t="s">
        <v>30</v>
      </c>
      <c r="I126" s="13">
        <v>41705</v>
      </c>
      <c r="J126" s="54">
        <v>43531</v>
      </c>
      <c r="K126" s="177" t="s">
        <v>249</v>
      </c>
      <c r="L126" s="96"/>
    </row>
    <row r="127" spans="1:12" s="10" customFormat="1" x14ac:dyDescent="0.25">
      <c r="A127" s="9">
        <v>122</v>
      </c>
      <c r="B127" s="6">
        <v>99</v>
      </c>
      <c r="C127" s="92">
        <v>99</v>
      </c>
      <c r="D127" s="93" t="s">
        <v>267</v>
      </c>
      <c r="E127" s="46" t="s">
        <v>945</v>
      </c>
      <c r="F127" s="101" t="s">
        <v>946</v>
      </c>
      <c r="G127" s="94" t="str">
        <f>HYPERLINK("http://journal.unhas.ac.id/index.php/JMKMI","http://journal.unhas.ac.id/index.php/JMKMI")</f>
        <v>http://journal.unhas.ac.id/index.php/JMKMI</v>
      </c>
      <c r="H127" s="46" t="s">
        <v>41</v>
      </c>
      <c r="I127" s="14">
        <v>42310</v>
      </c>
      <c r="J127" s="54">
        <v>44137</v>
      </c>
      <c r="K127" s="177" t="s">
        <v>870</v>
      </c>
      <c r="L127" s="96"/>
    </row>
    <row r="128" spans="1:12" s="10" customFormat="1" x14ac:dyDescent="0.25">
      <c r="A128" s="9">
        <v>123</v>
      </c>
      <c r="B128" s="6">
        <v>100</v>
      </c>
      <c r="C128" s="92">
        <v>100</v>
      </c>
      <c r="D128" s="93" t="s">
        <v>268</v>
      </c>
      <c r="E128" s="46" t="s">
        <v>947</v>
      </c>
      <c r="F128" s="101" t="s">
        <v>948</v>
      </c>
      <c r="G128" s="94" t="str">
        <f>HYPERLINK("http://journal.ipb.ac.id/index.php/jgizipangan/index","http://journal.ipb.ac.id/index.php/jgizipangan/index")</f>
        <v>http://journal.ipb.ac.id/index.php/jgizipangan/index</v>
      </c>
      <c r="H128" s="46" t="s">
        <v>41</v>
      </c>
      <c r="I128" s="14">
        <v>42310</v>
      </c>
      <c r="J128" s="54">
        <v>44137</v>
      </c>
      <c r="K128" s="177" t="s">
        <v>870</v>
      </c>
      <c r="L128" s="96"/>
    </row>
    <row r="129" spans="1:13" s="10" customFormat="1" x14ac:dyDescent="0.25">
      <c r="A129" s="9">
        <v>124</v>
      </c>
      <c r="B129" s="6">
        <v>101</v>
      </c>
      <c r="C129" s="92">
        <v>101</v>
      </c>
      <c r="D129" s="93" t="s">
        <v>269</v>
      </c>
      <c r="E129" s="46" t="s">
        <v>949</v>
      </c>
      <c r="F129" s="101" t="s">
        <v>950</v>
      </c>
      <c r="G129" s="94" t="str">
        <f>HYPERLINK("http://journal.ugm.ac.id/bik","http://journal.ugm.ac.id/bik")</f>
        <v>http://journal.ugm.ac.id/bik</v>
      </c>
      <c r="H129" s="46" t="s">
        <v>41</v>
      </c>
      <c r="I129" s="14">
        <v>42310</v>
      </c>
      <c r="J129" s="54">
        <v>44137</v>
      </c>
      <c r="K129" s="177" t="s">
        <v>870</v>
      </c>
      <c r="L129" s="96"/>
    </row>
    <row r="130" spans="1:13" s="10" customFormat="1" x14ac:dyDescent="0.25">
      <c r="A130" s="9">
        <v>125</v>
      </c>
      <c r="B130" s="6">
        <v>102</v>
      </c>
      <c r="C130" s="92">
        <v>102</v>
      </c>
      <c r="D130" s="93" t="s">
        <v>270</v>
      </c>
      <c r="E130" s="95" t="s">
        <v>271</v>
      </c>
      <c r="F130" s="101" t="s">
        <v>951</v>
      </c>
      <c r="G130" s="94" t="s">
        <v>1244</v>
      </c>
      <c r="H130" s="46" t="s">
        <v>41</v>
      </c>
      <c r="I130" s="14">
        <v>42310</v>
      </c>
      <c r="J130" s="54">
        <v>44137</v>
      </c>
      <c r="K130" s="177" t="s">
        <v>870</v>
      </c>
      <c r="L130" s="96"/>
    </row>
    <row r="131" spans="1:13" s="78" customFormat="1" x14ac:dyDescent="0.25">
      <c r="A131" s="78">
        <v>126</v>
      </c>
      <c r="B131" s="79">
        <v>103</v>
      </c>
      <c r="C131" s="187">
        <v>103</v>
      </c>
      <c r="D131" s="188" t="s">
        <v>272</v>
      </c>
      <c r="E131" s="189" t="s">
        <v>273</v>
      </c>
      <c r="F131" s="190" t="s">
        <v>952</v>
      </c>
      <c r="G131" s="190"/>
      <c r="H131" s="191" t="s">
        <v>41</v>
      </c>
      <c r="I131" s="192">
        <v>42310</v>
      </c>
      <c r="J131" s="193">
        <v>44137</v>
      </c>
      <c r="K131" s="194" t="s">
        <v>870</v>
      </c>
      <c r="L131" s="96"/>
    </row>
    <row r="132" spans="1:13" s="10" customFormat="1" x14ac:dyDescent="0.25">
      <c r="A132" s="10">
        <v>127</v>
      </c>
      <c r="B132" s="6">
        <v>104</v>
      </c>
      <c r="C132" s="92">
        <v>104</v>
      </c>
      <c r="D132" s="93" t="s">
        <v>274</v>
      </c>
      <c r="E132" s="95" t="s">
        <v>275</v>
      </c>
      <c r="F132" s="93" t="s">
        <v>276</v>
      </c>
      <c r="G132" s="94" t="str">
        <f>HYPERLINK("http://www.jdentistry.ui.ac.id/","www.jdentistry.ui.ac.id")</f>
        <v>www.jdentistry.ui.ac.id</v>
      </c>
      <c r="H132" s="95" t="s">
        <v>46</v>
      </c>
      <c r="I132" s="11" t="s">
        <v>47</v>
      </c>
      <c r="J132" s="54" t="s">
        <v>48</v>
      </c>
      <c r="K132" s="177" t="s">
        <v>249</v>
      </c>
      <c r="L132" s="96"/>
    </row>
    <row r="133" spans="1:13" s="10" customFormat="1" x14ac:dyDescent="0.25">
      <c r="A133" s="9">
        <v>128</v>
      </c>
      <c r="B133" s="6">
        <v>105</v>
      </c>
      <c r="C133" s="92">
        <v>105</v>
      </c>
      <c r="D133" s="93" t="s">
        <v>277</v>
      </c>
      <c r="E133" s="95" t="s">
        <v>278</v>
      </c>
      <c r="F133" s="93" t="s">
        <v>279</v>
      </c>
      <c r="G133" s="94" t="str">
        <f>HYPERLINK("http://jifi.ffup.org/","http://jifi.ffup.org")</f>
        <v>http://jifi.ffup.org</v>
      </c>
      <c r="H133" s="95" t="s">
        <v>46</v>
      </c>
      <c r="I133" s="11" t="s">
        <v>47</v>
      </c>
      <c r="J133" s="54" t="s">
        <v>48</v>
      </c>
      <c r="K133" s="177" t="s">
        <v>249</v>
      </c>
      <c r="L133" s="96"/>
    </row>
    <row r="134" spans="1:13" s="10" customFormat="1" x14ac:dyDescent="0.25">
      <c r="A134" s="9">
        <v>129</v>
      </c>
      <c r="B134" s="6">
        <v>106</v>
      </c>
      <c r="C134" s="92">
        <v>106</v>
      </c>
      <c r="D134" s="93" t="s">
        <v>280</v>
      </c>
      <c r="E134" s="95" t="s">
        <v>281</v>
      </c>
      <c r="F134" s="93" t="s">
        <v>282</v>
      </c>
      <c r="G134" s="94" t="s">
        <v>1245</v>
      </c>
      <c r="H134" s="95" t="s">
        <v>46</v>
      </c>
      <c r="I134" s="11" t="s">
        <v>47</v>
      </c>
      <c r="J134" s="54" t="s">
        <v>48</v>
      </c>
      <c r="K134" s="177" t="s">
        <v>249</v>
      </c>
      <c r="L134" s="96"/>
    </row>
    <row r="135" spans="1:13" s="10" customFormat="1" x14ac:dyDescent="0.25">
      <c r="A135" s="9">
        <v>130</v>
      </c>
      <c r="B135" s="6">
        <v>107</v>
      </c>
      <c r="C135" s="125">
        <v>107</v>
      </c>
      <c r="D135" s="113" t="s">
        <v>283</v>
      </c>
      <c r="E135" s="116" t="s">
        <v>284</v>
      </c>
      <c r="F135" s="113" t="s">
        <v>285</v>
      </c>
      <c r="G135" s="115" t="str">
        <f>HYPERLINK("http://www.jkb.ub.ac.id/","www.jkb.ub.ac.id")</f>
        <v>www.jkb.ub.ac.id</v>
      </c>
      <c r="H135" s="116" t="s">
        <v>46</v>
      </c>
      <c r="I135" s="85" t="s">
        <v>47</v>
      </c>
      <c r="J135" s="54" t="s">
        <v>48</v>
      </c>
      <c r="K135" s="178" t="s">
        <v>249</v>
      </c>
      <c r="L135" s="96"/>
    </row>
    <row r="136" spans="1:13" x14ac:dyDescent="0.25">
      <c r="A136" s="9">
        <v>131</v>
      </c>
      <c r="B136" s="6">
        <v>108</v>
      </c>
      <c r="C136" s="126">
        <v>108</v>
      </c>
      <c r="D136" s="127" t="s">
        <v>286</v>
      </c>
      <c r="E136" s="128" t="s">
        <v>287</v>
      </c>
      <c r="F136" s="127" t="s">
        <v>288</v>
      </c>
      <c r="G136" s="129" t="str">
        <f>HYPERLINK("http:///jurnal.usu.ac.id/dentika","http:///jurnal.usu.ac.id/dentika")</f>
        <v>http:///jurnal.usu.ac.id/dentika</v>
      </c>
      <c r="H136" s="128" t="s">
        <v>46</v>
      </c>
      <c r="I136" s="33" t="s">
        <v>47</v>
      </c>
      <c r="J136" s="54" t="s">
        <v>48</v>
      </c>
      <c r="K136" s="181" t="s">
        <v>249</v>
      </c>
      <c r="L136" s="96"/>
    </row>
    <row r="137" spans="1:13" x14ac:dyDescent="0.25">
      <c r="A137" s="9">
        <v>132</v>
      </c>
      <c r="B137" s="6">
        <v>109</v>
      </c>
      <c r="C137" s="126">
        <v>109</v>
      </c>
      <c r="D137" s="127" t="s">
        <v>289</v>
      </c>
      <c r="E137" s="128" t="s">
        <v>290</v>
      </c>
      <c r="F137" s="127" t="s">
        <v>291</v>
      </c>
      <c r="G137" s="129" t="s">
        <v>1246</v>
      </c>
      <c r="H137" s="128" t="s">
        <v>46</v>
      </c>
      <c r="I137" s="33" t="s">
        <v>47</v>
      </c>
      <c r="J137" s="54" t="s">
        <v>48</v>
      </c>
      <c r="K137" s="181" t="s">
        <v>249</v>
      </c>
      <c r="L137" s="96"/>
    </row>
    <row r="138" spans="1:13" x14ac:dyDescent="0.25">
      <c r="A138" s="9">
        <v>133</v>
      </c>
      <c r="B138" s="6">
        <v>110</v>
      </c>
      <c r="C138" s="126">
        <v>110</v>
      </c>
      <c r="D138" s="127" t="s">
        <v>292</v>
      </c>
      <c r="E138" s="128" t="s">
        <v>293</v>
      </c>
      <c r="F138" s="127" t="s">
        <v>294</v>
      </c>
      <c r="G138" s="129" t="str">
        <f>HYPERLINK("http://univmed.org/","http://univmed.org")</f>
        <v>http://univmed.org</v>
      </c>
      <c r="H138" s="128" t="s">
        <v>73</v>
      </c>
      <c r="I138" s="33" t="s">
        <v>74</v>
      </c>
      <c r="J138" s="60" t="s">
        <v>75</v>
      </c>
      <c r="K138" s="181" t="s">
        <v>249</v>
      </c>
      <c r="L138" s="96"/>
    </row>
    <row r="139" spans="1:13" x14ac:dyDescent="0.25">
      <c r="A139" s="9">
        <v>134</v>
      </c>
      <c r="B139" s="6">
        <v>111</v>
      </c>
      <c r="C139" s="126">
        <v>111</v>
      </c>
      <c r="D139" s="127" t="s">
        <v>295</v>
      </c>
      <c r="E139" s="128" t="s">
        <v>296</v>
      </c>
      <c r="F139" s="127" t="s">
        <v>297</v>
      </c>
      <c r="G139" s="129" t="s">
        <v>1247</v>
      </c>
      <c r="H139" s="128" t="s">
        <v>73</v>
      </c>
      <c r="I139" s="33" t="s">
        <v>74</v>
      </c>
      <c r="J139" s="60" t="s">
        <v>75</v>
      </c>
      <c r="K139" s="181" t="s">
        <v>249</v>
      </c>
      <c r="L139" s="96"/>
    </row>
    <row r="140" spans="1:13" x14ac:dyDescent="0.25">
      <c r="A140" s="9">
        <v>135</v>
      </c>
      <c r="B140" s="6">
        <v>112</v>
      </c>
      <c r="C140" s="126">
        <v>112</v>
      </c>
      <c r="D140" s="127" t="s">
        <v>298</v>
      </c>
      <c r="E140" s="128" t="s">
        <v>299</v>
      </c>
      <c r="F140" s="127" t="s">
        <v>300</v>
      </c>
      <c r="G140" s="129" t="s">
        <v>1248</v>
      </c>
      <c r="H140" s="128" t="s">
        <v>73</v>
      </c>
      <c r="I140" s="33" t="s">
        <v>74</v>
      </c>
      <c r="J140" s="60" t="s">
        <v>75</v>
      </c>
      <c r="K140" s="181" t="s">
        <v>249</v>
      </c>
      <c r="L140" s="96"/>
    </row>
    <row r="141" spans="1:13" s="78" customFormat="1" x14ac:dyDescent="0.25">
      <c r="A141" s="78">
        <v>136</v>
      </c>
      <c r="B141" s="79">
        <v>113</v>
      </c>
      <c r="C141" s="197">
        <v>113</v>
      </c>
      <c r="D141" s="198" t="s">
        <v>301</v>
      </c>
      <c r="E141" s="199" t="s">
        <v>302</v>
      </c>
      <c r="F141" s="198" t="s">
        <v>303</v>
      </c>
      <c r="G141" s="200" t="s">
        <v>1254</v>
      </c>
      <c r="H141" s="199" t="s">
        <v>73</v>
      </c>
      <c r="I141" s="201" t="s">
        <v>74</v>
      </c>
      <c r="J141" s="202" t="s">
        <v>75</v>
      </c>
      <c r="K141" s="203" t="s">
        <v>249</v>
      </c>
      <c r="L141" s="96"/>
      <c r="M141" s="186"/>
    </row>
    <row r="142" spans="1:13" x14ac:dyDescent="0.25">
      <c r="A142" s="9">
        <v>137</v>
      </c>
      <c r="B142" s="6">
        <v>114</v>
      </c>
      <c r="C142" s="126">
        <v>114</v>
      </c>
      <c r="D142" s="127" t="s">
        <v>304</v>
      </c>
      <c r="E142" s="128" t="s">
        <v>305</v>
      </c>
      <c r="F142" s="127" t="s">
        <v>306</v>
      </c>
      <c r="G142" s="129" t="str">
        <f>HYPERLINK("http://www.orli.or.id/","http://www.orli.or.id")</f>
        <v>http://www.orli.or.id</v>
      </c>
      <c r="H142" s="128" t="s">
        <v>73</v>
      </c>
      <c r="I142" s="33" t="s">
        <v>74</v>
      </c>
      <c r="J142" s="60" t="s">
        <v>75</v>
      </c>
      <c r="K142" s="181" t="s">
        <v>249</v>
      </c>
      <c r="L142" s="96"/>
    </row>
    <row r="143" spans="1:13" x14ac:dyDescent="0.25">
      <c r="A143" s="9">
        <v>138</v>
      </c>
      <c r="B143" s="6">
        <v>115</v>
      </c>
      <c r="C143" s="126">
        <v>115</v>
      </c>
      <c r="D143" s="127" t="s">
        <v>307</v>
      </c>
      <c r="E143" s="128" t="s">
        <v>308</v>
      </c>
      <c r="F143" s="127" t="s">
        <v>309</v>
      </c>
      <c r="G143" s="129" t="str">
        <f>HYPERLINK("http://mji.ui.ac.id/","http://mji.ui.ac.id")</f>
        <v>http://mji.ui.ac.id</v>
      </c>
      <c r="H143" s="128" t="s">
        <v>73</v>
      </c>
      <c r="I143" s="33" t="s">
        <v>74</v>
      </c>
      <c r="J143" s="60" t="s">
        <v>75</v>
      </c>
      <c r="K143" s="181" t="s">
        <v>249</v>
      </c>
      <c r="L143" s="96"/>
    </row>
    <row r="144" spans="1:13" x14ac:dyDescent="0.25">
      <c r="A144" s="9">
        <v>139</v>
      </c>
      <c r="B144" s="6">
        <v>116</v>
      </c>
      <c r="C144" s="126">
        <v>116</v>
      </c>
      <c r="D144" s="127" t="s">
        <v>310</v>
      </c>
      <c r="E144" s="128" t="s">
        <v>311</v>
      </c>
      <c r="F144" s="127" t="s">
        <v>312</v>
      </c>
      <c r="G144" s="129" t="s">
        <v>1249</v>
      </c>
      <c r="H144" s="128" t="s">
        <v>73</v>
      </c>
      <c r="I144" s="33" t="s">
        <v>74</v>
      </c>
      <c r="J144" s="60" t="s">
        <v>75</v>
      </c>
      <c r="K144" s="181" t="s">
        <v>249</v>
      </c>
      <c r="L144" s="96"/>
    </row>
    <row r="145" spans="1:13" x14ac:dyDescent="0.25">
      <c r="A145" s="9">
        <v>186</v>
      </c>
      <c r="B145" s="6">
        <v>265</v>
      </c>
      <c r="C145" s="21">
        <v>25</v>
      </c>
      <c r="D145" s="130" t="s">
        <v>766</v>
      </c>
      <c r="E145" s="22" t="s">
        <v>702</v>
      </c>
      <c r="F145" s="130" t="s">
        <v>706</v>
      </c>
      <c r="G145" s="131" t="s">
        <v>825</v>
      </c>
      <c r="H145" s="23" t="s">
        <v>762</v>
      </c>
      <c r="I145" s="22" t="s">
        <v>846</v>
      </c>
      <c r="J145" s="58">
        <v>44733</v>
      </c>
      <c r="K145" s="23" t="s">
        <v>349</v>
      </c>
    </row>
    <row r="146" spans="1:13" x14ac:dyDescent="0.25">
      <c r="A146" s="9">
        <v>309</v>
      </c>
      <c r="B146" s="1">
        <v>2017</v>
      </c>
      <c r="C146" s="47">
        <v>25</v>
      </c>
      <c r="D146" s="132" t="s">
        <v>1031</v>
      </c>
      <c r="E146" s="40" t="s">
        <v>1032</v>
      </c>
      <c r="F146" s="40" t="s">
        <v>1033</v>
      </c>
      <c r="G146" s="41" t="s">
        <v>1218</v>
      </c>
      <c r="H146" s="42" t="s">
        <v>971</v>
      </c>
      <c r="I146" s="43">
        <v>43088</v>
      </c>
      <c r="J146" s="59">
        <v>44914</v>
      </c>
      <c r="K146" s="40" t="s">
        <v>349</v>
      </c>
    </row>
    <row r="147" spans="1:13" s="10" customFormat="1" x14ac:dyDescent="0.25">
      <c r="A147" s="10">
        <v>187</v>
      </c>
      <c r="B147" s="6">
        <v>266</v>
      </c>
      <c r="C147" s="211">
        <v>26</v>
      </c>
      <c r="D147" s="22" t="s">
        <v>767</v>
      </c>
      <c r="E147" s="22" t="s">
        <v>704</v>
      </c>
      <c r="F147" s="130" t="s">
        <v>707</v>
      </c>
      <c r="G147" s="131" t="s">
        <v>826</v>
      </c>
      <c r="H147" s="23" t="s">
        <v>762</v>
      </c>
      <c r="I147" s="22" t="s">
        <v>846</v>
      </c>
      <c r="J147" s="58">
        <v>44733</v>
      </c>
      <c r="K147" s="23" t="s">
        <v>349</v>
      </c>
      <c r="M147" s="212"/>
    </row>
    <row r="148" spans="1:13" x14ac:dyDescent="0.25">
      <c r="A148" s="9">
        <v>310</v>
      </c>
      <c r="B148" s="1">
        <v>2017</v>
      </c>
      <c r="C148" s="47">
        <v>26</v>
      </c>
      <c r="D148" s="132" t="s">
        <v>1034</v>
      </c>
      <c r="E148" s="40" t="s">
        <v>1035</v>
      </c>
      <c r="F148" s="40" t="s">
        <v>1036</v>
      </c>
      <c r="G148" s="41" t="s">
        <v>1219</v>
      </c>
      <c r="H148" s="42" t="s">
        <v>971</v>
      </c>
      <c r="I148" s="43">
        <v>43088</v>
      </c>
      <c r="J148" s="59">
        <v>44914</v>
      </c>
      <c r="K148" s="40" t="s">
        <v>349</v>
      </c>
    </row>
    <row r="149" spans="1:13" x14ac:dyDescent="0.25">
      <c r="A149" s="9">
        <v>188</v>
      </c>
      <c r="B149" s="6">
        <v>267</v>
      </c>
      <c r="C149" s="21">
        <v>27</v>
      </c>
      <c r="D149" s="133" t="s">
        <v>703</v>
      </c>
      <c r="E149" s="130" t="s">
        <v>705</v>
      </c>
      <c r="F149" s="22" t="s">
        <v>620</v>
      </c>
      <c r="G149" s="131" t="s">
        <v>827</v>
      </c>
      <c r="H149" s="23" t="s">
        <v>762</v>
      </c>
      <c r="I149" s="22" t="s">
        <v>846</v>
      </c>
      <c r="J149" s="58">
        <v>44733</v>
      </c>
      <c r="K149" s="23" t="s">
        <v>349</v>
      </c>
    </row>
    <row r="150" spans="1:13" x14ac:dyDescent="0.25">
      <c r="A150" s="9">
        <v>311</v>
      </c>
      <c r="B150" s="1">
        <v>2017</v>
      </c>
      <c r="C150" s="47">
        <v>27</v>
      </c>
      <c r="D150" s="132" t="s">
        <v>1037</v>
      </c>
      <c r="E150" s="40" t="s">
        <v>1038</v>
      </c>
      <c r="F150" s="40" t="s">
        <v>976</v>
      </c>
      <c r="G150" s="41" t="s">
        <v>1220</v>
      </c>
      <c r="H150" s="42" t="s">
        <v>971</v>
      </c>
      <c r="I150" s="43">
        <v>43088</v>
      </c>
      <c r="J150" s="59">
        <v>44914</v>
      </c>
      <c r="K150" s="40" t="s">
        <v>349</v>
      </c>
    </row>
    <row r="151" spans="1:13" x14ac:dyDescent="0.25">
      <c r="A151" s="9">
        <v>312</v>
      </c>
      <c r="B151" s="1">
        <v>2017</v>
      </c>
      <c r="C151" s="47">
        <v>28</v>
      </c>
      <c r="D151" s="132" t="s">
        <v>1039</v>
      </c>
      <c r="E151" s="40" t="s">
        <v>1040</v>
      </c>
      <c r="F151" s="40" t="s">
        <v>1041</v>
      </c>
      <c r="G151" s="41" t="s">
        <v>1221</v>
      </c>
      <c r="H151" s="42" t="s">
        <v>971</v>
      </c>
      <c r="I151" s="43">
        <v>43088</v>
      </c>
      <c r="J151" s="59">
        <v>44914</v>
      </c>
      <c r="K151" s="40" t="s">
        <v>349</v>
      </c>
    </row>
    <row r="152" spans="1:13" x14ac:dyDescent="0.25">
      <c r="A152" s="9">
        <v>185</v>
      </c>
      <c r="B152" s="6">
        <v>228</v>
      </c>
      <c r="C152" s="21">
        <v>50</v>
      </c>
      <c r="D152" s="134" t="s">
        <v>602</v>
      </c>
      <c r="E152" s="130" t="s">
        <v>603</v>
      </c>
      <c r="F152" s="22" t="s">
        <v>604</v>
      </c>
      <c r="G152" s="131" t="s">
        <v>789</v>
      </c>
      <c r="H152" s="23" t="s">
        <v>586</v>
      </c>
      <c r="I152" s="28">
        <v>42687</v>
      </c>
      <c r="J152" s="58">
        <v>44513</v>
      </c>
      <c r="K152" s="137" t="s">
        <v>349</v>
      </c>
    </row>
    <row r="153" spans="1:13" x14ac:dyDescent="0.25">
      <c r="A153" s="9">
        <v>182</v>
      </c>
      <c r="B153" s="6">
        <v>212</v>
      </c>
      <c r="C153" s="21">
        <v>70</v>
      </c>
      <c r="D153" s="130" t="s">
        <v>552</v>
      </c>
      <c r="E153" s="135" t="s">
        <v>565</v>
      </c>
      <c r="F153" s="82" t="s">
        <v>553</v>
      </c>
      <c r="G153" s="131" t="s">
        <v>773</v>
      </c>
      <c r="H153" s="23" t="s">
        <v>543</v>
      </c>
      <c r="I153" s="136">
        <v>42642</v>
      </c>
      <c r="J153" s="58">
        <v>44468</v>
      </c>
      <c r="K153" s="23" t="s">
        <v>349</v>
      </c>
    </row>
    <row r="154" spans="1:13" x14ac:dyDescent="0.25">
      <c r="A154" s="9">
        <v>183</v>
      </c>
      <c r="B154" s="6">
        <v>213</v>
      </c>
      <c r="C154" s="21">
        <v>71</v>
      </c>
      <c r="D154" s="130" t="s">
        <v>457</v>
      </c>
      <c r="E154" s="130" t="s">
        <v>566</v>
      </c>
      <c r="F154" s="22" t="s">
        <v>554</v>
      </c>
      <c r="G154" s="131" t="s">
        <v>774</v>
      </c>
      <c r="H154" s="23" t="s">
        <v>543</v>
      </c>
      <c r="I154" s="136">
        <v>42642</v>
      </c>
      <c r="J154" s="58">
        <v>44468</v>
      </c>
      <c r="K154" s="23" t="s">
        <v>349</v>
      </c>
    </row>
    <row r="155" spans="1:13" x14ac:dyDescent="0.25">
      <c r="A155" s="9">
        <v>184</v>
      </c>
      <c r="B155" s="6">
        <v>214</v>
      </c>
      <c r="C155" s="21">
        <v>72</v>
      </c>
      <c r="D155" s="130" t="s">
        <v>555</v>
      </c>
      <c r="E155" s="130" t="s">
        <v>567</v>
      </c>
      <c r="F155" s="130" t="s">
        <v>556</v>
      </c>
      <c r="G155" s="131" t="s">
        <v>775</v>
      </c>
      <c r="H155" s="23" t="s">
        <v>543</v>
      </c>
      <c r="I155" s="136">
        <v>42642</v>
      </c>
      <c r="J155" s="58">
        <v>44468</v>
      </c>
      <c r="K155" s="23" t="s">
        <v>349</v>
      </c>
    </row>
    <row r="156" spans="1:13" x14ac:dyDescent="0.25">
      <c r="A156" s="9">
        <v>164</v>
      </c>
      <c r="B156" s="6">
        <v>129</v>
      </c>
      <c r="C156" s="126">
        <v>129</v>
      </c>
      <c r="D156" s="127" t="s">
        <v>348</v>
      </c>
      <c r="E156" s="6" t="s">
        <v>914</v>
      </c>
      <c r="F156" s="137" t="s">
        <v>915</v>
      </c>
      <c r="G156" s="131" t="str">
        <f>HYPERLINK("http://journal.unnes.ac.id/nju/index.php/biosaintifika","http://journal.unnes.ac.id/nju/index.php/biosaintifika")</f>
        <v>http://journal.unnes.ac.id/nju/index.php/biosaintifika</v>
      </c>
      <c r="H156" s="6" t="s">
        <v>21</v>
      </c>
      <c r="I156" s="35">
        <v>42016</v>
      </c>
      <c r="J156" s="60">
        <v>43842</v>
      </c>
      <c r="K156" s="181" t="s">
        <v>349</v>
      </c>
    </row>
    <row r="157" spans="1:13" x14ac:dyDescent="0.25">
      <c r="A157" s="9">
        <v>165</v>
      </c>
      <c r="B157" s="6">
        <v>130</v>
      </c>
      <c r="C157" s="126">
        <v>130</v>
      </c>
      <c r="D157" s="127" t="s">
        <v>350</v>
      </c>
      <c r="E157" s="6" t="s">
        <v>916</v>
      </c>
      <c r="F157" s="137" t="s">
        <v>917</v>
      </c>
      <c r="G157" s="131" t="str">
        <f>HYPERLINK("http://www.jmolekul.com/","http://www.jmolekul.com/")</f>
        <v>http://www.jmolekul.com/</v>
      </c>
      <c r="H157" s="6" t="s">
        <v>21</v>
      </c>
      <c r="I157" s="35">
        <v>42016</v>
      </c>
      <c r="J157" s="60">
        <v>43842</v>
      </c>
      <c r="K157" s="181" t="s">
        <v>349</v>
      </c>
    </row>
    <row r="158" spans="1:13" x14ac:dyDescent="0.25">
      <c r="A158" s="9">
        <v>166</v>
      </c>
      <c r="B158" s="6">
        <v>131</v>
      </c>
      <c r="C158" s="126">
        <v>131</v>
      </c>
      <c r="D158" s="127" t="s">
        <v>351</v>
      </c>
      <c r="E158" s="6" t="s">
        <v>953</v>
      </c>
      <c r="F158" s="137" t="s">
        <v>954</v>
      </c>
      <c r="G158" s="131" t="str">
        <f>HYPERLINK("http://jurnal.ugm.ac.id/ijg/","http://jurnal.ugm.ac.id/ijg/")</f>
        <v>http://jurnal.ugm.ac.id/ijg/</v>
      </c>
      <c r="H158" s="6" t="s">
        <v>41</v>
      </c>
      <c r="I158" s="36">
        <v>42310</v>
      </c>
      <c r="J158" s="60">
        <v>44137</v>
      </c>
      <c r="K158" s="181" t="s">
        <v>349</v>
      </c>
    </row>
    <row r="159" spans="1:13" x14ac:dyDescent="0.25">
      <c r="A159" s="9">
        <v>167</v>
      </c>
      <c r="B159" s="6">
        <v>132</v>
      </c>
      <c r="C159" s="126">
        <v>132</v>
      </c>
      <c r="D159" s="127" t="s">
        <v>352</v>
      </c>
      <c r="E159" s="6" t="s">
        <v>955</v>
      </c>
      <c r="F159" s="137" t="s">
        <v>956</v>
      </c>
      <c r="G159" s="131" t="str">
        <f>HYPERLINK("http://ejournal.undip.ac.id/index.php/ijms","http://ejournal.undip.ac.id/index.php/ijms")</f>
        <v>http://ejournal.undip.ac.id/index.php/ijms</v>
      </c>
      <c r="H159" s="6" t="s">
        <v>41</v>
      </c>
      <c r="I159" s="36">
        <v>42310</v>
      </c>
      <c r="J159" s="60">
        <v>44137</v>
      </c>
      <c r="K159" s="181" t="s">
        <v>349</v>
      </c>
    </row>
    <row r="160" spans="1:13" x14ac:dyDescent="0.25">
      <c r="A160" s="9">
        <v>168</v>
      </c>
      <c r="B160" s="6">
        <v>133</v>
      </c>
      <c r="C160" s="126">
        <v>133</v>
      </c>
      <c r="D160" s="127" t="s">
        <v>353</v>
      </c>
      <c r="E160" s="6" t="s">
        <v>957</v>
      </c>
      <c r="F160" s="137" t="s">
        <v>958</v>
      </c>
      <c r="G160" s="131" t="str">
        <f>HYPERLINK("http://journal.ipb.ac.id/index.php/jfiti","http://journal.ipb.ac.id/index.php/jfiti")</f>
        <v>http://journal.ipb.ac.id/index.php/jfiti</v>
      </c>
      <c r="H160" s="6" t="s">
        <v>41</v>
      </c>
      <c r="I160" s="36">
        <v>42310</v>
      </c>
      <c r="J160" s="60">
        <v>44137</v>
      </c>
      <c r="K160" s="181" t="s">
        <v>349</v>
      </c>
    </row>
    <row r="161" spans="1:11" x14ac:dyDescent="0.25">
      <c r="A161" s="9">
        <v>169</v>
      </c>
      <c r="B161" s="6">
        <v>134</v>
      </c>
      <c r="C161" s="126">
        <v>134</v>
      </c>
      <c r="D161" s="127" t="s">
        <v>354</v>
      </c>
      <c r="E161" s="6" t="s">
        <v>959</v>
      </c>
      <c r="F161" s="137" t="s">
        <v>960</v>
      </c>
      <c r="G161" s="131" t="str">
        <f>HYPERLINK("http://journals.ums.ac.id/index.php/fg","http://journals.ums.ac.id/index.php/fg")</f>
        <v>http://journals.ums.ac.id/index.php/fg</v>
      </c>
      <c r="H161" s="6" t="s">
        <v>41</v>
      </c>
      <c r="I161" s="36">
        <v>42310</v>
      </c>
      <c r="J161" s="60">
        <v>44137</v>
      </c>
      <c r="K161" s="181" t="s">
        <v>349</v>
      </c>
    </row>
    <row r="162" spans="1:11" x14ac:dyDescent="0.25">
      <c r="A162" s="9">
        <v>170</v>
      </c>
      <c r="B162" s="6">
        <v>135</v>
      </c>
      <c r="C162" s="126">
        <v>135</v>
      </c>
      <c r="D162" s="127" t="s">
        <v>355</v>
      </c>
      <c r="E162" s="128" t="s">
        <v>356</v>
      </c>
      <c r="F162" s="127" t="s">
        <v>357</v>
      </c>
      <c r="G162" s="131" t="str">
        <f>HYPERLINK("http://jurnal.permi.or.id/index.php/mionline","http://jurnal.permi.or.id/index.php/mionline")</f>
        <v>http://jurnal.permi.or.id/index.php/mionline</v>
      </c>
      <c r="H162" s="128" t="s">
        <v>46</v>
      </c>
      <c r="I162" s="33" t="s">
        <v>47</v>
      </c>
      <c r="J162" s="60" t="s">
        <v>48</v>
      </c>
      <c r="K162" s="181" t="s">
        <v>349</v>
      </c>
    </row>
    <row r="163" spans="1:11" x14ac:dyDescent="0.25">
      <c r="A163" s="9">
        <v>171</v>
      </c>
      <c r="B163" s="6">
        <v>136</v>
      </c>
      <c r="C163" s="126">
        <v>136</v>
      </c>
      <c r="D163" s="127" t="s">
        <v>358</v>
      </c>
      <c r="E163" s="128" t="s">
        <v>359</v>
      </c>
      <c r="F163" s="127" t="s">
        <v>360</v>
      </c>
      <c r="G163" s="131" t="str">
        <f>HYPERLINK("http://journals.itb.ac.id/","http://journals.itb.ac.id/")</f>
        <v>http://journals.itb.ac.id/</v>
      </c>
      <c r="H163" s="128" t="s">
        <v>46</v>
      </c>
      <c r="I163" s="33" t="s">
        <v>47</v>
      </c>
      <c r="J163" s="60" t="s">
        <v>48</v>
      </c>
      <c r="K163" s="181" t="s">
        <v>349</v>
      </c>
    </row>
    <row r="164" spans="1:11" x14ac:dyDescent="0.25">
      <c r="A164" s="9">
        <v>172</v>
      </c>
      <c r="B164" s="6">
        <v>137</v>
      </c>
      <c r="C164" s="126">
        <v>137</v>
      </c>
      <c r="D164" s="127" t="s">
        <v>361</v>
      </c>
      <c r="E164" s="128" t="s">
        <v>362</v>
      </c>
      <c r="F164" s="127" t="s">
        <v>363</v>
      </c>
      <c r="G164" s="131" t="str">
        <f>HYPERLINK("http://www.ptti.or.id/","http://www.ptti.or.id/")</f>
        <v>http://www.ptti.or.id/</v>
      </c>
      <c r="H164" s="128" t="s">
        <v>46</v>
      </c>
      <c r="I164" s="33" t="s">
        <v>47</v>
      </c>
      <c r="J164" s="54" t="s">
        <v>48</v>
      </c>
      <c r="K164" s="181" t="s">
        <v>349</v>
      </c>
    </row>
    <row r="165" spans="1:11" x14ac:dyDescent="0.25">
      <c r="A165" s="9">
        <v>173</v>
      </c>
      <c r="B165" s="6">
        <v>138</v>
      </c>
      <c r="C165" s="126">
        <v>138</v>
      </c>
      <c r="D165" s="127" t="s">
        <v>364</v>
      </c>
      <c r="E165" s="128" t="s">
        <v>365</v>
      </c>
      <c r="F165" s="127" t="s">
        <v>366</v>
      </c>
      <c r="G165" s="129" t="str">
        <f>HYPERLINK("http://www.ikitiologi-indonesia.org/","www.ikitiologi-indonesia.org/")</f>
        <v>www.ikitiologi-indonesia.org/</v>
      </c>
      <c r="H165" s="128" t="s">
        <v>46</v>
      </c>
      <c r="I165" s="33" t="s">
        <v>47</v>
      </c>
      <c r="J165" s="54" t="s">
        <v>48</v>
      </c>
      <c r="K165" s="181" t="s">
        <v>349</v>
      </c>
    </row>
    <row r="166" spans="1:11" x14ac:dyDescent="0.25">
      <c r="A166" s="9">
        <v>174</v>
      </c>
      <c r="B166" s="6">
        <v>139</v>
      </c>
      <c r="C166" s="126">
        <v>139</v>
      </c>
      <c r="D166" s="127" t="s">
        <v>367</v>
      </c>
      <c r="E166" s="128" t="s">
        <v>368</v>
      </c>
      <c r="F166" s="127" t="s">
        <v>369</v>
      </c>
      <c r="G166" s="131" t="str">
        <f>HYPERLINK("http://journals.indexcopernicus.com/Majalah+Farmasi+Indonesia+Indonesian+Journal+of+Pharmacy,p11360,3.html","http://journals.indexcopernicus.com/Majalah+Farmasi+Indonesia+Indonesian+Journal+of+Pharmacy,p11360,3.html")</f>
        <v>http://journals.indexcopernicus.com/Majalah+Farmasi+Indonesia+Indonesian+Journal+of+Pharmacy,p11360,3.html</v>
      </c>
      <c r="H166" s="128" t="s">
        <v>73</v>
      </c>
      <c r="I166" s="33" t="s">
        <v>74</v>
      </c>
      <c r="J166" s="54" t="s">
        <v>75</v>
      </c>
      <c r="K166" s="181" t="s">
        <v>349</v>
      </c>
    </row>
    <row r="167" spans="1:11" x14ac:dyDescent="0.25">
      <c r="A167" s="9">
        <v>175</v>
      </c>
      <c r="B167" s="6">
        <v>140</v>
      </c>
      <c r="C167" s="126">
        <v>140</v>
      </c>
      <c r="D167" s="127" t="s">
        <v>370</v>
      </c>
      <c r="E167" s="128" t="s">
        <v>371</v>
      </c>
      <c r="F167" s="127" t="s">
        <v>372</v>
      </c>
      <c r="G167" s="131" t="str">
        <f>HYPERLINK("http://ijc.chemistry.ugm.ac.id/","http://ijc.chemistry.ugm.ac.id/")</f>
        <v>http://ijc.chemistry.ugm.ac.id/</v>
      </c>
      <c r="H167" s="128" t="s">
        <v>73</v>
      </c>
      <c r="I167" s="33" t="s">
        <v>74</v>
      </c>
      <c r="J167" s="60" t="s">
        <v>75</v>
      </c>
      <c r="K167" s="181" t="s">
        <v>349</v>
      </c>
    </row>
    <row r="168" spans="1:11" x14ac:dyDescent="0.25">
      <c r="A168" s="9">
        <v>176</v>
      </c>
      <c r="B168" s="6">
        <v>141</v>
      </c>
      <c r="C168" s="126">
        <v>141</v>
      </c>
      <c r="D168" s="127" t="s">
        <v>373</v>
      </c>
      <c r="E168" s="128" t="s">
        <v>374</v>
      </c>
      <c r="F168" s="127" t="s">
        <v>375</v>
      </c>
      <c r="G168" s="131" t="str">
        <f>HYPERLINK("http://ijbiotech.ugm.ac.id/","http://ijbiotech.ugm.ac.id")</f>
        <v>http://ijbiotech.ugm.ac.id</v>
      </c>
      <c r="H168" s="128" t="s">
        <v>73</v>
      </c>
      <c r="I168" s="33" t="s">
        <v>74</v>
      </c>
      <c r="J168" s="60" t="s">
        <v>75</v>
      </c>
      <c r="K168" s="181" t="s">
        <v>349</v>
      </c>
    </row>
    <row r="169" spans="1:11" x14ac:dyDescent="0.25">
      <c r="A169" s="9">
        <v>177</v>
      </c>
      <c r="B169" s="6">
        <v>142</v>
      </c>
      <c r="C169" s="126">
        <v>142</v>
      </c>
      <c r="D169" s="127" t="s">
        <v>376</v>
      </c>
      <c r="E169" s="128" t="s">
        <v>377</v>
      </c>
      <c r="F169" s="127" t="s">
        <v>378</v>
      </c>
      <c r="G169" s="131" t="str">
        <f>HYPERLINK("http://www.jims-a.org/","http://www.jims-a.org")</f>
        <v>http://www.jims-a.org</v>
      </c>
      <c r="H169" s="128" t="s">
        <v>73</v>
      </c>
      <c r="I169" s="33" t="s">
        <v>74</v>
      </c>
      <c r="J169" s="60" t="s">
        <v>75</v>
      </c>
      <c r="K169" s="181" t="s">
        <v>349</v>
      </c>
    </row>
    <row r="170" spans="1:11" x14ac:dyDescent="0.25">
      <c r="A170" s="9">
        <v>178</v>
      </c>
      <c r="B170" s="6">
        <v>143</v>
      </c>
      <c r="C170" s="126">
        <v>143</v>
      </c>
      <c r="D170" s="138" t="s">
        <v>379</v>
      </c>
      <c r="E170" s="128" t="s">
        <v>380</v>
      </c>
      <c r="F170" s="127" t="s">
        <v>341</v>
      </c>
      <c r="G170" s="131" t="str">
        <f>HYPERLINK("http://journal.ui.ac.id/","http://journal.ui.ac.id")</f>
        <v>http://journal.ui.ac.id</v>
      </c>
      <c r="H170" s="128" t="s">
        <v>73</v>
      </c>
      <c r="I170" s="33" t="s">
        <v>74</v>
      </c>
      <c r="J170" s="60" t="s">
        <v>75</v>
      </c>
      <c r="K170" s="181" t="s">
        <v>349</v>
      </c>
    </row>
    <row r="171" spans="1:11" x14ac:dyDescent="0.25">
      <c r="A171" s="9">
        <v>190</v>
      </c>
      <c r="B171" s="6">
        <v>268</v>
      </c>
      <c r="C171" s="21">
        <v>28</v>
      </c>
      <c r="D171" s="22" t="s">
        <v>708</v>
      </c>
      <c r="E171" s="130" t="s">
        <v>709</v>
      </c>
      <c r="F171" s="22" t="s">
        <v>710</v>
      </c>
      <c r="G171" s="131" t="s">
        <v>828</v>
      </c>
      <c r="H171" s="23" t="s">
        <v>762</v>
      </c>
      <c r="I171" s="22" t="s">
        <v>846</v>
      </c>
      <c r="J171" s="58">
        <v>44733</v>
      </c>
      <c r="K171" s="23" t="s">
        <v>644</v>
      </c>
    </row>
    <row r="172" spans="1:11" x14ac:dyDescent="0.25">
      <c r="A172" s="9">
        <v>313</v>
      </c>
      <c r="B172" s="1">
        <v>2017</v>
      </c>
      <c r="C172" s="47">
        <v>29</v>
      </c>
      <c r="D172" s="132" t="s">
        <v>1042</v>
      </c>
      <c r="E172" s="40" t="s">
        <v>1043</v>
      </c>
      <c r="F172" s="40" t="s">
        <v>1044</v>
      </c>
      <c r="G172" s="41" t="s">
        <v>1222</v>
      </c>
      <c r="H172" s="42" t="s">
        <v>971</v>
      </c>
      <c r="I172" s="43">
        <v>43088</v>
      </c>
      <c r="J172" s="57">
        <v>44914</v>
      </c>
      <c r="K172" s="40" t="s">
        <v>644</v>
      </c>
    </row>
    <row r="173" spans="1:11" x14ac:dyDescent="0.25">
      <c r="A173" s="9">
        <v>314</v>
      </c>
      <c r="B173" s="1">
        <v>2017</v>
      </c>
      <c r="C173" s="47">
        <v>30</v>
      </c>
      <c r="D173" s="132" t="s">
        <v>1045</v>
      </c>
      <c r="E173" s="40" t="s">
        <v>1046</v>
      </c>
      <c r="F173" s="40" t="s">
        <v>976</v>
      </c>
      <c r="G173" s="41" t="s">
        <v>1223</v>
      </c>
      <c r="H173" s="42" t="s">
        <v>971</v>
      </c>
      <c r="I173" s="43">
        <v>43088</v>
      </c>
      <c r="J173" s="59">
        <v>44914</v>
      </c>
      <c r="K173" s="40" t="s">
        <v>644</v>
      </c>
    </row>
    <row r="174" spans="1:11" x14ac:dyDescent="0.25">
      <c r="A174" s="9">
        <v>315</v>
      </c>
      <c r="B174" s="1">
        <v>2017</v>
      </c>
      <c r="C174" s="47">
        <v>31</v>
      </c>
      <c r="D174" s="132" t="s">
        <v>1047</v>
      </c>
      <c r="E174" s="40" t="s">
        <v>1048</v>
      </c>
      <c r="F174" s="40" t="s">
        <v>1049</v>
      </c>
      <c r="G174" s="41" t="s">
        <v>1224</v>
      </c>
      <c r="H174" s="42" t="s">
        <v>971</v>
      </c>
      <c r="I174" s="43">
        <v>43088</v>
      </c>
      <c r="J174" s="59">
        <v>44914</v>
      </c>
      <c r="K174" s="40" t="s">
        <v>644</v>
      </c>
    </row>
    <row r="175" spans="1:11" x14ac:dyDescent="0.25">
      <c r="A175" s="9">
        <v>316</v>
      </c>
      <c r="B175" s="1">
        <v>2017</v>
      </c>
      <c r="C175" s="47">
        <v>32</v>
      </c>
      <c r="D175" s="132" t="s">
        <v>1050</v>
      </c>
      <c r="E175" s="40" t="s">
        <v>1051</v>
      </c>
      <c r="F175" s="40" t="s">
        <v>1052</v>
      </c>
      <c r="G175" s="41" t="s">
        <v>1053</v>
      </c>
      <c r="H175" s="42" t="s">
        <v>971</v>
      </c>
      <c r="I175" s="43">
        <v>43088</v>
      </c>
      <c r="J175" s="59">
        <v>44914</v>
      </c>
      <c r="K175" s="40" t="s">
        <v>644</v>
      </c>
    </row>
    <row r="176" spans="1:11" x14ac:dyDescent="0.25">
      <c r="A176" s="9">
        <v>317</v>
      </c>
      <c r="B176" s="1">
        <v>2017</v>
      </c>
      <c r="C176" s="47">
        <v>33</v>
      </c>
      <c r="D176" s="132" t="s">
        <v>1054</v>
      </c>
      <c r="E176" s="40" t="s">
        <v>1055</v>
      </c>
      <c r="F176" s="40" t="s">
        <v>1056</v>
      </c>
      <c r="G176" s="41" t="s">
        <v>1225</v>
      </c>
      <c r="H176" s="42" t="s">
        <v>971</v>
      </c>
      <c r="I176" s="43">
        <v>43088</v>
      </c>
      <c r="J176" s="59">
        <v>44914</v>
      </c>
      <c r="K176" s="40" t="s">
        <v>644</v>
      </c>
    </row>
    <row r="177" spans="1:11" x14ac:dyDescent="0.25">
      <c r="A177" s="9">
        <v>318</v>
      </c>
      <c r="B177" s="1">
        <v>2017</v>
      </c>
      <c r="C177" s="47">
        <v>34</v>
      </c>
      <c r="D177" s="132" t="s">
        <v>1057</v>
      </c>
      <c r="E177" s="40" t="s">
        <v>1058</v>
      </c>
      <c r="F177" s="40" t="s">
        <v>1059</v>
      </c>
      <c r="G177" s="41" t="s">
        <v>1060</v>
      </c>
      <c r="H177" s="42" t="s">
        <v>971</v>
      </c>
      <c r="I177" s="43">
        <v>43088</v>
      </c>
      <c r="J177" s="59">
        <v>44914</v>
      </c>
      <c r="K177" s="40" t="s">
        <v>644</v>
      </c>
    </row>
    <row r="178" spans="1:11" x14ac:dyDescent="0.25">
      <c r="A178" s="9">
        <v>319</v>
      </c>
      <c r="B178" s="1">
        <v>2017</v>
      </c>
      <c r="C178" s="47">
        <v>35</v>
      </c>
      <c r="D178" s="132" t="s">
        <v>1061</v>
      </c>
      <c r="E178" s="40" t="s">
        <v>1062</v>
      </c>
      <c r="F178" s="40" t="s">
        <v>1063</v>
      </c>
      <c r="G178" s="41" t="s">
        <v>1064</v>
      </c>
      <c r="H178" s="42" t="s">
        <v>971</v>
      </c>
      <c r="I178" s="43">
        <v>43088</v>
      </c>
      <c r="J178" s="59">
        <v>44914</v>
      </c>
      <c r="K178" s="40" t="s">
        <v>644</v>
      </c>
    </row>
    <row r="179" spans="1:11" x14ac:dyDescent="0.25">
      <c r="A179" s="9">
        <v>320</v>
      </c>
      <c r="B179" s="1">
        <v>2017</v>
      </c>
      <c r="C179" s="47">
        <v>36</v>
      </c>
      <c r="D179" s="132" t="s">
        <v>1065</v>
      </c>
      <c r="E179" s="40" t="s">
        <v>1066</v>
      </c>
      <c r="F179" s="40" t="s">
        <v>1067</v>
      </c>
      <c r="G179" s="41" t="s">
        <v>1068</v>
      </c>
      <c r="H179" s="42" t="s">
        <v>971</v>
      </c>
      <c r="I179" s="43">
        <v>43088</v>
      </c>
      <c r="J179" s="59">
        <v>44914</v>
      </c>
      <c r="K179" s="40" t="s">
        <v>644</v>
      </c>
    </row>
    <row r="180" spans="1:11" x14ac:dyDescent="0.25">
      <c r="A180" s="9">
        <v>189</v>
      </c>
      <c r="B180" s="6">
        <v>229</v>
      </c>
      <c r="C180" s="21">
        <v>51</v>
      </c>
      <c r="D180" s="130" t="s">
        <v>605</v>
      </c>
      <c r="E180" s="130" t="s">
        <v>606</v>
      </c>
      <c r="F180" s="130" t="s">
        <v>607</v>
      </c>
      <c r="G180" s="131" t="s">
        <v>790</v>
      </c>
      <c r="H180" s="23" t="s">
        <v>586</v>
      </c>
      <c r="I180" s="28">
        <v>42687</v>
      </c>
      <c r="J180" s="58">
        <v>44513</v>
      </c>
      <c r="K180" s="137" t="s">
        <v>644</v>
      </c>
    </row>
    <row r="181" spans="1:11" x14ac:dyDescent="0.25">
      <c r="A181" s="9">
        <v>214</v>
      </c>
      <c r="B181" s="6">
        <v>269</v>
      </c>
      <c r="C181" s="21">
        <v>29</v>
      </c>
      <c r="D181" s="22" t="s">
        <v>712</v>
      </c>
      <c r="E181" s="22" t="s">
        <v>713</v>
      </c>
      <c r="F181" s="22" t="s">
        <v>714</v>
      </c>
      <c r="G181" s="131" t="s">
        <v>829</v>
      </c>
      <c r="H181" s="23" t="s">
        <v>762</v>
      </c>
      <c r="I181" s="22" t="s">
        <v>846</v>
      </c>
      <c r="J181" s="58" t="s">
        <v>847</v>
      </c>
      <c r="K181" s="23" t="s">
        <v>391</v>
      </c>
    </row>
    <row r="182" spans="1:11" x14ac:dyDescent="0.25">
      <c r="A182" s="9">
        <v>215</v>
      </c>
      <c r="B182" s="6">
        <v>270</v>
      </c>
      <c r="C182" s="21">
        <v>30</v>
      </c>
      <c r="D182" s="22" t="s">
        <v>715</v>
      </c>
      <c r="E182" s="22" t="s">
        <v>716</v>
      </c>
      <c r="F182" s="22" t="s">
        <v>717</v>
      </c>
      <c r="G182" s="131" t="s">
        <v>830</v>
      </c>
      <c r="H182" s="23" t="s">
        <v>762</v>
      </c>
      <c r="I182" s="22" t="s">
        <v>846</v>
      </c>
      <c r="J182" s="58" t="s">
        <v>847</v>
      </c>
      <c r="K182" s="23" t="s">
        <v>391</v>
      </c>
    </row>
    <row r="183" spans="1:11" x14ac:dyDescent="0.25">
      <c r="A183" s="9">
        <v>216</v>
      </c>
      <c r="B183" s="6">
        <v>271</v>
      </c>
      <c r="C183" s="21">
        <v>31</v>
      </c>
      <c r="D183" s="22" t="s">
        <v>711</v>
      </c>
      <c r="E183" s="22" t="s">
        <v>718</v>
      </c>
      <c r="F183" s="22" t="s">
        <v>719</v>
      </c>
      <c r="G183" s="131" t="s">
        <v>831</v>
      </c>
      <c r="H183" s="23" t="s">
        <v>762</v>
      </c>
      <c r="I183" s="22" t="s">
        <v>846</v>
      </c>
      <c r="J183" s="58" t="s">
        <v>847</v>
      </c>
      <c r="K183" s="23" t="s">
        <v>391</v>
      </c>
    </row>
    <row r="184" spans="1:11" x14ac:dyDescent="0.25">
      <c r="A184" s="9">
        <v>217</v>
      </c>
      <c r="B184" s="6">
        <v>272</v>
      </c>
      <c r="C184" s="21">
        <v>32</v>
      </c>
      <c r="D184" s="22" t="s">
        <v>720</v>
      </c>
      <c r="E184" s="22" t="s">
        <v>721</v>
      </c>
      <c r="F184" s="22" t="s">
        <v>722</v>
      </c>
      <c r="G184" s="131" t="s">
        <v>832</v>
      </c>
      <c r="H184" s="23" t="s">
        <v>762</v>
      </c>
      <c r="I184" s="22" t="s">
        <v>846</v>
      </c>
      <c r="J184" s="58" t="s">
        <v>847</v>
      </c>
      <c r="K184" s="23" t="s">
        <v>391</v>
      </c>
    </row>
    <row r="185" spans="1:11" x14ac:dyDescent="0.25">
      <c r="A185" s="9">
        <v>218</v>
      </c>
      <c r="B185" s="6">
        <v>273</v>
      </c>
      <c r="C185" s="21">
        <v>33</v>
      </c>
      <c r="D185" s="22" t="s">
        <v>723</v>
      </c>
      <c r="E185" s="22" t="s">
        <v>724</v>
      </c>
      <c r="F185" s="22" t="s">
        <v>725</v>
      </c>
      <c r="G185" s="131" t="s">
        <v>833</v>
      </c>
      <c r="H185" s="23" t="s">
        <v>762</v>
      </c>
      <c r="I185" s="22" t="s">
        <v>846</v>
      </c>
      <c r="J185" s="58" t="s">
        <v>847</v>
      </c>
      <c r="K185" s="23" t="s">
        <v>391</v>
      </c>
    </row>
    <row r="186" spans="1:11" x14ac:dyDescent="0.25">
      <c r="A186" s="9">
        <v>321</v>
      </c>
      <c r="B186" s="1">
        <v>2017</v>
      </c>
      <c r="C186" s="47">
        <v>38</v>
      </c>
      <c r="D186" s="132" t="s">
        <v>1069</v>
      </c>
      <c r="E186" s="40" t="s">
        <v>1070</v>
      </c>
      <c r="F186" s="40" t="s">
        <v>1071</v>
      </c>
      <c r="G186" s="41" t="s">
        <v>1072</v>
      </c>
      <c r="H186" s="42" t="s">
        <v>971</v>
      </c>
      <c r="I186" s="43">
        <v>43088</v>
      </c>
      <c r="J186" s="59">
        <v>44914</v>
      </c>
      <c r="K186" s="40" t="s">
        <v>391</v>
      </c>
    </row>
    <row r="187" spans="1:11" x14ac:dyDescent="0.25">
      <c r="A187" s="9">
        <v>322</v>
      </c>
      <c r="B187" s="1">
        <v>2017</v>
      </c>
      <c r="C187" s="47">
        <v>39</v>
      </c>
      <c r="D187" s="132" t="s">
        <v>1073</v>
      </c>
      <c r="E187" s="40" t="s">
        <v>1074</v>
      </c>
      <c r="F187" s="40" t="s">
        <v>1075</v>
      </c>
      <c r="G187" s="41" t="s">
        <v>1076</v>
      </c>
      <c r="H187" s="42" t="s">
        <v>971</v>
      </c>
      <c r="I187" s="43">
        <v>43088</v>
      </c>
      <c r="J187" s="59">
        <v>44914</v>
      </c>
      <c r="K187" s="40" t="s">
        <v>391</v>
      </c>
    </row>
    <row r="188" spans="1:11" x14ac:dyDescent="0.25">
      <c r="A188" s="9">
        <v>323</v>
      </c>
      <c r="B188" s="1">
        <v>2017</v>
      </c>
      <c r="C188" s="47">
        <v>40</v>
      </c>
      <c r="D188" s="132" t="s">
        <v>1077</v>
      </c>
      <c r="E188" s="40" t="s">
        <v>1078</v>
      </c>
      <c r="F188" s="40" t="s">
        <v>1079</v>
      </c>
      <c r="G188" s="41" t="s">
        <v>1080</v>
      </c>
      <c r="H188" s="42" t="s">
        <v>971</v>
      </c>
      <c r="I188" s="43">
        <v>43088</v>
      </c>
      <c r="J188" s="59">
        <v>44914</v>
      </c>
      <c r="K188" s="40" t="s">
        <v>391</v>
      </c>
    </row>
    <row r="189" spans="1:11" x14ac:dyDescent="0.25">
      <c r="A189" s="9">
        <v>324</v>
      </c>
      <c r="B189" s="1">
        <v>2017</v>
      </c>
      <c r="C189" s="47">
        <v>41</v>
      </c>
      <c r="D189" s="132" t="s">
        <v>1081</v>
      </c>
      <c r="E189" s="40" t="s">
        <v>1082</v>
      </c>
      <c r="F189" s="40" t="s">
        <v>1083</v>
      </c>
      <c r="G189" s="41" t="s">
        <v>1084</v>
      </c>
      <c r="H189" s="42" t="s">
        <v>971</v>
      </c>
      <c r="I189" s="43">
        <v>43088</v>
      </c>
      <c r="J189" s="59">
        <v>44914</v>
      </c>
      <c r="K189" s="40" t="s">
        <v>391</v>
      </c>
    </row>
    <row r="190" spans="1:11" x14ac:dyDescent="0.25">
      <c r="A190" s="9">
        <v>325</v>
      </c>
      <c r="B190" s="1">
        <v>2017</v>
      </c>
      <c r="C190" s="47">
        <v>42</v>
      </c>
      <c r="D190" s="132" t="s">
        <v>1085</v>
      </c>
      <c r="E190" s="40" t="s">
        <v>1086</v>
      </c>
      <c r="F190" s="40" t="s">
        <v>1087</v>
      </c>
      <c r="G190" s="41" t="s">
        <v>1088</v>
      </c>
      <c r="H190" s="42" t="s">
        <v>971</v>
      </c>
      <c r="I190" s="43">
        <v>43088</v>
      </c>
      <c r="J190" s="59">
        <v>44914</v>
      </c>
      <c r="K190" s="40" t="s">
        <v>391</v>
      </c>
    </row>
    <row r="191" spans="1:11" x14ac:dyDescent="0.25">
      <c r="A191" s="9">
        <v>326</v>
      </c>
      <c r="B191" s="1">
        <v>2017</v>
      </c>
      <c r="C191" s="47">
        <v>43</v>
      </c>
      <c r="D191" s="132" t="s">
        <v>405</v>
      </c>
      <c r="E191" s="40" t="s">
        <v>1089</v>
      </c>
      <c r="F191" s="40" t="s">
        <v>1090</v>
      </c>
      <c r="G191" s="41" t="s">
        <v>1091</v>
      </c>
      <c r="H191" s="42" t="s">
        <v>971</v>
      </c>
      <c r="I191" s="43">
        <v>43088</v>
      </c>
      <c r="J191" s="59">
        <v>44914</v>
      </c>
      <c r="K191" s="40" t="s">
        <v>391</v>
      </c>
    </row>
    <row r="192" spans="1:11" x14ac:dyDescent="0.25">
      <c r="A192" s="9">
        <v>327</v>
      </c>
      <c r="B192" s="1">
        <v>2017</v>
      </c>
      <c r="C192" s="47">
        <v>44</v>
      </c>
      <c r="D192" s="132" t="s">
        <v>1092</v>
      </c>
      <c r="E192" s="40" t="s">
        <v>1093</v>
      </c>
      <c r="F192" s="40" t="s">
        <v>1094</v>
      </c>
      <c r="G192" s="41" t="s">
        <v>1095</v>
      </c>
      <c r="H192" s="42" t="s">
        <v>971</v>
      </c>
      <c r="I192" s="43">
        <v>43088</v>
      </c>
      <c r="J192" s="59">
        <v>44914</v>
      </c>
      <c r="K192" s="40" t="s">
        <v>391</v>
      </c>
    </row>
    <row r="193" spans="1:13" x14ac:dyDescent="0.25">
      <c r="A193" s="9">
        <v>328</v>
      </c>
      <c r="B193" s="1">
        <v>2017</v>
      </c>
      <c r="C193" s="47">
        <v>45</v>
      </c>
      <c r="D193" s="132" t="s">
        <v>1096</v>
      </c>
      <c r="E193" s="40" t="s">
        <v>1097</v>
      </c>
      <c r="F193" s="40" t="s">
        <v>1098</v>
      </c>
      <c r="G193" s="41" t="s">
        <v>1099</v>
      </c>
      <c r="H193" s="42" t="s">
        <v>971</v>
      </c>
      <c r="I193" s="43">
        <v>43088</v>
      </c>
      <c r="J193" s="59">
        <v>44914</v>
      </c>
      <c r="K193" s="40" t="s">
        <v>391</v>
      </c>
    </row>
    <row r="194" spans="1:13" x14ac:dyDescent="0.25">
      <c r="A194" s="9">
        <v>329</v>
      </c>
      <c r="B194" s="1">
        <v>2017</v>
      </c>
      <c r="C194" s="47">
        <v>46</v>
      </c>
      <c r="D194" s="132" t="s">
        <v>1100</v>
      </c>
      <c r="E194" s="40" t="s">
        <v>1101</v>
      </c>
      <c r="F194" s="40" t="s">
        <v>1102</v>
      </c>
      <c r="G194" s="41" t="s">
        <v>1103</v>
      </c>
      <c r="H194" s="42" t="s">
        <v>971</v>
      </c>
      <c r="I194" s="43">
        <v>43088</v>
      </c>
      <c r="J194" s="59">
        <v>44914</v>
      </c>
      <c r="K194" s="40" t="s">
        <v>391</v>
      </c>
    </row>
    <row r="195" spans="1:13" x14ac:dyDescent="0.25">
      <c r="A195" s="9">
        <v>330</v>
      </c>
      <c r="B195" s="1">
        <v>2017</v>
      </c>
      <c r="C195" s="47">
        <v>47</v>
      </c>
      <c r="D195" s="132" t="s">
        <v>1104</v>
      </c>
      <c r="E195" s="40" t="s">
        <v>1105</v>
      </c>
      <c r="F195" s="40" t="s">
        <v>1071</v>
      </c>
      <c r="G195" s="41" t="s">
        <v>1106</v>
      </c>
      <c r="H195" s="42" t="s">
        <v>971</v>
      </c>
      <c r="I195" s="43">
        <v>43088</v>
      </c>
      <c r="J195" s="59">
        <v>44914</v>
      </c>
      <c r="K195" s="40" t="s">
        <v>391</v>
      </c>
    </row>
    <row r="196" spans="1:13" s="10" customFormat="1" x14ac:dyDescent="0.25">
      <c r="A196" s="10">
        <v>331</v>
      </c>
      <c r="B196" s="6">
        <v>2017</v>
      </c>
      <c r="C196" s="213">
        <v>48</v>
      </c>
      <c r="D196" s="214" t="s">
        <v>1107</v>
      </c>
      <c r="E196" s="215" t="s">
        <v>1108</v>
      </c>
      <c r="F196" s="215" t="s">
        <v>1109</v>
      </c>
      <c r="G196" s="216">
        <v>0</v>
      </c>
      <c r="H196" s="217" t="s">
        <v>971</v>
      </c>
      <c r="I196" s="218">
        <v>43088</v>
      </c>
      <c r="J196" s="219">
        <v>44914</v>
      </c>
      <c r="K196" s="215" t="s">
        <v>391</v>
      </c>
      <c r="M196" s="212"/>
    </row>
    <row r="197" spans="1:13" x14ac:dyDescent="0.25">
      <c r="A197" s="9">
        <v>208</v>
      </c>
      <c r="B197" s="6">
        <v>230</v>
      </c>
      <c r="C197" s="21">
        <v>52</v>
      </c>
      <c r="D197" s="133" t="s">
        <v>608</v>
      </c>
      <c r="E197" s="130" t="s">
        <v>609</v>
      </c>
      <c r="F197" s="22" t="s">
        <v>610</v>
      </c>
      <c r="G197" s="131" t="s">
        <v>791</v>
      </c>
      <c r="H197" s="23" t="s">
        <v>586</v>
      </c>
      <c r="I197" s="28">
        <v>42687</v>
      </c>
      <c r="J197" s="58">
        <v>44513</v>
      </c>
      <c r="K197" s="137" t="s">
        <v>391</v>
      </c>
    </row>
    <row r="198" spans="1:13" x14ac:dyDescent="0.25">
      <c r="A198" s="9">
        <v>209</v>
      </c>
      <c r="B198" s="6">
        <v>231</v>
      </c>
      <c r="C198" s="21">
        <v>53</v>
      </c>
      <c r="D198" s="130" t="s">
        <v>760</v>
      </c>
      <c r="E198" s="130" t="s">
        <v>611</v>
      </c>
      <c r="F198" s="22" t="s">
        <v>612</v>
      </c>
      <c r="G198" s="131" t="s">
        <v>792</v>
      </c>
      <c r="H198" s="23" t="s">
        <v>586</v>
      </c>
      <c r="I198" s="28">
        <v>42687</v>
      </c>
      <c r="J198" s="58">
        <v>44513</v>
      </c>
      <c r="K198" s="137" t="s">
        <v>391</v>
      </c>
    </row>
    <row r="199" spans="1:13" x14ac:dyDescent="0.25">
      <c r="A199" s="9">
        <v>210</v>
      </c>
      <c r="B199" s="6">
        <v>232</v>
      </c>
      <c r="C199" s="21">
        <v>54</v>
      </c>
      <c r="D199" s="134" t="s">
        <v>613</v>
      </c>
      <c r="E199" s="130" t="s">
        <v>614</v>
      </c>
      <c r="F199" s="130" t="s">
        <v>615</v>
      </c>
      <c r="G199" s="131" t="s">
        <v>793</v>
      </c>
      <c r="H199" s="23" t="s">
        <v>586</v>
      </c>
      <c r="I199" s="28">
        <v>42687</v>
      </c>
      <c r="J199" s="58">
        <v>44513</v>
      </c>
      <c r="K199" s="137" t="s">
        <v>391</v>
      </c>
    </row>
    <row r="200" spans="1:13" x14ac:dyDescent="0.25">
      <c r="A200" s="9">
        <v>211</v>
      </c>
      <c r="B200" s="6">
        <v>233</v>
      </c>
      <c r="C200" s="21">
        <v>55</v>
      </c>
      <c r="D200" s="139" t="s">
        <v>616</v>
      </c>
      <c r="E200" s="130" t="s">
        <v>617</v>
      </c>
      <c r="F200" s="22" t="s">
        <v>761</v>
      </c>
      <c r="G200" s="131" t="s">
        <v>794</v>
      </c>
      <c r="H200" s="23" t="s">
        <v>586</v>
      </c>
      <c r="I200" s="28">
        <v>42687</v>
      </c>
      <c r="J200" s="58">
        <v>44513</v>
      </c>
      <c r="K200" s="137" t="s">
        <v>391</v>
      </c>
    </row>
    <row r="201" spans="1:13" x14ac:dyDescent="0.25">
      <c r="A201" s="9">
        <v>212</v>
      </c>
      <c r="B201" s="6">
        <v>234</v>
      </c>
      <c r="C201" s="21">
        <v>56</v>
      </c>
      <c r="D201" s="139" t="s">
        <v>618</v>
      </c>
      <c r="E201" s="130" t="s">
        <v>619</v>
      </c>
      <c r="F201" s="130" t="s">
        <v>620</v>
      </c>
      <c r="G201" s="131" t="s">
        <v>795</v>
      </c>
      <c r="H201" s="23" t="s">
        <v>586</v>
      </c>
      <c r="I201" s="28">
        <v>42687</v>
      </c>
      <c r="J201" s="58">
        <v>44513</v>
      </c>
      <c r="K201" s="137" t="s">
        <v>391</v>
      </c>
    </row>
    <row r="202" spans="1:13" ht="31.5" x14ac:dyDescent="0.25">
      <c r="A202" s="9">
        <v>213</v>
      </c>
      <c r="B202" s="6">
        <v>235</v>
      </c>
      <c r="C202" s="21">
        <v>57</v>
      </c>
      <c r="D202" s="140" t="s">
        <v>621</v>
      </c>
      <c r="E202" s="130" t="s">
        <v>622</v>
      </c>
      <c r="F202" s="22" t="s">
        <v>623</v>
      </c>
      <c r="G202" s="131" t="s">
        <v>796</v>
      </c>
      <c r="H202" s="23" t="s">
        <v>586</v>
      </c>
      <c r="I202" s="28">
        <v>42687</v>
      </c>
      <c r="J202" s="58">
        <v>44513</v>
      </c>
      <c r="K202" s="137" t="s">
        <v>391</v>
      </c>
    </row>
    <row r="203" spans="1:13" x14ac:dyDescent="0.25">
      <c r="A203" s="9">
        <v>206</v>
      </c>
      <c r="B203" s="6">
        <v>215</v>
      </c>
      <c r="C203" s="21">
        <v>73</v>
      </c>
      <c r="D203" s="130" t="s">
        <v>557</v>
      </c>
      <c r="E203" s="130" t="s">
        <v>568</v>
      </c>
      <c r="F203" s="22" t="s">
        <v>558</v>
      </c>
      <c r="G203" s="131" t="s">
        <v>776</v>
      </c>
      <c r="H203" s="23" t="s">
        <v>543</v>
      </c>
      <c r="I203" s="136">
        <v>42642</v>
      </c>
      <c r="J203" s="58">
        <v>44468</v>
      </c>
      <c r="K203" s="23" t="s">
        <v>391</v>
      </c>
    </row>
    <row r="204" spans="1:13" x14ac:dyDescent="0.25">
      <c r="A204" s="9">
        <v>207</v>
      </c>
      <c r="B204" s="6">
        <v>216</v>
      </c>
      <c r="C204" s="21">
        <v>74</v>
      </c>
      <c r="D204" s="130" t="s">
        <v>559</v>
      </c>
      <c r="E204" s="130" t="s">
        <v>569</v>
      </c>
      <c r="F204" s="22" t="s">
        <v>560</v>
      </c>
      <c r="G204" s="131" t="s">
        <v>777</v>
      </c>
      <c r="H204" s="23" t="s">
        <v>543</v>
      </c>
      <c r="I204" s="136">
        <v>42642</v>
      </c>
      <c r="J204" s="58">
        <v>44468</v>
      </c>
      <c r="K204" s="23" t="s">
        <v>391</v>
      </c>
    </row>
    <row r="205" spans="1:13" x14ac:dyDescent="0.25">
      <c r="A205" s="9">
        <v>191</v>
      </c>
      <c r="B205" s="6">
        <v>147</v>
      </c>
      <c r="C205" s="126">
        <v>147</v>
      </c>
      <c r="D205" s="127" t="s">
        <v>390</v>
      </c>
      <c r="E205" s="6" t="s">
        <v>874</v>
      </c>
      <c r="F205" s="137" t="s">
        <v>875</v>
      </c>
      <c r="G205" s="131" t="str">
        <f>HYPERLINK("http://journal.ipb.ac.id/index.php/jpsp","http://journal.ipb.ac.id/index.php/jpsp")</f>
        <v>http://journal.ipb.ac.id/index.php/jpsp</v>
      </c>
      <c r="H205" s="128" t="s">
        <v>14</v>
      </c>
      <c r="I205" s="33" t="s">
        <v>15</v>
      </c>
      <c r="J205" s="60" t="s">
        <v>16</v>
      </c>
      <c r="K205" s="181" t="s">
        <v>391</v>
      </c>
    </row>
    <row r="206" spans="1:13" x14ac:dyDescent="0.25">
      <c r="A206" s="9">
        <v>192</v>
      </c>
      <c r="B206" s="6">
        <v>148</v>
      </c>
      <c r="C206" s="126">
        <v>148</v>
      </c>
      <c r="D206" s="127" t="s">
        <v>392</v>
      </c>
      <c r="E206" s="6" t="s">
        <v>876</v>
      </c>
      <c r="F206" s="137" t="s">
        <v>877</v>
      </c>
      <c r="G206" s="131" t="str">
        <f>HYPERLINK("http://journal.ugm.ac.id/jsv","http://journal.ugm.ac.id/jsv")</f>
        <v>http://journal.ugm.ac.id/jsv</v>
      </c>
      <c r="H206" s="128" t="s">
        <v>14</v>
      </c>
      <c r="I206" s="33" t="s">
        <v>15</v>
      </c>
      <c r="J206" s="60" t="s">
        <v>16</v>
      </c>
      <c r="K206" s="181" t="s">
        <v>391</v>
      </c>
    </row>
    <row r="207" spans="1:13" x14ac:dyDescent="0.25">
      <c r="A207" s="9">
        <v>193</v>
      </c>
      <c r="B207" s="6">
        <v>149</v>
      </c>
      <c r="C207" s="126">
        <v>149</v>
      </c>
      <c r="D207" s="127" t="s">
        <v>393</v>
      </c>
      <c r="E207" s="6" t="s">
        <v>918</v>
      </c>
      <c r="F207" s="137" t="s">
        <v>919</v>
      </c>
      <c r="G207" s="131" t="str">
        <f>HYPERLINK("http://journal.ipb.ac.id/index.php/jhi","http://journal.ipb.ac.id/index.php/jhi")</f>
        <v>http://journal.ipb.ac.id/index.php/jhi</v>
      </c>
      <c r="H207" s="6" t="s">
        <v>21</v>
      </c>
      <c r="I207" s="35">
        <v>42016</v>
      </c>
      <c r="J207" s="60">
        <v>43842</v>
      </c>
      <c r="K207" s="181" t="s">
        <v>391</v>
      </c>
    </row>
    <row r="208" spans="1:13" x14ac:dyDescent="0.25">
      <c r="A208" s="9">
        <v>194</v>
      </c>
      <c r="B208" s="6">
        <v>150</v>
      </c>
      <c r="C208" s="126">
        <v>150</v>
      </c>
      <c r="D208" s="127" t="s">
        <v>394</v>
      </c>
      <c r="E208" s="128" t="s">
        <v>395</v>
      </c>
      <c r="F208" s="127" t="s">
        <v>396</v>
      </c>
      <c r="G208" s="131" t="str">
        <f>HYPERLINK("http://www.mapeki.org/iitkt/","http://www.mapeki.org/iitkt/")</f>
        <v>http://www.mapeki.org/iitkt/</v>
      </c>
      <c r="H208" s="128" t="s">
        <v>30</v>
      </c>
      <c r="I208" s="35">
        <v>41705</v>
      </c>
      <c r="J208" s="60">
        <v>43531</v>
      </c>
      <c r="K208" s="181" t="s">
        <v>391</v>
      </c>
    </row>
    <row r="209" spans="1:12" x14ac:dyDescent="0.25">
      <c r="A209" s="9">
        <v>195</v>
      </c>
      <c r="B209" s="6">
        <v>151</v>
      </c>
      <c r="C209" s="126">
        <v>151</v>
      </c>
      <c r="D209" s="127" t="s">
        <v>397</v>
      </c>
      <c r="E209" s="128" t="s">
        <v>398</v>
      </c>
      <c r="F209" s="127" t="s">
        <v>399</v>
      </c>
      <c r="G209" s="131" t="str">
        <f>HYPERLINK("http://itk.fpik.ipb.ac.id/","http://itk.fpik.ipb.ac.id")</f>
        <v>http://itk.fpik.ipb.ac.id</v>
      </c>
      <c r="H209" s="128" t="s">
        <v>30</v>
      </c>
      <c r="I209" s="35">
        <v>41705</v>
      </c>
      <c r="J209" s="60">
        <v>43531</v>
      </c>
      <c r="K209" s="181" t="s">
        <v>391</v>
      </c>
    </row>
    <row r="210" spans="1:12" x14ac:dyDescent="0.25">
      <c r="A210" s="9">
        <v>196</v>
      </c>
      <c r="B210" s="6">
        <v>152</v>
      </c>
      <c r="C210" s="126">
        <v>152</v>
      </c>
      <c r="D210" s="127" t="s">
        <v>400</v>
      </c>
      <c r="E210" s="128" t="s">
        <v>401</v>
      </c>
      <c r="F210" s="137" t="s">
        <v>961</v>
      </c>
      <c r="G210" s="131" t="str">
        <f>HYPERLINK("http://journal.ipb.ac.id/index.php/jphpi/index","http://journal.ipb.ac.id/index.php/jphpi/index")</f>
        <v>http://journal.ipb.ac.id/index.php/jphpi/index</v>
      </c>
      <c r="H210" s="6" t="s">
        <v>41</v>
      </c>
      <c r="I210" s="36">
        <v>42310</v>
      </c>
      <c r="J210" s="60">
        <v>44137</v>
      </c>
      <c r="K210" s="181" t="s">
        <v>962</v>
      </c>
    </row>
    <row r="211" spans="1:12" x14ac:dyDescent="0.25">
      <c r="A211" s="9">
        <v>197</v>
      </c>
      <c r="B211" s="6">
        <v>153</v>
      </c>
      <c r="C211" s="126">
        <v>153</v>
      </c>
      <c r="D211" s="127" t="s">
        <v>402</v>
      </c>
      <c r="E211" s="128" t="s">
        <v>403</v>
      </c>
      <c r="F211" s="127" t="s">
        <v>404</v>
      </c>
      <c r="G211" s="131" t="str">
        <f>HYPERLINK("http://journal.unila.ac.id/inde%20x.php/tropicals%20oil","http://journal.unila.ac.id/inde x.php/tropicals oil")</f>
        <v>http://journal.unila.ac.id/inde x.php/tropicals oil</v>
      </c>
      <c r="H211" s="128" t="s">
        <v>73</v>
      </c>
      <c r="I211" s="33" t="s">
        <v>74</v>
      </c>
      <c r="J211" s="60" t="s">
        <v>75</v>
      </c>
      <c r="K211" s="181" t="s">
        <v>391</v>
      </c>
    </row>
    <row r="212" spans="1:12" x14ac:dyDescent="0.25">
      <c r="A212" s="9">
        <v>244</v>
      </c>
      <c r="B212" s="6">
        <v>274</v>
      </c>
      <c r="C212" s="21">
        <v>34</v>
      </c>
      <c r="D212" s="22" t="s">
        <v>726</v>
      </c>
      <c r="E212" s="22" t="s">
        <v>727</v>
      </c>
      <c r="F212" s="22" t="s">
        <v>728</v>
      </c>
      <c r="G212" s="131" t="s">
        <v>834</v>
      </c>
      <c r="H212" s="23" t="s">
        <v>762</v>
      </c>
      <c r="I212" s="22" t="s">
        <v>846</v>
      </c>
      <c r="J212" s="58" t="s">
        <v>847</v>
      </c>
      <c r="K212" s="23" t="s">
        <v>437</v>
      </c>
    </row>
    <row r="213" spans="1:12" x14ac:dyDescent="0.25">
      <c r="A213" s="9">
        <v>245</v>
      </c>
      <c r="B213" s="6">
        <v>275</v>
      </c>
      <c r="C213" s="21">
        <v>35</v>
      </c>
      <c r="D213" s="22" t="s">
        <v>729</v>
      </c>
      <c r="E213" s="22" t="s">
        <v>730</v>
      </c>
      <c r="F213" s="22" t="s">
        <v>731</v>
      </c>
      <c r="G213" s="131" t="s">
        <v>835</v>
      </c>
      <c r="H213" s="23" t="s">
        <v>762</v>
      </c>
      <c r="I213" s="22" t="s">
        <v>846</v>
      </c>
      <c r="J213" s="58" t="s">
        <v>847</v>
      </c>
      <c r="K213" s="23" t="s">
        <v>437</v>
      </c>
    </row>
    <row r="214" spans="1:12" x14ac:dyDescent="0.25">
      <c r="A214" s="9">
        <v>246</v>
      </c>
      <c r="B214" s="45">
        <v>276</v>
      </c>
      <c r="C214" s="81">
        <v>36</v>
      </c>
      <c r="D214" s="82" t="s">
        <v>732</v>
      </c>
      <c r="E214" s="82" t="s">
        <v>733</v>
      </c>
      <c r="F214" s="82" t="s">
        <v>734</v>
      </c>
      <c r="G214" s="141" t="s">
        <v>836</v>
      </c>
      <c r="H214" s="84" t="s">
        <v>762</v>
      </c>
      <c r="I214" s="82" t="s">
        <v>846</v>
      </c>
      <c r="J214" s="86" t="s">
        <v>847</v>
      </c>
      <c r="K214" s="84" t="s">
        <v>437</v>
      </c>
    </row>
    <row r="215" spans="1:12" x14ac:dyDescent="0.25">
      <c r="A215" s="9">
        <v>247</v>
      </c>
      <c r="B215" s="6">
        <v>277</v>
      </c>
      <c r="C215" s="49">
        <v>37</v>
      </c>
      <c r="D215" s="22" t="s">
        <v>735</v>
      </c>
      <c r="E215" s="22" t="s">
        <v>736</v>
      </c>
      <c r="F215" s="22" t="s">
        <v>737</v>
      </c>
      <c r="G215" s="131" t="s">
        <v>837</v>
      </c>
      <c r="H215" s="23" t="s">
        <v>762</v>
      </c>
      <c r="I215" s="22" t="s">
        <v>846</v>
      </c>
      <c r="J215" s="58" t="s">
        <v>847</v>
      </c>
      <c r="K215" s="23" t="s">
        <v>437</v>
      </c>
      <c r="L215" s="44"/>
    </row>
    <row r="216" spans="1:12" x14ac:dyDescent="0.25">
      <c r="A216" s="9">
        <v>248</v>
      </c>
      <c r="B216" s="6">
        <v>278</v>
      </c>
      <c r="C216" s="49">
        <v>38</v>
      </c>
      <c r="D216" s="22" t="s">
        <v>738</v>
      </c>
      <c r="E216" s="22" t="s">
        <v>739</v>
      </c>
      <c r="F216" s="22" t="s">
        <v>632</v>
      </c>
      <c r="G216" s="131" t="s">
        <v>838</v>
      </c>
      <c r="H216" s="23" t="s">
        <v>762</v>
      </c>
      <c r="I216" s="22" t="s">
        <v>846</v>
      </c>
      <c r="J216" s="58" t="s">
        <v>847</v>
      </c>
      <c r="K216" s="23" t="s">
        <v>437</v>
      </c>
      <c r="L216" s="44"/>
    </row>
    <row r="217" spans="1:12" x14ac:dyDescent="0.25">
      <c r="A217" s="9">
        <v>249</v>
      </c>
      <c r="B217" s="6">
        <v>279</v>
      </c>
      <c r="C217" s="49">
        <v>39</v>
      </c>
      <c r="D217" s="22" t="s">
        <v>740</v>
      </c>
      <c r="E217" s="22" t="s">
        <v>741</v>
      </c>
      <c r="F217" s="22" t="s">
        <v>742</v>
      </c>
      <c r="G217" s="142" t="s">
        <v>839</v>
      </c>
      <c r="H217" s="23" t="s">
        <v>762</v>
      </c>
      <c r="I217" s="22" t="s">
        <v>846</v>
      </c>
      <c r="J217" s="58" t="s">
        <v>847</v>
      </c>
      <c r="K217" s="23" t="s">
        <v>437</v>
      </c>
      <c r="L217" s="44"/>
    </row>
    <row r="218" spans="1:12" x14ac:dyDescent="0.25">
      <c r="A218" s="9">
        <v>250</v>
      </c>
      <c r="B218" s="6">
        <v>280</v>
      </c>
      <c r="C218" s="49">
        <v>40</v>
      </c>
      <c r="D218" s="22" t="s">
        <v>743</v>
      </c>
      <c r="E218" s="22" t="s">
        <v>744</v>
      </c>
      <c r="F218" s="22" t="s">
        <v>745</v>
      </c>
      <c r="G218" s="131" t="s">
        <v>840</v>
      </c>
      <c r="H218" s="23" t="s">
        <v>762</v>
      </c>
      <c r="I218" s="22" t="s">
        <v>846</v>
      </c>
      <c r="J218" s="58" t="s">
        <v>847</v>
      </c>
      <c r="K218" s="23" t="s">
        <v>437</v>
      </c>
      <c r="L218" s="44"/>
    </row>
    <row r="219" spans="1:12" x14ac:dyDescent="0.25">
      <c r="A219" s="9">
        <v>251</v>
      </c>
      <c r="B219" s="6">
        <v>281</v>
      </c>
      <c r="C219" s="49">
        <v>41</v>
      </c>
      <c r="D219" s="22" t="s">
        <v>746</v>
      </c>
      <c r="E219" s="22" t="s">
        <v>747</v>
      </c>
      <c r="F219" s="22" t="s">
        <v>748</v>
      </c>
      <c r="G219" s="131" t="s">
        <v>841</v>
      </c>
      <c r="H219" s="23" t="s">
        <v>762</v>
      </c>
      <c r="I219" s="22" t="s">
        <v>846</v>
      </c>
      <c r="J219" s="58" t="s">
        <v>847</v>
      </c>
      <c r="K219" s="23" t="s">
        <v>437</v>
      </c>
      <c r="L219" s="44"/>
    </row>
    <row r="220" spans="1:12" x14ac:dyDescent="0.25">
      <c r="A220" s="9">
        <v>252</v>
      </c>
      <c r="B220" s="6">
        <v>282</v>
      </c>
      <c r="C220" s="49">
        <v>42</v>
      </c>
      <c r="D220" s="22" t="s">
        <v>749</v>
      </c>
      <c r="E220" s="22" t="s">
        <v>750</v>
      </c>
      <c r="F220" s="22" t="s">
        <v>751</v>
      </c>
      <c r="G220" s="131" t="s">
        <v>842</v>
      </c>
      <c r="H220" s="23" t="s">
        <v>762</v>
      </c>
      <c r="I220" s="22" t="s">
        <v>846</v>
      </c>
      <c r="J220" s="58" t="s">
        <v>847</v>
      </c>
      <c r="K220" s="23" t="s">
        <v>437</v>
      </c>
      <c r="L220" s="44"/>
    </row>
    <row r="221" spans="1:12" x14ac:dyDescent="0.25">
      <c r="A221" s="9">
        <v>253</v>
      </c>
      <c r="B221" s="6">
        <v>283</v>
      </c>
      <c r="C221" s="49">
        <v>43</v>
      </c>
      <c r="D221" s="22" t="s">
        <v>752</v>
      </c>
      <c r="E221" s="22" t="s">
        <v>753</v>
      </c>
      <c r="F221" s="22" t="s">
        <v>754</v>
      </c>
      <c r="G221" s="131" t="s">
        <v>843</v>
      </c>
      <c r="H221" s="23" t="s">
        <v>762</v>
      </c>
      <c r="I221" s="22" t="s">
        <v>846</v>
      </c>
      <c r="J221" s="58" t="s">
        <v>847</v>
      </c>
      <c r="K221" s="23" t="s">
        <v>437</v>
      </c>
      <c r="L221" s="44"/>
    </row>
    <row r="222" spans="1:12" x14ac:dyDescent="0.25">
      <c r="A222" s="9">
        <v>332</v>
      </c>
      <c r="B222" s="1">
        <v>2017</v>
      </c>
      <c r="C222" s="39">
        <v>50</v>
      </c>
      <c r="D222" s="132" t="s">
        <v>1110</v>
      </c>
      <c r="E222" s="40" t="s">
        <v>1111</v>
      </c>
      <c r="F222" s="40" t="s">
        <v>1112</v>
      </c>
      <c r="G222" s="41" t="s">
        <v>1113</v>
      </c>
      <c r="H222" s="42" t="s">
        <v>971</v>
      </c>
      <c r="I222" s="43">
        <v>43088</v>
      </c>
      <c r="J222" s="59">
        <v>44914</v>
      </c>
      <c r="K222" s="40" t="s">
        <v>437</v>
      </c>
      <c r="L222" s="44"/>
    </row>
    <row r="223" spans="1:12" x14ac:dyDescent="0.25">
      <c r="A223" s="9">
        <v>333</v>
      </c>
      <c r="B223" s="1">
        <v>2017</v>
      </c>
      <c r="C223" s="39">
        <v>51</v>
      </c>
      <c r="D223" s="132" t="s">
        <v>1114</v>
      </c>
      <c r="E223" s="40" t="s">
        <v>1115</v>
      </c>
      <c r="F223" s="40" t="s">
        <v>1116</v>
      </c>
      <c r="G223" s="41" t="s">
        <v>1117</v>
      </c>
      <c r="H223" s="42" t="s">
        <v>971</v>
      </c>
      <c r="I223" s="43">
        <v>43088</v>
      </c>
      <c r="J223" s="59">
        <v>44914</v>
      </c>
      <c r="K223" s="40" t="s">
        <v>437</v>
      </c>
      <c r="L223" s="44"/>
    </row>
    <row r="224" spans="1:12" x14ac:dyDescent="0.25">
      <c r="A224" s="9">
        <v>334</v>
      </c>
      <c r="B224" s="1">
        <v>2017</v>
      </c>
      <c r="C224" s="39">
        <v>52</v>
      </c>
      <c r="D224" s="132" t="s">
        <v>1118</v>
      </c>
      <c r="E224" s="40" t="s">
        <v>1119</v>
      </c>
      <c r="F224" s="40" t="s">
        <v>626</v>
      </c>
      <c r="G224" s="41" t="s">
        <v>1120</v>
      </c>
      <c r="H224" s="42" t="s">
        <v>971</v>
      </c>
      <c r="I224" s="43">
        <v>43088</v>
      </c>
      <c r="J224" s="59">
        <v>44914</v>
      </c>
      <c r="K224" s="40" t="s">
        <v>437</v>
      </c>
      <c r="L224" s="44"/>
    </row>
    <row r="225" spans="1:12" x14ac:dyDescent="0.25">
      <c r="A225" s="9">
        <v>335</v>
      </c>
      <c r="B225" s="1">
        <v>2017</v>
      </c>
      <c r="C225" s="39">
        <v>53</v>
      </c>
      <c r="D225" s="132" t="s">
        <v>1121</v>
      </c>
      <c r="E225" s="40" t="s">
        <v>1122</v>
      </c>
      <c r="F225" s="40" t="s">
        <v>1123</v>
      </c>
      <c r="G225" s="41" t="s">
        <v>1124</v>
      </c>
      <c r="H225" s="42" t="s">
        <v>971</v>
      </c>
      <c r="I225" s="43">
        <v>43088</v>
      </c>
      <c r="J225" s="59">
        <v>44914</v>
      </c>
      <c r="K225" s="40" t="s">
        <v>437</v>
      </c>
      <c r="L225" s="44"/>
    </row>
    <row r="226" spans="1:12" x14ac:dyDescent="0.25">
      <c r="A226" s="9">
        <v>336</v>
      </c>
      <c r="B226" s="1">
        <v>2017</v>
      </c>
      <c r="C226" s="39">
        <v>54</v>
      </c>
      <c r="D226" s="132" t="s">
        <v>1125</v>
      </c>
      <c r="E226" s="40" t="s">
        <v>1126</v>
      </c>
      <c r="F226" s="40" t="s">
        <v>1123</v>
      </c>
      <c r="G226" s="41" t="s">
        <v>1127</v>
      </c>
      <c r="H226" s="42" t="s">
        <v>971</v>
      </c>
      <c r="I226" s="43">
        <v>43088</v>
      </c>
      <c r="J226" s="59">
        <v>44914</v>
      </c>
      <c r="K226" s="40" t="s">
        <v>437</v>
      </c>
      <c r="L226" s="44"/>
    </row>
    <row r="227" spans="1:12" x14ac:dyDescent="0.25">
      <c r="A227" s="9">
        <v>337</v>
      </c>
      <c r="B227" s="1">
        <v>2017</v>
      </c>
      <c r="C227" s="39">
        <v>55</v>
      </c>
      <c r="D227" s="132" t="s">
        <v>1128</v>
      </c>
      <c r="E227" s="40" t="s">
        <v>1129</v>
      </c>
      <c r="F227" s="40" t="s">
        <v>632</v>
      </c>
      <c r="G227" s="41" t="s">
        <v>1130</v>
      </c>
      <c r="H227" s="42" t="s">
        <v>971</v>
      </c>
      <c r="I227" s="43">
        <v>43088</v>
      </c>
      <c r="J227" s="59">
        <v>44914</v>
      </c>
      <c r="K227" s="40" t="s">
        <v>437</v>
      </c>
      <c r="L227" s="44"/>
    </row>
    <row r="228" spans="1:12" x14ac:dyDescent="0.25">
      <c r="A228" s="9">
        <v>338</v>
      </c>
      <c r="B228" s="1">
        <v>2017</v>
      </c>
      <c r="C228" s="39">
        <v>56</v>
      </c>
      <c r="D228" s="132" t="s">
        <v>1131</v>
      </c>
      <c r="E228" s="40" t="s">
        <v>1132</v>
      </c>
      <c r="F228" s="40" t="s">
        <v>638</v>
      </c>
      <c r="G228" s="41" t="s">
        <v>1133</v>
      </c>
      <c r="H228" s="42" t="s">
        <v>971</v>
      </c>
      <c r="I228" s="43">
        <v>43088</v>
      </c>
      <c r="J228" s="59">
        <v>44914</v>
      </c>
      <c r="K228" s="40" t="s">
        <v>437</v>
      </c>
      <c r="L228" s="44"/>
    </row>
    <row r="229" spans="1:12" x14ac:dyDescent="0.25">
      <c r="A229" s="9">
        <v>339</v>
      </c>
      <c r="B229" s="1">
        <v>2017</v>
      </c>
      <c r="C229" s="39">
        <v>57</v>
      </c>
      <c r="D229" s="132" t="s">
        <v>1134</v>
      </c>
      <c r="E229" s="40" t="s">
        <v>1135</v>
      </c>
      <c r="F229" s="40" t="s">
        <v>1136</v>
      </c>
      <c r="G229" s="41" t="s">
        <v>1137</v>
      </c>
      <c r="H229" s="42" t="s">
        <v>971</v>
      </c>
      <c r="I229" s="43">
        <v>43088</v>
      </c>
      <c r="J229" s="59">
        <v>44914</v>
      </c>
      <c r="K229" s="40" t="s">
        <v>437</v>
      </c>
      <c r="L229" s="44"/>
    </row>
    <row r="230" spans="1:12" x14ac:dyDescent="0.25">
      <c r="A230" s="9">
        <v>237</v>
      </c>
      <c r="B230" s="6">
        <v>236</v>
      </c>
      <c r="C230" s="49">
        <v>58</v>
      </c>
      <c r="D230" s="143" t="s">
        <v>624</v>
      </c>
      <c r="E230" s="130" t="s">
        <v>625</v>
      </c>
      <c r="F230" s="130" t="s">
        <v>626</v>
      </c>
      <c r="G230" s="131" t="s">
        <v>797</v>
      </c>
      <c r="H230" s="23" t="s">
        <v>586</v>
      </c>
      <c r="I230" s="28">
        <v>42687</v>
      </c>
      <c r="J230" s="58">
        <v>44513</v>
      </c>
      <c r="K230" s="23" t="s">
        <v>437</v>
      </c>
      <c r="L230" s="44"/>
    </row>
    <row r="231" spans="1:12" x14ac:dyDescent="0.25">
      <c r="A231" s="9">
        <v>340</v>
      </c>
      <c r="B231" s="1">
        <v>2017</v>
      </c>
      <c r="C231" s="39">
        <v>58</v>
      </c>
      <c r="D231" s="132" t="s">
        <v>1138</v>
      </c>
      <c r="E231" s="40" t="s">
        <v>1139</v>
      </c>
      <c r="F231" s="40" t="s">
        <v>501</v>
      </c>
      <c r="G231" s="41" t="s">
        <v>1140</v>
      </c>
      <c r="H231" s="42" t="s">
        <v>971</v>
      </c>
      <c r="I231" s="43">
        <v>43088</v>
      </c>
      <c r="J231" s="59">
        <v>44914</v>
      </c>
      <c r="K231" s="40" t="s">
        <v>437</v>
      </c>
      <c r="L231" s="44"/>
    </row>
    <row r="232" spans="1:12" x14ac:dyDescent="0.25">
      <c r="A232" s="9">
        <v>238</v>
      </c>
      <c r="B232" s="6">
        <v>237</v>
      </c>
      <c r="C232" s="49">
        <v>59</v>
      </c>
      <c r="D232" s="139" t="s">
        <v>627</v>
      </c>
      <c r="E232" s="130" t="s">
        <v>628</v>
      </c>
      <c r="F232" s="130" t="s">
        <v>629</v>
      </c>
      <c r="G232" s="131" t="s">
        <v>798</v>
      </c>
      <c r="H232" s="23" t="s">
        <v>586</v>
      </c>
      <c r="I232" s="28">
        <v>42687</v>
      </c>
      <c r="J232" s="58">
        <v>44513</v>
      </c>
      <c r="K232" s="23" t="s">
        <v>437</v>
      </c>
      <c r="L232" s="44"/>
    </row>
    <row r="233" spans="1:12" x14ac:dyDescent="0.25">
      <c r="A233" s="9">
        <v>341</v>
      </c>
      <c r="B233" s="1">
        <v>2017</v>
      </c>
      <c r="C233" s="39">
        <v>59</v>
      </c>
      <c r="D233" s="132" t="s">
        <v>1141</v>
      </c>
      <c r="E233" s="40" t="s">
        <v>1142</v>
      </c>
      <c r="F233" s="40" t="s">
        <v>1143</v>
      </c>
      <c r="G233" s="41" t="s">
        <v>1144</v>
      </c>
      <c r="H233" s="42" t="s">
        <v>971</v>
      </c>
      <c r="I233" s="43">
        <v>43088</v>
      </c>
      <c r="J233" s="59">
        <v>44914</v>
      </c>
      <c r="K233" s="40" t="s">
        <v>437</v>
      </c>
      <c r="L233" s="44"/>
    </row>
    <row r="234" spans="1:12" x14ac:dyDescent="0.25">
      <c r="A234" s="9">
        <v>239</v>
      </c>
      <c r="B234" s="6">
        <v>238</v>
      </c>
      <c r="C234" s="49">
        <v>60</v>
      </c>
      <c r="D234" s="143" t="s">
        <v>630</v>
      </c>
      <c r="E234" s="130" t="s">
        <v>631</v>
      </c>
      <c r="F234" s="130" t="s">
        <v>632</v>
      </c>
      <c r="G234" s="131" t="s">
        <v>799</v>
      </c>
      <c r="H234" s="23" t="s">
        <v>586</v>
      </c>
      <c r="I234" s="28">
        <v>42687</v>
      </c>
      <c r="J234" s="58">
        <v>44513</v>
      </c>
      <c r="K234" s="23" t="s">
        <v>437</v>
      </c>
      <c r="L234" s="44"/>
    </row>
    <row r="235" spans="1:12" x14ac:dyDescent="0.25">
      <c r="A235" s="9">
        <v>342</v>
      </c>
      <c r="B235" s="1">
        <v>2017</v>
      </c>
      <c r="C235" s="39">
        <v>60</v>
      </c>
      <c r="D235" s="132" t="s">
        <v>1145</v>
      </c>
      <c r="E235" s="40" t="s">
        <v>1146</v>
      </c>
      <c r="F235" s="40" t="s">
        <v>1147</v>
      </c>
      <c r="G235" s="41" t="s">
        <v>1148</v>
      </c>
      <c r="H235" s="42" t="s">
        <v>971</v>
      </c>
      <c r="I235" s="43">
        <v>43088</v>
      </c>
      <c r="J235" s="59">
        <v>44914</v>
      </c>
      <c r="K235" s="40" t="s">
        <v>437</v>
      </c>
      <c r="L235" s="44"/>
    </row>
    <row r="236" spans="1:12" x14ac:dyDescent="0.25">
      <c r="A236" s="9">
        <v>240</v>
      </c>
      <c r="B236" s="6">
        <v>239</v>
      </c>
      <c r="C236" s="49">
        <v>61</v>
      </c>
      <c r="D236" s="143" t="s">
        <v>633</v>
      </c>
      <c r="E236" s="130" t="s">
        <v>634</v>
      </c>
      <c r="F236" s="130" t="s">
        <v>635</v>
      </c>
      <c r="G236" s="131" t="s">
        <v>800</v>
      </c>
      <c r="H236" s="23" t="s">
        <v>586</v>
      </c>
      <c r="I236" s="28">
        <v>42687</v>
      </c>
      <c r="J236" s="58">
        <v>44513</v>
      </c>
      <c r="K236" s="23" t="s">
        <v>437</v>
      </c>
      <c r="L236" s="44"/>
    </row>
    <row r="237" spans="1:12" x14ac:dyDescent="0.25">
      <c r="A237" s="9">
        <v>241</v>
      </c>
      <c r="B237" s="6">
        <v>240</v>
      </c>
      <c r="C237" s="49">
        <v>62</v>
      </c>
      <c r="D237" s="130" t="s">
        <v>636</v>
      </c>
      <c r="E237" s="130" t="s">
        <v>637</v>
      </c>
      <c r="F237" s="130" t="s">
        <v>638</v>
      </c>
      <c r="G237" s="131" t="s">
        <v>801</v>
      </c>
      <c r="H237" s="23" t="s">
        <v>586</v>
      </c>
      <c r="I237" s="28">
        <v>42687</v>
      </c>
      <c r="J237" s="58">
        <v>44513</v>
      </c>
      <c r="K237" s="23" t="s">
        <v>437</v>
      </c>
      <c r="L237" s="44"/>
    </row>
    <row r="238" spans="1:12" x14ac:dyDescent="0.25">
      <c r="A238" s="9">
        <v>242</v>
      </c>
      <c r="B238" s="6">
        <v>241</v>
      </c>
      <c r="C238" s="49">
        <v>63</v>
      </c>
      <c r="D238" s="130" t="s">
        <v>639</v>
      </c>
      <c r="E238" s="130" t="s">
        <v>640</v>
      </c>
      <c r="F238" s="22" t="s">
        <v>641</v>
      </c>
      <c r="G238" s="131" t="s">
        <v>802</v>
      </c>
      <c r="H238" s="23" t="s">
        <v>586</v>
      </c>
      <c r="I238" s="28">
        <v>42687</v>
      </c>
      <c r="J238" s="58">
        <v>44513</v>
      </c>
      <c r="K238" s="23" t="s">
        <v>437</v>
      </c>
      <c r="L238" s="44"/>
    </row>
    <row r="239" spans="1:12" x14ac:dyDescent="0.25">
      <c r="A239" s="9">
        <v>243</v>
      </c>
      <c r="B239" s="6">
        <v>242</v>
      </c>
      <c r="C239" s="49">
        <v>64</v>
      </c>
      <c r="D239" s="130" t="s">
        <v>642</v>
      </c>
      <c r="E239" s="130" t="s">
        <v>643</v>
      </c>
      <c r="F239" s="130" t="s">
        <v>632</v>
      </c>
      <c r="G239" s="131" t="s">
        <v>803</v>
      </c>
      <c r="H239" s="23" t="s">
        <v>586</v>
      </c>
      <c r="I239" s="28">
        <v>42687</v>
      </c>
      <c r="J239" s="58">
        <v>44513</v>
      </c>
      <c r="K239" s="23" t="s">
        <v>437</v>
      </c>
      <c r="L239" s="44"/>
    </row>
    <row r="240" spans="1:12" x14ac:dyDescent="0.25">
      <c r="A240" s="9">
        <v>232</v>
      </c>
      <c r="B240" s="6">
        <v>217</v>
      </c>
      <c r="C240" s="49">
        <v>75</v>
      </c>
      <c r="D240" s="130" t="s">
        <v>571</v>
      </c>
      <c r="E240" s="130" t="s">
        <v>581</v>
      </c>
      <c r="F240" s="22" t="s">
        <v>572</v>
      </c>
      <c r="G240" s="131" t="s">
        <v>778</v>
      </c>
      <c r="H240" s="23" t="s">
        <v>543</v>
      </c>
      <c r="I240" s="136">
        <v>42642</v>
      </c>
      <c r="J240" s="58">
        <v>44468</v>
      </c>
      <c r="K240" s="23" t="s">
        <v>437</v>
      </c>
      <c r="L240" s="44"/>
    </row>
    <row r="241" spans="1:12" x14ac:dyDescent="0.25">
      <c r="A241" s="9">
        <v>233</v>
      </c>
      <c r="B241" s="6">
        <v>218</v>
      </c>
      <c r="C241" s="49">
        <v>76</v>
      </c>
      <c r="D241" s="22" t="s">
        <v>573</v>
      </c>
      <c r="E241" s="22" t="s">
        <v>582</v>
      </c>
      <c r="F241" s="22" t="s">
        <v>574</v>
      </c>
      <c r="G241" s="131" t="s">
        <v>779</v>
      </c>
      <c r="H241" s="23" t="s">
        <v>543</v>
      </c>
      <c r="I241" s="136">
        <v>42642</v>
      </c>
      <c r="J241" s="58">
        <v>44468</v>
      </c>
      <c r="K241" s="23" t="s">
        <v>437</v>
      </c>
      <c r="L241" s="44"/>
    </row>
    <row r="242" spans="1:12" x14ac:dyDescent="0.25">
      <c r="A242" s="9">
        <v>234</v>
      </c>
      <c r="B242" s="6">
        <v>219</v>
      </c>
      <c r="C242" s="49">
        <v>77</v>
      </c>
      <c r="D242" s="130" t="s">
        <v>575</v>
      </c>
      <c r="E242" s="130" t="s">
        <v>583</v>
      </c>
      <c r="F242" s="22" t="s">
        <v>576</v>
      </c>
      <c r="G242" s="131" t="s">
        <v>780</v>
      </c>
      <c r="H242" s="23" t="s">
        <v>543</v>
      </c>
      <c r="I242" s="136">
        <v>42642</v>
      </c>
      <c r="J242" s="58">
        <v>44468</v>
      </c>
      <c r="K242" s="23" t="s">
        <v>437</v>
      </c>
      <c r="L242" s="44"/>
    </row>
    <row r="243" spans="1:12" x14ac:dyDescent="0.25">
      <c r="A243" s="9">
        <v>235</v>
      </c>
      <c r="B243" s="6">
        <v>220</v>
      </c>
      <c r="C243" s="49">
        <v>78</v>
      </c>
      <c r="D243" s="130" t="s">
        <v>577</v>
      </c>
      <c r="E243" s="130" t="s">
        <v>584</v>
      </c>
      <c r="F243" s="130" t="s">
        <v>578</v>
      </c>
      <c r="G243" s="131" t="s">
        <v>781</v>
      </c>
      <c r="H243" s="23" t="s">
        <v>543</v>
      </c>
      <c r="I243" s="136">
        <v>42642</v>
      </c>
      <c r="J243" s="58">
        <v>44468</v>
      </c>
      <c r="K243" s="23" t="s">
        <v>437</v>
      </c>
      <c r="L243" s="44"/>
    </row>
    <row r="244" spans="1:12" x14ac:dyDescent="0.25">
      <c r="A244" s="9">
        <v>236</v>
      </c>
      <c r="B244" s="6">
        <v>221</v>
      </c>
      <c r="C244" s="49">
        <v>79</v>
      </c>
      <c r="D244" s="130" t="s">
        <v>579</v>
      </c>
      <c r="E244" s="130" t="s">
        <v>585</v>
      </c>
      <c r="F244" s="130" t="s">
        <v>580</v>
      </c>
      <c r="G244" s="131" t="s">
        <v>782</v>
      </c>
      <c r="H244" s="23" t="s">
        <v>543</v>
      </c>
      <c r="I244" s="136">
        <v>42642</v>
      </c>
      <c r="J244" s="58">
        <v>44468</v>
      </c>
      <c r="K244" s="23" t="s">
        <v>437</v>
      </c>
      <c r="L244" s="44"/>
    </row>
    <row r="245" spans="1:12" x14ac:dyDescent="0.25">
      <c r="A245" s="9">
        <v>221</v>
      </c>
      <c r="B245" s="6">
        <v>164</v>
      </c>
      <c r="C245" s="6">
        <v>164</v>
      </c>
      <c r="D245" s="127" t="s">
        <v>436</v>
      </c>
      <c r="E245" s="6" t="s">
        <v>878</v>
      </c>
      <c r="F245" s="137" t="s">
        <v>879</v>
      </c>
      <c r="G245" s="129" t="str">
        <f>HYPERLINK("http://journal.ipb.ac.id/index.php/jtep","http://journal.ipb.ac.id/index.php/jtep")</f>
        <v>http://journal.ipb.ac.id/index.php/jtep</v>
      </c>
      <c r="H245" s="128" t="s">
        <v>14</v>
      </c>
      <c r="I245" s="33" t="s">
        <v>15</v>
      </c>
      <c r="J245" s="60" t="s">
        <v>16</v>
      </c>
      <c r="K245" s="181" t="s">
        <v>437</v>
      </c>
      <c r="L245" s="44"/>
    </row>
    <row r="246" spans="1:12" x14ac:dyDescent="0.25">
      <c r="A246" s="9">
        <v>222</v>
      </c>
      <c r="B246" s="6">
        <v>165</v>
      </c>
      <c r="C246" s="6">
        <v>165</v>
      </c>
      <c r="D246" s="127" t="s">
        <v>438</v>
      </c>
      <c r="E246" s="6" t="s">
        <v>880</v>
      </c>
      <c r="F246" s="137" t="s">
        <v>881</v>
      </c>
      <c r="G246" s="44" t="s">
        <v>1251</v>
      </c>
      <c r="H246" s="128" t="s">
        <v>14</v>
      </c>
      <c r="I246" s="33" t="s">
        <v>15</v>
      </c>
      <c r="J246" s="60" t="s">
        <v>16</v>
      </c>
      <c r="K246" s="181" t="s">
        <v>437</v>
      </c>
      <c r="L246" s="44"/>
    </row>
    <row r="247" spans="1:12" x14ac:dyDescent="0.25">
      <c r="A247" s="9">
        <v>223</v>
      </c>
      <c r="B247" s="6">
        <v>166</v>
      </c>
      <c r="C247" s="6">
        <v>166</v>
      </c>
      <c r="D247" s="127" t="s">
        <v>439</v>
      </c>
      <c r="E247" s="6" t="s">
        <v>882</v>
      </c>
      <c r="F247" s="137" t="s">
        <v>883</v>
      </c>
      <c r="G247" s="131" t="s">
        <v>440</v>
      </c>
      <c r="H247" s="128" t="s">
        <v>14</v>
      </c>
      <c r="I247" s="33" t="s">
        <v>15</v>
      </c>
      <c r="J247" s="60" t="s">
        <v>16</v>
      </c>
      <c r="K247" s="181" t="s">
        <v>437</v>
      </c>
      <c r="L247" s="44"/>
    </row>
    <row r="248" spans="1:12" x14ac:dyDescent="0.25">
      <c r="A248" s="9">
        <v>224</v>
      </c>
      <c r="B248" s="6">
        <v>167</v>
      </c>
      <c r="C248" s="6">
        <v>167</v>
      </c>
      <c r="D248" s="127" t="s">
        <v>441</v>
      </c>
      <c r="E248" s="6" t="s">
        <v>920</v>
      </c>
      <c r="F248" s="137" t="s">
        <v>921</v>
      </c>
      <c r="G248" s="129" t="str">
        <f>HYPERLINK("http://jnteti.te.ugm.ac.id/","http://jnteti.te.ugm.ac.id/")</f>
        <v>http://jnteti.te.ugm.ac.id/</v>
      </c>
      <c r="H248" s="6" t="s">
        <v>21</v>
      </c>
      <c r="I248" s="35">
        <v>42016</v>
      </c>
      <c r="J248" s="60">
        <v>43842</v>
      </c>
      <c r="K248" s="181" t="s">
        <v>437</v>
      </c>
      <c r="L248" s="44"/>
    </row>
    <row r="249" spans="1:12" x14ac:dyDescent="0.25">
      <c r="A249" s="9">
        <v>225</v>
      </c>
      <c r="B249" s="6">
        <v>168</v>
      </c>
      <c r="C249" s="6">
        <v>168</v>
      </c>
      <c r="D249" s="127" t="s">
        <v>442</v>
      </c>
      <c r="E249" s="6" t="s">
        <v>922</v>
      </c>
      <c r="F249" s="137" t="s">
        <v>923</v>
      </c>
      <c r="G249" s="129" t="str">
        <f>HYPERLINK("http://journals.itb.ac.id/index.php/jpwk","http://journals.itb.ac.id/index.php/jpwk")</f>
        <v>http://journals.itb.ac.id/index.php/jpwk</v>
      </c>
      <c r="H249" s="6" t="s">
        <v>21</v>
      </c>
      <c r="I249" s="35">
        <v>42016</v>
      </c>
      <c r="J249" s="60">
        <v>43842</v>
      </c>
      <c r="K249" s="181" t="s">
        <v>437</v>
      </c>
      <c r="L249" s="44"/>
    </row>
    <row r="250" spans="1:12" x14ac:dyDescent="0.25">
      <c r="A250" s="9">
        <v>226</v>
      </c>
      <c r="B250" s="6">
        <v>169</v>
      </c>
      <c r="C250" s="6">
        <v>169</v>
      </c>
      <c r="D250" s="127" t="s">
        <v>443</v>
      </c>
      <c r="E250" s="6" t="s">
        <v>924</v>
      </c>
      <c r="F250" s="127" t="s">
        <v>444</v>
      </c>
      <c r="G250" s="129" t="str">
        <f>HYPERLINK("http://journal.unika.ac.id/index.php/tesa","http://journal.unika.ac.id/index.php/tesa")</f>
        <v>http://journal.unika.ac.id/index.php/tesa</v>
      </c>
      <c r="H250" s="6" t="s">
        <v>21</v>
      </c>
      <c r="I250" s="35">
        <v>42016</v>
      </c>
      <c r="J250" s="60">
        <v>43842</v>
      </c>
      <c r="K250" s="181" t="s">
        <v>437</v>
      </c>
      <c r="L250" s="44"/>
    </row>
    <row r="251" spans="1:12" x14ac:dyDescent="0.25">
      <c r="A251" s="9">
        <v>227</v>
      </c>
      <c r="B251" s="6">
        <v>170</v>
      </c>
      <c r="C251" s="6">
        <v>170</v>
      </c>
      <c r="D251" s="144" t="s">
        <v>445</v>
      </c>
      <c r="E251" s="128" t="s">
        <v>446</v>
      </c>
      <c r="F251" s="144" t="s">
        <v>447</v>
      </c>
      <c r="G251" s="129" t="str">
        <f>HYPERLINK("http://kursor.trunojoyo.ac.id/","http://kursor.trunojoyo.ac.id/")</f>
        <v>http://kursor.trunojoyo.ac.id/</v>
      </c>
      <c r="H251" s="128" t="s">
        <v>30</v>
      </c>
      <c r="I251" s="35">
        <v>41705</v>
      </c>
      <c r="J251" s="60">
        <v>43531</v>
      </c>
      <c r="K251" s="181" t="s">
        <v>437</v>
      </c>
      <c r="L251" s="44"/>
    </row>
    <row r="252" spans="1:12" x14ac:dyDescent="0.25">
      <c r="A252" s="9">
        <v>228</v>
      </c>
      <c r="B252" s="1">
        <v>171</v>
      </c>
      <c r="C252" s="1">
        <v>171</v>
      </c>
      <c r="D252" s="145" t="s">
        <v>448</v>
      </c>
      <c r="E252" s="146" t="s">
        <v>449</v>
      </c>
      <c r="F252" s="145" t="s">
        <v>450</v>
      </c>
      <c r="G252" s="147" t="str">
        <f>HYPERLINK("http://www.telkomnika.ee.uad.ac.id/","http://www.telkomnika.ee.uad.ac.id/")</f>
        <v>http://www.telkomnika.ee.uad.ac.id/</v>
      </c>
      <c r="H252" s="146" t="s">
        <v>73</v>
      </c>
      <c r="I252" s="37" t="s">
        <v>74</v>
      </c>
      <c r="J252" s="61" t="s">
        <v>75</v>
      </c>
      <c r="K252" s="182" t="s">
        <v>437</v>
      </c>
      <c r="L252" s="44"/>
    </row>
    <row r="253" spans="1:12" x14ac:dyDescent="0.25">
      <c r="A253" s="9">
        <v>254</v>
      </c>
      <c r="B253" s="6">
        <v>175</v>
      </c>
      <c r="C253" s="6">
        <v>175</v>
      </c>
      <c r="D253" s="127" t="s">
        <v>460</v>
      </c>
      <c r="E253" s="128" t="s">
        <v>461</v>
      </c>
      <c r="F253" s="127" t="s">
        <v>462</v>
      </c>
      <c r="G253" s="129" t="str">
        <f>HYPERLINK("http://jurnaladabiyyat.com/","http://jurnaladabiyyat.com")</f>
        <v>http://jurnaladabiyyat.com</v>
      </c>
      <c r="H253" s="128" t="s">
        <v>46</v>
      </c>
      <c r="I253" s="33" t="s">
        <v>47</v>
      </c>
      <c r="J253" s="60" t="s">
        <v>48</v>
      </c>
      <c r="K253" s="181" t="s">
        <v>463</v>
      </c>
      <c r="L253" s="44"/>
    </row>
    <row r="254" spans="1:12" x14ac:dyDescent="0.25">
      <c r="A254" s="9">
        <v>255</v>
      </c>
      <c r="B254" s="6">
        <v>176</v>
      </c>
      <c r="C254" s="6">
        <v>176</v>
      </c>
      <c r="D254" s="127" t="s">
        <v>464</v>
      </c>
      <c r="E254" s="128" t="s">
        <v>465</v>
      </c>
      <c r="F254" s="127" t="s">
        <v>466</v>
      </c>
      <c r="G254" s="129" t="str">
        <f>HYPERLINK("http://www.journalcelt.com/","www.journalcelt.com")</f>
        <v>www.journalcelt.com</v>
      </c>
      <c r="H254" s="128" t="s">
        <v>46</v>
      </c>
      <c r="I254" s="33" t="s">
        <v>47</v>
      </c>
      <c r="J254" s="60" t="s">
        <v>48</v>
      </c>
      <c r="K254" s="181" t="s">
        <v>463</v>
      </c>
      <c r="L254" s="44"/>
    </row>
    <row r="255" spans="1:12" x14ac:dyDescent="0.25">
      <c r="A255" s="9">
        <v>256</v>
      </c>
      <c r="B255" s="6">
        <v>177</v>
      </c>
      <c r="C255" s="6">
        <v>177</v>
      </c>
      <c r="D255" s="127" t="s">
        <v>467</v>
      </c>
      <c r="E255" s="128" t="s">
        <v>468</v>
      </c>
      <c r="F255" s="127" t="s">
        <v>469</v>
      </c>
      <c r="G255" s="129" t="str">
        <f>HYPERLINK("http://e-li.atmajaya.ac.id/","http://e-li.atmajaya.ac.id/")</f>
        <v>http://e-li.atmajaya.ac.id/</v>
      </c>
      <c r="H255" s="128" t="s">
        <v>46</v>
      </c>
      <c r="I255" s="33" t="s">
        <v>47</v>
      </c>
      <c r="J255" s="60" t="s">
        <v>48</v>
      </c>
      <c r="K255" s="181" t="s">
        <v>463</v>
      </c>
      <c r="L255" s="44"/>
    </row>
    <row r="256" spans="1:12" x14ac:dyDescent="0.25">
      <c r="A256" s="9">
        <v>343</v>
      </c>
      <c r="B256" s="1">
        <v>2017</v>
      </c>
      <c r="C256" s="39">
        <v>61</v>
      </c>
      <c r="D256" s="132" t="s">
        <v>1149</v>
      </c>
      <c r="E256" s="40" t="s">
        <v>1150</v>
      </c>
      <c r="F256" s="40" t="s">
        <v>1151</v>
      </c>
      <c r="G256" s="41" t="s">
        <v>1152</v>
      </c>
      <c r="H256" s="42" t="s">
        <v>971</v>
      </c>
      <c r="I256" s="43">
        <v>43088</v>
      </c>
      <c r="J256" s="59">
        <v>44914</v>
      </c>
      <c r="K256" s="40" t="s">
        <v>479</v>
      </c>
      <c r="L256" s="44"/>
    </row>
    <row r="257" spans="1:12" x14ac:dyDescent="0.25">
      <c r="A257" s="9">
        <v>344</v>
      </c>
      <c r="B257" s="1">
        <v>2017</v>
      </c>
      <c r="C257" s="39">
        <v>62</v>
      </c>
      <c r="D257" s="132" t="s">
        <v>1153</v>
      </c>
      <c r="E257" s="40" t="s">
        <v>1154</v>
      </c>
      <c r="F257" s="40" t="s">
        <v>728</v>
      </c>
      <c r="G257" s="41" t="s">
        <v>1155</v>
      </c>
      <c r="H257" s="42" t="s">
        <v>971</v>
      </c>
      <c r="I257" s="43">
        <v>43088</v>
      </c>
      <c r="J257" s="59">
        <v>44914</v>
      </c>
      <c r="K257" s="40" t="s">
        <v>479</v>
      </c>
      <c r="L257" s="44"/>
    </row>
    <row r="258" spans="1:12" x14ac:dyDescent="0.25">
      <c r="A258" s="9">
        <v>260</v>
      </c>
      <c r="B258" s="6">
        <v>181</v>
      </c>
      <c r="C258" s="6">
        <v>181</v>
      </c>
      <c r="D258" s="127" t="s">
        <v>478</v>
      </c>
      <c r="E258" s="6" t="s">
        <v>884</v>
      </c>
      <c r="F258" s="137" t="s">
        <v>885</v>
      </c>
      <c r="G258" s="129" t="str">
        <f>HYPERLINK("http://journal.unnes.ac.id/nju/index.php/harmonia","http://journal.unnes.ac.id/nju/index.php/harmonia")</f>
        <v>http://journal.unnes.ac.id/nju/index.php/harmonia</v>
      </c>
      <c r="H258" s="128" t="s">
        <v>14</v>
      </c>
      <c r="I258" s="33" t="s">
        <v>15</v>
      </c>
      <c r="J258" s="60" t="s">
        <v>16</v>
      </c>
      <c r="K258" s="181" t="s">
        <v>479</v>
      </c>
      <c r="L258" s="44"/>
    </row>
    <row r="259" spans="1:12" x14ac:dyDescent="0.25">
      <c r="A259" s="9">
        <v>261</v>
      </c>
      <c r="B259" s="6">
        <v>182</v>
      </c>
      <c r="C259" s="6">
        <v>182</v>
      </c>
      <c r="D259" s="127" t="s">
        <v>480</v>
      </c>
      <c r="E259" s="128" t="s">
        <v>481</v>
      </c>
      <c r="F259" s="127" t="s">
        <v>482</v>
      </c>
      <c r="G259" s="131" t="s">
        <v>1487</v>
      </c>
      <c r="H259" s="6" t="s">
        <v>46</v>
      </c>
      <c r="I259" s="33" t="s">
        <v>47</v>
      </c>
      <c r="J259" s="60" t="s">
        <v>48</v>
      </c>
      <c r="K259" s="181" t="s">
        <v>479</v>
      </c>
      <c r="L259" s="44"/>
    </row>
    <row r="260" spans="1:12" x14ac:dyDescent="0.25">
      <c r="A260" s="9">
        <v>262</v>
      </c>
      <c r="B260" s="1">
        <v>183</v>
      </c>
      <c r="C260" s="1">
        <v>183</v>
      </c>
      <c r="D260" s="145" t="s">
        <v>483</v>
      </c>
      <c r="E260" s="146" t="s">
        <v>484</v>
      </c>
      <c r="F260" s="145" t="s">
        <v>485</v>
      </c>
      <c r="G260" s="147" t="str">
        <f>HYPERLINK("http://jurnal.isi-dps.ac.id/","http://jurnal.isi-dps.ac.id")</f>
        <v>http://jurnal.isi-dps.ac.id</v>
      </c>
      <c r="H260" s="146" t="s">
        <v>73</v>
      </c>
      <c r="I260" s="37" t="s">
        <v>74</v>
      </c>
      <c r="J260" s="61" t="s">
        <v>75</v>
      </c>
      <c r="K260" s="182" t="s">
        <v>479</v>
      </c>
      <c r="L260" s="44"/>
    </row>
    <row r="261" spans="1:12" x14ac:dyDescent="0.25">
      <c r="A261" s="9">
        <v>345</v>
      </c>
      <c r="B261" s="1">
        <v>2017</v>
      </c>
      <c r="C261" s="39">
        <v>64</v>
      </c>
      <c r="D261" s="132" t="s">
        <v>1156</v>
      </c>
      <c r="E261" s="40" t="s">
        <v>1157</v>
      </c>
      <c r="F261" s="40" t="s">
        <v>1158</v>
      </c>
      <c r="G261" s="41" t="s">
        <v>1159</v>
      </c>
      <c r="H261" s="42" t="s">
        <v>971</v>
      </c>
      <c r="I261" s="43">
        <v>43088</v>
      </c>
      <c r="J261" s="59">
        <v>44914</v>
      </c>
      <c r="K261" s="40" t="s">
        <v>490</v>
      </c>
      <c r="L261" s="44"/>
    </row>
    <row r="262" spans="1:12" x14ac:dyDescent="0.25">
      <c r="A262" s="9">
        <v>346</v>
      </c>
      <c r="B262" s="1">
        <v>2017</v>
      </c>
      <c r="C262" s="39">
        <v>65</v>
      </c>
      <c r="D262" s="132" t="s">
        <v>1160</v>
      </c>
      <c r="E262" s="40" t="s">
        <v>1161</v>
      </c>
      <c r="F262" s="40" t="s">
        <v>1162</v>
      </c>
      <c r="G262" s="41" t="s">
        <v>1163</v>
      </c>
      <c r="H262" s="42" t="s">
        <v>971</v>
      </c>
      <c r="I262" s="43">
        <v>43088</v>
      </c>
      <c r="J262" s="59">
        <v>44914</v>
      </c>
      <c r="K262" s="40" t="s">
        <v>490</v>
      </c>
      <c r="L262" s="44"/>
    </row>
    <row r="263" spans="1:12" x14ac:dyDescent="0.25">
      <c r="A263" s="9">
        <v>347</v>
      </c>
      <c r="B263" s="1">
        <v>2017</v>
      </c>
      <c r="C263" s="39">
        <v>66</v>
      </c>
      <c r="D263" s="132" t="s">
        <v>1164</v>
      </c>
      <c r="E263" s="40" t="s">
        <v>1165</v>
      </c>
      <c r="F263" s="40" t="s">
        <v>1166</v>
      </c>
      <c r="G263" s="41" t="s">
        <v>1490</v>
      </c>
      <c r="H263" s="42" t="s">
        <v>971</v>
      </c>
      <c r="I263" s="43">
        <v>43088</v>
      </c>
      <c r="J263" s="59">
        <v>44914</v>
      </c>
      <c r="K263" s="40" t="s">
        <v>490</v>
      </c>
      <c r="L263" s="44"/>
    </row>
    <row r="264" spans="1:12" x14ac:dyDescent="0.25">
      <c r="A264" s="9">
        <v>348</v>
      </c>
      <c r="B264" s="1">
        <v>2017</v>
      </c>
      <c r="C264" s="39">
        <v>67</v>
      </c>
      <c r="D264" s="132" t="s">
        <v>1168</v>
      </c>
      <c r="E264" s="40" t="s">
        <v>1169</v>
      </c>
      <c r="F264" s="40" t="s">
        <v>1170</v>
      </c>
      <c r="G264" s="41" t="s">
        <v>1171</v>
      </c>
      <c r="H264" s="42" t="s">
        <v>971</v>
      </c>
      <c r="I264" s="43">
        <v>43088</v>
      </c>
      <c r="J264" s="59">
        <v>44914</v>
      </c>
      <c r="K264" s="40" t="s">
        <v>490</v>
      </c>
      <c r="L264" s="44"/>
    </row>
    <row r="265" spans="1:12" x14ac:dyDescent="0.25">
      <c r="A265" s="9">
        <v>349</v>
      </c>
      <c r="B265" s="1">
        <v>2017</v>
      </c>
      <c r="C265" s="39">
        <v>68</v>
      </c>
      <c r="D265" s="132" t="s">
        <v>433</v>
      </c>
      <c r="E265" s="40" t="s">
        <v>1172</v>
      </c>
      <c r="F265" s="40" t="s">
        <v>1173</v>
      </c>
      <c r="G265" s="41" t="s">
        <v>1489</v>
      </c>
      <c r="H265" s="42" t="s">
        <v>971</v>
      </c>
      <c r="I265" s="43">
        <v>43088</v>
      </c>
      <c r="J265" s="59">
        <v>44914</v>
      </c>
      <c r="K265" s="40" t="s">
        <v>490</v>
      </c>
      <c r="L265" s="44"/>
    </row>
    <row r="266" spans="1:12" x14ac:dyDescent="0.25">
      <c r="A266" s="9">
        <v>350</v>
      </c>
      <c r="B266" s="1">
        <v>2017</v>
      </c>
      <c r="C266" s="39">
        <v>69</v>
      </c>
      <c r="D266" s="132" t="s">
        <v>1174</v>
      </c>
      <c r="E266" s="40" t="s">
        <v>1175</v>
      </c>
      <c r="F266" s="40" t="s">
        <v>1176</v>
      </c>
      <c r="G266" s="41" t="s">
        <v>1177</v>
      </c>
      <c r="H266" s="42" t="s">
        <v>971</v>
      </c>
      <c r="I266" s="43">
        <v>43088</v>
      </c>
      <c r="J266" s="59">
        <v>44914</v>
      </c>
      <c r="K266" s="40" t="s">
        <v>490</v>
      </c>
      <c r="L266" s="44"/>
    </row>
    <row r="267" spans="1:12" x14ac:dyDescent="0.25">
      <c r="A267" s="9">
        <v>351</v>
      </c>
      <c r="B267" s="1">
        <v>2017</v>
      </c>
      <c r="C267" s="39">
        <v>70</v>
      </c>
      <c r="D267" s="132" t="s">
        <v>1178</v>
      </c>
      <c r="E267" s="40" t="s">
        <v>1179</v>
      </c>
      <c r="F267" s="40" t="s">
        <v>1180</v>
      </c>
      <c r="G267" s="41" t="s">
        <v>1181</v>
      </c>
      <c r="H267" s="42" t="s">
        <v>971</v>
      </c>
      <c r="I267" s="43">
        <v>43088</v>
      </c>
      <c r="J267" s="59">
        <v>44914</v>
      </c>
      <c r="K267" s="40" t="s">
        <v>490</v>
      </c>
      <c r="L267" s="44"/>
    </row>
    <row r="268" spans="1:12" x14ac:dyDescent="0.25">
      <c r="A268" s="9">
        <v>352</v>
      </c>
      <c r="B268" s="1">
        <v>2017</v>
      </c>
      <c r="C268" s="39">
        <v>71</v>
      </c>
      <c r="D268" s="132" t="s">
        <v>1182</v>
      </c>
      <c r="E268" s="40" t="s">
        <v>1183</v>
      </c>
      <c r="F268" s="40" t="s">
        <v>1184</v>
      </c>
      <c r="G268" s="41" t="s">
        <v>1185</v>
      </c>
      <c r="H268" s="42" t="s">
        <v>971</v>
      </c>
      <c r="I268" s="43">
        <v>43088</v>
      </c>
      <c r="J268" s="59">
        <v>44914</v>
      </c>
      <c r="K268" s="40" t="s">
        <v>490</v>
      </c>
      <c r="L268" s="44"/>
    </row>
    <row r="269" spans="1:12" x14ac:dyDescent="0.25">
      <c r="A269" s="9">
        <v>353</v>
      </c>
      <c r="B269" s="1">
        <v>2017</v>
      </c>
      <c r="C269" s="39">
        <v>72</v>
      </c>
      <c r="D269" s="132" t="s">
        <v>491</v>
      </c>
      <c r="E269" s="40" t="s">
        <v>1186</v>
      </c>
      <c r="F269" s="40" t="s">
        <v>629</v>
      </c>
      <c r="G269" s="41" t="s">
        <v>1474</v>
      </c>
      <c r="H269" s="42" t="s">
        <v>971</v>
      </c>
      <c r="I269" s="43">
        <v>43088</v>
      </c>
      <c r="J269" s="59">
        <v>44914</v>
      </c>
      <c r="K269" s="40" t="s">
        <v>490</v>
      </c>
      <c r="L269" s="44"/>
    </row>
    <row r="270" spans="1:12" x14ac:dyDescent="0.25">
      <c r="A270" s="9">
        <v>354</v>
      </c>
      <c r="B270" s="1">
        <v>2017</v>
      </c>
      <c r="C270" s="39">
        <v>73</v>
      </c>
      <c r="D270" s="132" t="s">
        <v>1187</v>
      </c>
      <c r="E270" s="40" t="s">
        <v>1188</v>
      </c>
      <c r="F270" s="40" t="s">
        <v>1189</v>
      </c>
      <c r="G270" s="41" t="s">
        <v>1190</v>
      </c>
      <c r="H270" s="42" t="s">
        <v>971</v>
      </c>
      <c r="I270" s="43">
        <v>43088</v>
      </c>
      <c r="J270" s="59">
        <v>44914</v>
      </c>
      <c r="K270" s="40" t="s">
        <v>490</v>
      </c>
      <c r="L270" s="44"/>
    </row>
    <row r="271" spans="1:12" x14ac:dyDescent="0.25">
      <c r="A271" s="9">
        <v>355</v>
      </c>
      <c r="B271" s="1">
        <v>2017</v>
      </c>
      <c r="C271" s="39">
        <v>74</v>
      </c>
      <c r="D271" s="132" t="s">
        <v>1191</v>
      </c>
      <c r="E271" s="40" t="s">
        <v>1192</v>
      </c>
      <c r="F271" s="40" t="s">
        <v>1193</v>
      </c>
      <c r="G271" s="41" t="s">
        <v>1194</v>
      </c>
      <c r="H271" s="42" t="s">
        <v>971</v>
      </c>
      <c r="I271" s="43">
        <v>43088</v>
      </c>
      <c r="J271" s="59">
        <v>44914</v>
      </c>
      <c r="K271" s="40" t="s">
        <v>490</v>
      </c>
      <c r="L271" s="44"/>
    </row>
    <row r="272" spans="1:12" x14ac:dyDescent="0.25">
      <c r="A272" s="9">
        <v>264</v>
      </c>
      <c r="B272" s="6">
        <v>185</v>
      </c>
      <c r="C272" s="6">
        <v>185</v>
      </c>
      <c r="D272" s="127" t="s">
        <v>489</v>
      </c>
      <c r="E272" s="6" t="s">
        <v>925</v>
      </c>
      <c r="F272" s="137" t="s">
        <v>926</v>
      </c>
      <c r="G272" s="129" t="str">
        <f>HYPERLINK("http://jki.uinsby.ac.id/index.php/jki","http://jki.uinsby.ac.id/index.php/jki")</f>
        <v>http://jki.uinsby.ac.id/index.php/jki</v>
      </c>
      <c r="H272" s="6" t="s">
        <v>21</v>
      </c>
      <c r="I272" s="35">
        <v>42016</v>
      </c>
      <c r="J272" s="60">
        <v>43842</v>
      </c>
      <c r="K272" s="181" t="s">
        <v>490</v>
      </c>
      <c r="L272" s="44"/>
    </row>
    <row r="273" spans="1:12" x14ac:dyDescent="0.25">
      <c r="A273" s="9">
        <v>265</v>
      </c>
      <c r="B273" s="6">
        <v>186</v>
      </c>
      <c r="C273" s="6">
        <v>186</v>
      </c>
      <c r="D273" s="127" t="s">
        <v>433</v>
      </c>
      <c r="E273" s="6" t="s">
        <v>927</v>
      </c>
      <c r="F273" s="137" t="s">
        <v>928</v>
      </c>
      <c r="G273" s="129" t="str">
        <f>HYPERLINK("http://jurnal.ugm.ac.id/jpsi","http://jurnal.ugm.ac.id/jpsi")</f>
        <v>http://jurnal.ugm.ac.id/jpsi</v>
      </c>
      <c r="H273" s="6" t="s">
        <v>21</v>
      </c>
      <c r="I273" s="35">
        <v>42016</v>
      </c>
      <c r="J273" s="60">
        <v>43842</v>
      </c>
      <c r="K273" s="181" t="s">
        <v>490</v>
      </c>
      <c r="L273" s="44"/>
    </row>
    <row r="274" spans="1:12" x14ac:dyDescent="0.25">
      <c r="A274" s="9">
        <v>266</v>
      </c>
      <c r="B274" s="6">
        <v>187</v>
      </c>
      <c r="C274" s="6">
        <v>187</v>
      </c>
      <c r="D274" s="127" t="s">
        <v>491</v>
      </c>
      <c r="E274" s="6" t="s">
        <v>929</v>
      </c>
      <c r="F274" s="137" t="s">
        <v>930</v>
      </c>
      <c r="G274" s="129" t="str">
        <f>HYPERLINK("http://journal.binus.ac.id/index.php/lingua","http://journal.binus.ac.id/index.php/lingua")</f>
        <v>http://journal.binus.ac.id/index.php/lingua</v>
      </c>
      <c r="H274" s="6" t="s">
        <v>21</v>
      </c>
      <c r="I274" s="35">
        <v>42016</v>
      </c>
      <c r="J274" s="60">
        <v>43842</v>
      </c>
      <c r="K274" s="181" t="s">
        <v>490</v>
      </c>
      <c r="L274" s="44"/>
    </row>
    <row r="275" spans="1:12" x14ac:dyDescent="0.25">
      <c r="A275" s="9">
        <v>267</v>
      </c>
      <c r="B275" s="6">
        <v>188</v>
      </c>
      <c r="C275" s="6">
        <v>188</v>
      </c>
      <c r="D275" s="127" t="s">
        <v>492</v>
      </c>
      <c r="E275" s="6" t="s">
        <v>931</v>
      </c>
      <c r="F275" s="127" t="s">
        <v>493</v>
      </c>
      <c r="G275" s="129" t="str">
        <f>HYPERLINK("http://hi.umy.ac.id/jurnal/","http://hi.umy.ac.id/jurnal/")</f>
        <v>http://hi.umy.ac.id/jurnal/</v>
      </c>
      <c r="H275" s="6" t="s">
        <v>21</v>
      </c>
      <c r="I275" s="35">
        <v>42016</v>
      </c>
      <c r="J275" s="60">
        <v>43842</v>
      </c>
      <c r="K275" s="181" t="s">
        <v>490</v>
      </c>
      <c r="L275" s="44"/>
    </row>
    <row r="276" spans="1:12" x14ac:dyDescent="0.25">
      <c r="A276" s="9">
        <v>268</v>
      </c>
      <c r="B276" s="6">
        <v>189</v>
      </c>
      <c r="C276" s="6">
        <v>189</v>
      </c>
      <c r="D276" s="144" t="s">
        <v>494</v>
      </c>
      <c r="E276" s="148" t="s">
        <v>932</v>
      </c>
      <c r="F276" s="144" t="s">
        <v>495</v>
      </c>
      <c r="G276" s="149" t="str">
        <f>HYPERLINK("http://journal.ipb.ac.id/index.php/jikk","http://journal.ipb.ac.id/index.php/jikk")</f>
        <v>http://journal.ipb.ac.id/index.php/jikk</v>
      </c>
      <c r="H276" s="148" t="s">
        <v>21</v>
      </c>
      <c r="I276" s="35">
        <v>42016</v>
      </c>
      <c r="J276" s="60">
        <v>43842</v>
      </c>
      <c r="K276" s="181" t="s">
        <v>490</v>
      </c>
      <c r="L276" s="44"/>
    </row>
    <row r="277" spans="1:12" x14ac:dyDescent="0.25">
      <c r="A277" s="9">
        <v>269</v>
      </c>
      <c r="B277" s="6">
        <v>190</v>
      </c>
      <c r="C277" s="6">
        <v>190</v>
      </c>
      <c r="D277" s="127" t="s">
        <v>496</v>
      </c>
      <c r="E277" s="6" t="s">
        <v>933</v>
      </c>
      <c r="F277" s="137" t="s">
        <v>934</v>
      </c>
      <c r="G277" s="129" t="str">
        <f>HYPERLINK("http://ejournal.skpm.ipb.ac.id/index.php/sodality","http://ejournal.skpm.ipb.ac.id/index.php/sodality")</f>
        <v>http://ejournal.skpm.ipb.ac.id/index.php/sodality</v>
      </c>
      <c r="H277" s="6" t="s">
        <v>21</v>
      </c>
      <c r="I277" s="35">
        <v>42016</v>
      </c>
      <c r="J277" s="60">
        <v>43842</v>
      </c>
      <c r="K277" s="181" t="s">
        <v>490</v>
      </c>
      <c r="L277" s="44"/>
    </row>
    <row r="278" spans="1:12" x14ac:dyDescent="0.25">
      <c r="A278" s="9">
        <v>270</v>
      </c>
      <c r="B278" s="6">
        <v>191</v>
      </c>
      <c r="C278" s="6">
        <v>191</v>
      </c>
      <c r="D278" s="127" t="s">
        <v>429</v>
      </c>
      <c r="E278" s="127" t="s">
        <v>963</v>
      </c>
      <c r="F278" s="127" t="s">
        <v>497</v>
      </c>
      <c r="G278" s="129" t="str">
        <f>HYPERLINK("http://www.anima.ubaya.ac.id/","http://www.anima.ubaya.ac.id/")</f>
        <v>http://www.anima.ubaya.ac.id/</v>
      </c>
      <c r="H278" s="138" t="s">
        <v>41</v>
      </c>
      <c r="I278" s="36">
        <v>42310</v>
      </c>
      <c r="J278" s="60">
        <v>44137</v>
      </c>
      <c r="K278" s="127" t="s">
        <v>490</v>
      </c>
      <c r="L278" s="44"/>
    </row>
    <row r="279" spans="1:12" x14ac:dyDescent="0.25">
      <c r="A279" s="9">
        <v>271</v>
      </c>
      <c r="B279" s="6">
        <v>192</v>
      </c>
      <c r="C279" s="6">
        <v>192</v>
      </c>
      <c r="D279" s="127" t="s">
        <v>498</v>
      </c>
      <c r="E279" s="150" t="s">
        <v>964</v>
      </c>
      <c r="F279" s="127" t="s">
        <v>965</v>
      </c>
      <c r="G279" s="129" t="str">
        <f>HYPERLINK("http://ojs.unud.ac.id/index.php/kajianbali","http://ojs.unud.ac.id/index.php/kajianbali")</f>
        <v>http://ojs.unud.ac.id/index.php/kajianbali</v>
      </c>
      <c r="H279" s="138" t="s">
        <v>41</v>
      </c>
      <c r="I279" s="36">
        <v>42310</v>
      </c>
      <c r="J279" s="60">
        <v>44137</v>
      </c>
      <c r="K279" s="127" t="s">
        <v>490</v>
      </c>
      <c r="L279" s="44"/>
    </row>
    <row r="280" spans="1:12" x14ac:dyDescent="0.25">
      <c r="A280" s="9">
        <v>272</v>
      </c>
      <c r="B280" s="6">
        <v>193</v>
      </c>
      <c r="C280" s="6">
        <v>193</v>
      </c>
      <c r="D280" s="127" t="s">
        <v>499</v>
      </c>
      <c r="E280" s="128" t="s">
        <v>500</v>
      </c>
      <c r="F280" s="127" t="s">
        <v>501</v>
      </c>
      <c r="G280" s="129" t="str">
        <f>HYPERLINK("http://www.publikasi.pasca.ugm.ac.id/","www.publikasi.pasca.ugm.ac.id")</f>
        <v>www.publikasi.pasca.ugm.ac.id</v>
      </c>
      <c r="H280" s="6" t="s">
        <v>46</v>
      </c>
      <c r="I280" s="33" t="s">
        <v>47</v>
      </c>
      <c r="J280" s="60" t="s">
        <v>48</v>
      </c>
      <c r="K280" s="181" t="s">
        <v>490</v>
      </c>
      <c r="L280" s="44"/>
    </row>
    <row r="281" spans="1:12" x14ac:dyDescent="0.25">
      <c r="A281" s="9">
        <v>273</v>
      </c>
      <c r="B281" s="6">
        <v>194</v>
      </c>
      <c r="C281" s="6">
        <v>194</v>
      </c>
      <c r="D281" s="127" t="s">
        <v>502</v>
      </c>
      <c r="E281" s="128" t="s">
        <v>503</v>
      </c>
      <c r="F281" s="127" t="s">
        <v>504</v>
      </c>
      <c r="G281" s="129" t="str">
        <f>HYPERLINK("http://ejournal.unisba.ac.id/index.php/mimbar","http://ejournal.unisba.ac.id/index.php/mimbar")</f>
        <v>http://ejournal.unisba.ac.id/index.php/mimbar</v>
      </c>
      <c r="H281" s="6" t="s">
        <v>46</v>
      </c>
      <c r="I281" s="33" t="s">
        <v>47</v>
      </c>
      <c r="J281" s="60" t="s">
        <v>48</v>
      </c>
      <c r="K281" s="181" t="s">
        <v>490</v>
      </c>
      <c r="L281" s="44"/>
    </row>
    <row r="282" spans="1:12" x14ac:dyDescent="0.25">
      <c r="A282" s="9">
        <v>274</v>
      </c>
      <c r="B282" s="6">
        <v>195</v>
      </c>
      <c r="C282" s="6">
        <v>195</v>
      </c>
      <c r="D282" s="127" t="s">
        <v>505</v>
      </c>
      <c r="E282" s="128" t="s">
        <v>506</v>
      </c>
      <c r="F282" s="127" t="s">
        <v>507</v>
      </c>
      <c r="G282" s="131" t="s">
        <v>1488</v>
      </c>
      <c r="H282" s="6" t="s">
        <v>46</v>
      </c>
      <c r="I282" s="33" t="s">
        <v>47</v>
      </c>
      <c r="J282" s="60" t="s">
        <v>48</v>
      </c>
      <c r="K282" s="181" t="s">
        <v>490</v>
      </c>
      <c r="L282" s="44"/>
    </row>
    <row r="283" spans="1:12" x14ac:dyDescent="0.25">
      <c r="A283" s="9">
        <v>275</v>
      </c>
      <c r="B283" s="1">
        <v>196</v>
      </c>
      <c r="C283" s="1">
        <v>196</v>
      </c>
      <c r="D283" s="145" t="s">
        <v>508</v>
      </c>
      <c r="E283" s="146" t="s">
        <v>509</v>
      </c>
      <c r="F283" s="145" t="s">
        <v>510</v>
      </c>
      <c r="G283" s="147" t="str">
        <f>HYPERLINK("http://jsp.umy.ac.id/","http://jsp.umy.ac.id/")</f>
        <v>http://jsp.umy.ac.id/</v>
      </c>
      <c r="H283" s="146" t="s">
        <v>73</v>
      </c>
      <c r="I283" s="37" t="s">
        <v>74</v>
      </c>
      <c r="J283" s="61" t="s">
        <v>75</v>
      </c>
      <c r="K283" s="182" t="s">
        <v>490</v>
      </c>
      <c r="L283" s="44"/>
    </row>
    <row r="284" spans="1:12" x14ac:dyDescent="0.25">
      <c r="A284" s="9">
        <v>276</v>
      </c>
      <c r="B284" s="1">
        <v>197</v>
      </c>
      <c r="C284" s="1">
        <v>197</v>
      </c>
      <c r="D284" s="145" t="s">
        <v>511</v>
      </c>
      <c r="E284" s="146" t="s">
        <v>512</v>
      </c>
      <c r="F284" s="145" t="s">
        <v>513</v>
      </c>
      <c r="G284" s="147" t="str">
        <f>HYPERLINK("http://journal.unnes.ac.id/nju/index.php/komunitas","http://journal.unnes.ac.id/nju/index.php/komunitas")</f>
        <v>http://journal.unnes.ac.id/nju/index.php/komunitas</v>
      </c>
      <c r="H284" s="146" t="s">
        <v>73</v>
      </c>
      <c r="I284" s="37" t="s">
        <v>74</v>
      </c>
      <c r="J284" s="61" t="s">
        <v>75</v>
      </c>
      <c r="K284" s="182" t="s">
        <v>490</v>
      </c>
      <c r="L284" s="44"/>
    </row>
    <row r="285" spans="1:12" x14ac:dyDescent="0.25">
      <c r="C285" s="17"/>
      <c r="G285" s="87"/>
      <c r="H285" s="15"/>
    </row>
    <row r="286" spans="1:12" x14ac:dyDescent="0.25">
      <c r="C286" s="17"/>
      <c r="G286" s="87"/>
      <c r="H286" s="15"/>
    </row>
    <row r="287" spans="1:12" x14ac:dyDescent="0.25">
      <c r="C287" s="17"/>
      <c r="G287" s="87"/>
      <c r="H287" s="15"/>
    </row>
    <row r="288" spans="1:12" x14ac:dyDescent="0.25">
      <c r="C288" s="17"/>
      <c r="G288" s="87"/>
      <c r="H288" s="15"/>
    </row>
    <row r="289" spans="1:30" x14ac:dyDescent="0.25">
      <c r="A289" s="9">
        <v>28</v>
      </c>
      <c r="B289" s="7">
        <v>27</v>
      </c>
      <c r="C289" s="166">
        <v>27</v>
      </c>
      <c r="D289" s="167" t="s">
        <v>82</v>
      </c>
      <c r="E289" s="168" t="s">
        <v>83</v>
      </c>
      <c r="F289" s="167" t="s">
        <v>84</v>
      </c>
      <c r="G289" s="169" t="s">
        <v>1235</v>
      </c>
      <c r="H289" s="170" t="s">
        <v>85</v>
      </c>
      <c r="I289" s="26" t="s">
        <v>86</v>
      </c>
      <c r="J289" s="63" t="s">
        <v>87</v>
      </c>
      <c r="K289" s="184" t="s">
        <v>17</v>
      </c>
      <c r="L289" s="38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 spans="1:30" x14ac:dyDescent="0.25">
      <c r="A290" s="9">
        <v>29</v>
      </c>
      <c r="B290" s="7">
        <v>28</v>
      </c>
      <c r="C290" s="166">
        <v>28</v>
      </c>
      <c r="D290" s="167" t="s">
        <v>88</v>
      </c>
      <c r="E290" s="168" t="s">
        <v>89</v>
      </c>
      <c r="F290" s="167" t="s">
        <v>90</v>
      </c>
      <c r="G290" s="169" t="str">
        <f>HYPERLINK("http://ijtihad.stainsaiatiga-ac.id/ljtihad.html","http://ijtihad.stainsaiatiga-ac.id/ljtihad.html")</f>
        <v>http://ijtihad.stainsaiatiga-ac.id/ljtihad.html</v>
      </c>
      <c r="H290" s="170" t="s">
        <v>85</v>
      </c>
      <c r="I290" s="26" t="s">
        <v>86</v>
      </c>
      <c r="J290" s="63" t="s">
        <v>87</v>
      </c>
      <c r="K290" s="184" t="s">
        <v>17</v>
      </c>
      <c r="L290" s="9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spans="1:30" s="10" customFormat="1" x14ac:dyDescent="0.25">
      <c r="A291" s="9">
        <v>30</v>
      </c>
      <c r="B291" s="7">
        <v>29</v>
      </c>
      <c r="C291" s="166">
        <v>29</v>
      </c>
      <c r="D291" s="167" t="s">
        <v>91</v>
      </c>
      <c r="E291" s="168" t="s">
        <v>92</v>
      </c>
      <c r="F291" s="167" t="s">
        <v>93</v>
      </c>
      <c r="G291" s="169" t="str">
        <f>HYPERLINK("http://www.aljamiah.or.id/index.php/AJIS","http://www.aljamiah.or.id/index.php/AJIS")</f>
        <v>http://www.aljamiah.or.id/index.php/AJIS</v>
      </c>
      <c r="H291" s="170" t="s">
        <v>94</v>
      </c>
      <c r="I291" s="27">
        <v>41114</v>
      </c>
      <c r="J291" s="63">
        <v>42940</v>
      </c>
      <c r="K291" s="184" t="s">
        <v>17</v>
      </c>
      <c r="L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</row>
    <row r="292" spans="1:30" s="10" customFormat="1" x14ac:dyDescent="0.25">
      <c r="A292" s="9">
        <v>31</v>
      </c>
      <c r="B292" s="7">
        <v>30</v>
      </c>
      <c r="C292" s="166">
        <v>30</v>
      </c>
      <c r="D292" s="167" t="s">
        <v>95</v>
      </c>
      <c r="E292" s="168" t="s">
        <v>96</v>
      </c>
      <c r="F292" s="167" t="s">
        <v>97</v>
      </c>
      <c r="G292" s="169" t="str">
        <f>HYPERLINK("http://journal.uinjkt.ac.id/index.php/studia-islamika","http://journal.uinjkt.ac.id/index.php/studia-islamika")</f>
        <v>http://journal.uinjkt.ac.id/index.php/studia-islamika</v>
      </c>
      <c r="H292" s="170" t="s">
        <v>94</v>
      </c>
      <c r="I292" s="27">
        <v>41114</v>
      </c>
      <c r="J292" s="63">
        <v>42940</v>
      </c>
      <c r="K292" s="184" t="s">
        <v>17</v>
      </c>
      <c r="L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</row>
    <row r="293" spans="1:30" s="10" customFormat="1" x14ac:dyDescent="0.25">
      <c r="A293" s="9">
        <v>32</v>
      </c>
      <c r="B293" s="7">
        <v>31</v>
      </c>
      <c r="C293" s="166">
        <v>31</v>
      </c>
      <c r="D293" s="167" t="s">
        <v>98</v>
      </c>
      <c r="E293" s="168" t="s">
        <v>99</v>
      </c>
      <c r="F293" s="167" t="s">
        <v>100</v>
      </c>
      <c r="G293" s="169" t="str">
        <f>HYPERLINK("http://islamica.uinsby.ac.id/index.php/islamica","http://islamica.uinsby.ac.id/index.php/islamica")</f>
        <v>http://islamica.uinsby.ac.id/index.php/islamica</v>
      </c>
      <c r="H293" s="170" t="s">
        <v>94</v>
      </c>
      <c r="I293" s="27">
        <v>41114</v>
      </c>
      <c r="J293" s="63">
        <v>42940</v>
      </c>
      <c r="K293" s="184" t="s">
        <v>17</v>
      </c>
      <c r="L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</row>
    <row r="294" spans="1:30" s="10" customFormat="1" x14ac:dyDescent="0.25">
      <c r="A294" s="9">
        <v>33</v>
      </c>
      <c r="B294" s="7">
        <v>32</v>
      </c>
      <c r="C294" s="166">
        <v>32</v>
      </c>
      <c r="D294" s="167" t="s">
        <v>101</v>
      </c>
      <c r="E294" s="168" t="s">
        <v>102</v>
      </c>
      <c r="F294" s="167" t="s">
        <v>103</v>
      </c>
      <c r="G294" s="169" t="str">
        <f>HYPERLINK("http://inferensi.iainsalatiga.ac.id/","http://inferensi.iainsalatiga.ac.id/")</f>
        <v>http://inferensi.iainsalatiga.ac.id/</v>
      </c>
      <c r="H294" s="170" t="s">
        <v>94</v>
      </c>
      <c r="I294" s="27">
        <v>41114</v>
      </c>
      <c r="J294" s="63">
        <v>42940</v>
      </c>
      <c r="K294" s="184" t="s">
        <v>17</v>
      </c>
      <c r="L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</row>
    <row r="295" spans="1:30" s="10" customFormat="1" x14ac:dyDescent="0.25">
      <c r="A295" s="9">
        <v>34</v>
      </c>
      <c r="B295" s="7">
        <v>33</v>
      </c>
      <c r="C295" s="166">
        <v>33</v>
      </c>
      <c r="D295" s="167" t="s">
        <v>104</v>
      </c>
      <c r="E295" s="168" t="s">
        <v>105</v>
      </c>
      <c r="F295" s="167" t="s">
        <v>106</v>
      </c>
      <c r="G295" s="169" t="str">
        <f>HYPERLINK("http://ejurnal.iainmataram.ac.id/index.php/ulumuna","http://ejurnal.iainmataram.ac.id/index.php/ulumuna")</f>
        <v>http://ejurnal.iainmataram.ac.id/index.php/ulumuna</v>
      </c>
      <c r="H295" s="170" t="s">
        <v>94</v>
      </c>
      <c r="I295" s="27">
        <v>41114</v>
      </c>
      <c r="J295" s="63">
        <v>42940</v>
      </c>
      <c r="K295" s="184" t="s">
        <v>17</v>
      </c>
      <c r="L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</row>
    <row r="296" spans="1:30" s="10" customFormat="1" x14ac:dyDescent="0.25">
      <c r="A296" s="9">
        <v>35</v>
      </c>
      <c r="B296" s="8">
        <v>34</v>
      </c>
      <c r="C296" s="151">
        <v>34</v>
      </c>
      <c r="D296" s="152" t="s">
        <v>107</v>
      </c>
      <c r="E296" s="153" t="s">
        <v>108</v>
      </c>
      <c r="F296" s="152" t="s">
        <v>109</v>
      </c>
      <c r="G296" s="154" t="str">
        <f>HYPERLINK("http://journal.uinjkt.ac.id/index.php/ahkam","http://journal.uinjkt.ac.id/index.php/ahkam")</f>
        <v>http://journal.uinjkt.ac.id/index.php/ahkam</v>
      </c>
      <c r="H296" s="153" t="s">
        <v>110</v>
      </c>
      <c r="I296" s="25" t="s">
        <v>111</v>
      </c>
      <c r="J296" s="62" t="s">
        <v>112</v>
      </c>
      <c r="K296" s="183" t="s">
        <v>17</v>
      </c>
      <c r="L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</row>
    <row r="297" spans="1:30" s="10" customFormat="1" x14ac:dyDescent="0.25">
      <c r="A297" s="9">
        <v>36</v>
      </c>
      <c r="B297" s="8">
        <v>35</v>
      </c>
      <c r="C297" s="151">
        <v>35</v>
      </c>
      <c r="D297" s="152" t="s">
        <v>113</v>
      </c>
      <c r="E297" s="153" t="s">
        <v>114</v>
      </c>
      <c r="F297" s="152" t="s">
        <v>115</v>
      </c>
      <c r="G297" s="224" t="str">
        <f>HYPERLINK("http://ejournal.iainradenintan.ac.id/index.php/analisis","http://ejournal.iainradenintan.ac.id/index.php/analisis")</f>
        <v>http://ejournal.iainradenintan.ac.id/index.php/analisis</v>
      </c>
      <c r="H297" s="153" t="s">
        <v>110</v>
      </c>
      <c r="I297" s="25" t="s">
        <v>111</v>
      </c>
      <c r="J297" s="62" t="s">
        <v>112</v>
      </c>
      <c r="K297" s="183" t="s">
        <v>17</v>
      </c>
      <c r="L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</row>
    <row r="298" spans="1:30" s="10" customFormat="1" x14ac:dyDescent="0.25">
      <c r="A298" s="9">
        <v>37</v>
      </c>
      <c r="B298" s="8">
        <v>36</v>
      </c>
      <c r="C298" s="151">
        <v>36</v>
      </c>
      <c r="D298" s="152" t="s">
        <v>116</v>
      </c>
      <c r="E298" s="153" t="s">
        <v>117</v>
      </c>
      <c r="F298" s="222" t="s">
        <v>118</v>
      </c>
      <c r="G298" s="225" t="str">
        <f>HYPERLINK("http://ejournal.uin-malang.ac.id/index.php/infopub","http://ejournal.uin-malang.ac.id/index.php/infopub")</f>
        <v>http://ejournal.uin-malang.ac.id/index.php/infopub</v>
      </c>
      <c r="H298" s="151" t="s">
        <v>119</v>
      </c>
      <c r="I298" s="24">
        <v>42958</v>
      </c>
      <c r="J298" s="62">
        <v>42963</v>
      </c>
      <c r="K298" s="183" t="s">
        <v>17</v>
      </c>
      <c r="L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</row>
    <row r="299" spans="1:30" s="10" customFormat="1" x14ac:dyDescent="0.25">
      <c r="A299" s="9">
        <v>57</v>
      </c>
      <c r="B299" s="7">
        <v>51</v>
      </c>
      <c r="C299" s="171">
        <v>51</v>
      </c>
      <c r="D299" s="172" t="s">
        <v>145</v>
      </c>
      <c r="E299" s="173" t="s">
        <v>146</v>
      </c>
      <c r="F299" s="223" t="s">
        <v>147</v>
      </c>
      <c r="G299" s="226" t="str">
        <f>HYPERLINK("http://www.stiesia.ac.id/iurnai","http://www.stiesia.ac.id/iurnai")</f>
        <v>http://www.stiesia.ac.id/iurnai</v>
      </c>
      <c r="H299" s="171" t="s">
        <v>85</v>
      </c>
      <c r="I299" s="29" t="s">
        <v>86</v>
      </c>
      <c r="J299" s="64" t="s">
        <v>87</v>
      </c>
      <c r="K299" s="185" t="s">
        <v>125</v>
      </c>
      <c r="L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</row>
    <row r="300" spans="1:30" s="10" customFormat="1" x14ac:dyDescent="0.25">
      <c r="A300" s="9">
        <v>58</v>
      </c>
      <c r="B300" s="7">
        <v>52</v>
      </c>
      <c r="C300" s="166">
        <v>52</v>
      </c>
      <c r="D300" s="167" t="s">
        <v>148</v>
      </c>
      <c r="E300" s="168" t="s">
        <v>149</v>
      </c>
      <c r="F300" s="220" t="s">
        <v>150</v>
      </c>
      <c r="G300" s="221" t="str">
        <f>HYPERLINK("http://www.irjbs.com/index.php/iurnalirjbs","http://www.irjbs.com/index.php/iurnalirjbs")</f>
        <v>http://www.irjbs.com/index.php/iurnalirjbs</v>
      </c>
      <c r="H300" s="166" t="s">
        <v>85</v>
      </c>
      <c r="I300" s="26" t="s">
        <v>86</v>
      </c>
      <c r="J300" s="63" t="s">
        <v>87</v>
      </c>
      <c r="K300" s="184" t="s">
        <v>125</v>
      </c>
      <c r="L300" s="9"/>
    </row>
    <row r="301" spans="1:30" s="10" customFormat="1" x14ac:dyDescent="0.25">
      <c r="A301" s="9">
        <v>59</v>
      </c>
      <c r="B301" s="7">
        <v>53</v>
      </c>
      <c r="C301" s="166">
        <v>53</v>
      </c>
      <c r="D301" s="167" t="s">
        <v>151</v>
      </c>
      <c r="E301" s="168" t="s">
        <v>152</v>
      </c>
      <c r="F301" s="220" t="s">
        <v>153</v>
      </c>
      <c r="G301" s="221" t="str">
        <f>HYPERLINK("http://academicjournalonline.com/","http://academicjournalonline.com/")</f>
        <v>http://academicjournalonline.com/</v>
      </c>
      <c r="H301" s="166" t="s">
        <v>85</v>
      </c>
      <c r="I301" s="26" t="s">
        <v>86</v>
      </c>
      <c r="J301" s="63" t="s">
        <v>87</v>
      </c>
      <c r="K301" s="184" t="s">
        <v>125</v>
      </c>
      <c r="L301" s="9"/>
    </row>
    <row r="302" spans="1:30" s="10" customFormat="1" x14ac:dyDescent="0.25">
      <c r="A302" s="9">
        <v>60</v>
      </c>
      <c r="B302" s="7">
        <v>54</v>
      </c>
      <c r="C302" s="166">
        <v>54</v>
      </c>
      <c r="D302" s="167" t="s">
        <v>154</v>
      </c>
      <c r="E302" s="168" t="s">
        <v>155</v>
      </c>
      <c r="F302" s="220" t="s">
        <v>156</v>
      </c>
      <c r="G302" s="221" t="str">
        <f>HYPERLINK("http://accounting.fe.ui.ac.id/jaki","http://accounting.fe.ui.ac.id/jaki")</f>
        <v>http://accounting.fe.ui.ac.id/jaki</v>
      </c>
      <c r="H302" s="166" t="s">
        <v>85</v>
      </c>
      <c r="I302" s="26" t="s">
        <v>86</v>
      </c>
      <c r="J302" s="63" t="s">
        <v>87</v>
      </c>
      <c r="K302" s="184" t="s">
        <v>125</v>
      </c>
      <c r="L302" s="9"/>
    </row>
    <row r="303" spans="1:30" s="10" customFormat="1" x14ac:dyDescent="0.25">
      <c r="A303" s="9">
        <v>61</v>
      </c>
      <c r="B303" s="8">
        <v>55</v>
      </c>
      <c r="C303" s="151">
        <v>55</v>
      </c>
      <c r="D303" s="155" t="s">
        <v>157</v>
      </c>
      <c r="E303" s="156" t="s">
        <v>158</v>
      </c>
      <c r="F303" s="159" t="s">
        <v>159</v>
      </c>
      <c r="G303" s="160" t="str">
        <f>HYPERLINK("http://journal.uii.ac.id/index.php/JEP","http://journal.uii.ac.id/index.php/JEP")</f>
        <v>http://journal.uii.ac.id/index.php/JEP</v>
      </c>
      <c r="H303" s="151" t="s">
        <v>110</v>
      </c>
      <c r="I303" s="25" t="s">
        <v>111</v>
      </c>
      <c r="J303" s="62" t="s">
        <v>112</v>
      </c>
      <c r="K303" s="183" t="s">
        <v>125</v>
      </c>
      <c r="L303" s="9"/>
    </row>
    <row r="304" spans="1:30" s="10" customFormat="1" x14ac:dyDescent="0.25">
      <c r="A304" s="9">
        <v>62</v>
      </c>
      <c r="B304" s="8">
        <v>56</v>
      </c>
      <c r="C304" s="151">
        <v>56</v>
      </c>
      <c r="D304" s="155" t="s">
        <v>160</v>
      </c>
      <c r="E304" s="156" t="s">
        <v>161</v>
      </c>
      <c r="F304" s="159" t="s">
        <v>162</v>
      </c>
      <c r="G304" s="160" t="str">
        <f>HYPERLINK("http://journal.ui.ac.id/icmr","http://journal.ui.ac.id/icmr")</f>
        <v>http://journal.ui.ac.id/icmr</v>
      </c>
      <c r="H304" s="151" t="s">
        <v>110</v>
      </c>
      <c r="I304" s="25" t="s">
        <v>111</v>
      </c>
      <c r="J304" s="62" t="s">
        <v>112</v>
      </c>
      <c r="K304" s="183" t="s">
        <v>125</v>
      </c>
      <c r="L304" s="96"/>
    </row>
    <row r="305" spans="1:12" s="10" customFormat="1" x14ac:dyDescent="0.25">
      <c r="A305" s="9">
        <v>63</v>
      </c>
      <c r="B305" s="8">
        <v>57</v>
      </c>
      <c r="C305" s="151">
        <v>57</v>
      </c>
      <c r="D305" s="155" t="s">
        <v>163</v>
      </c>
      <c r="E305" s="156" t="s">
        <v>164</v>
      </c>
      <c r="F305" s="159" t="s">
        <v>165</v>
      </c>
      <c r="G305" s="160" t="str">
        <f>HYPERLINK("http://jurnal.ugm.ac.id/jieb","http://jurnal.ugm.ac.id/jieb")</f>
        <v>http://jurnal.ugm.ac.id/jieb</v>
      </c>
      <c r="H305" s="151" t="s">
        <v>110</v>
      </c>
      <c r="I305" s="25" t="s">
        <v>111</v>
      </c>
      <c r="J305" s="62" t="s">
        <v>112</v>
      </c>
      <c r="K305" s="183" t="s">
        <v>125</v>
      </c>
      <c r="L305" s="161"/>
    </row>
    <row r="306" spans="1:12" s="10" customFormat="1" x14ac:dyDescent="0.25">
      <c r="A306" s="9">
        <v>64</v>
      </c>
      <c r="B306" s="8">
        <v>58</v>
      </c>
      <c r="C306" s="151">
        <v>58</v>
      </c>
      <c r="D306" s="155" t="s">
        <v>166</v>
      </c>
      <c r="E306" s="156" t="s">
        <v>167</v>
      </c>
      <c r="F306" s="155" t="s">
        <v>168</v>
      </c>
      <c r="G306" s="163" t="str">
        <f>HYPERLINK("http://journal.uii.ac.id/index.php/JAAI","http://journal.uii.ac.id/index.php/JAAI")</f>
        <v>http://journal.uii.ac.id/index.php/JAAI</v>
      </c>
      <c r="H306" s="153" t="s">
        <v>110</v>
      </c>
      <c r="I306" s="25" t="s">
        <v>111</v>
      </c>
      <c r="J306" s="62" t="s">
        <v>112</v>
      </c>
      <c r="K306" s="183" t="s">
        <v>125</v>
      </c>
      <c r="L306" s="161"/>
    </row>
    <row r="307" spans="1:12" s="10" customFormat="1" x14ac:dyDescent="0.25">
      <c r="A307" s="9">
        <v>65</v>
      </c>
      <c r="B307" s="8">
        <v>59</v>
      </c>
      <c r="C307" s="151">
        <v>59</v>
      </c>
      <c r="D307" s="155" t="s">
        <v>136</v>
      </c>
      <c r="E307" s="156" t="s">
        <v>169</v>
      </c>
      <c r="F307" s="155" t="s">
        <v>170</v>
      </c>
      <c r="G307" s="157" t="str">
        <f>HYPERLINK("http://www.perbanasinstitute.ac.id/jurnal/?page=jurnal&amp;act=bed","http://www.perbanasinstitute.ac.id/jurnal/?page=jurnal&amp;act=bed")</f>
        <v>http://www.perbanasinstitute.ac.id/jurnal/?page=jurnal&amp;act=bed</v>
      </c>
      <c r="H307" s="153" t="s">
        <v>110</v>
      </c>
      <c r="I307" s="25" t="s">
        <v>111</v>
      </c>
      <c r="J307" s="62" t="s">
        <v>112</v>
      </c>
      <c r="K307" s="183" t="s">
        <v>125</v>
      </c>
      <c r="L307" s="164"/>
    </row>
    <row r="308" spans="1:12" s="10" customFormat="1" x14ac:dyDescent="0.25">
      <c r="A308" s="9">
        <v>66</v>
      </c>
      <c r="B308" s="8">
        <v>60</v>
      </c>
      <c r="C308" s="151">
        <v>60</v>
      </c>
      <c r="D308" s="155" t="s">
        <v>171</v>
      </c>
      <c r="E308" s="156" t="s">
        <v>172</v>
      </c>
      <c r="F308" s="155" t="s">
        <v>173</v>
      </c>
      <c r="G308" s="157" t="str">
        <f>HYPERLINK("http://jurnalakuntansi.petra.ac.id/","http://jurnalakuntansi.petra.ac.id/")</f>
        <v>http://jurnalakuntansi.petra.ac.id/</v>
      </c>
      <c r="H308" s="153" t="s">
        <v>110</v>
      </c>
      <c r="I308" s="25" t="s">
        <v>111</v>
      </c>
      <c r="J308" s="62" t="s">
        <v>112</v>
      </c>
      <c r="K308" s="183" t="s">
        <v>125</v>
      </c>
      <c r="L308" s="96"/>
    </row>
    <row r="309" spans="1:12" s="10" customFormat="1" x14ac:dyDescent="0.25">
      <c r="A309" s="9">
        <v>67</v>
      </c>
      <c r="B309" s="8">
        <v>61</v>
      </c>
      <c r="C309" s="151">
        <v>61</v>
      </c>
      <c r="D309" s="155" t="s">
        <v>174</v>
      </c>
      <c r="E309" s="156" t="s">
        <v>175</v>
      </c>
      <c r="F309" s="155" t="s">
        <v>176</v>
      </c>
      <c r="G309" s="157" t="str">
        <f>HYPERLINK("http://www.sbm.itb.ac.id/id/publikasi/jurnal-manajemen-teknologi","http://www.sbm.itb.ac.id/id/publikasi/jurnal-manajemen-teknologi")</f>
        <v>http://www.sbm.itb.ac.id/id/publikasi/jurnal-manajemen-teknologi</v>
      </c>
      <c r="H309" s="153" t="s">
        <v>110</v>
      </c>
      <c r="I309" s="25" t="s">
        <v>111</v>
      </c>
      <c r="J309" s="62" t="s">
        <v>112</v>
      </c>
      <c r="K309" s="183" t="s">
        <v>125</v>
      </c>
      <c r="L309" s="96"/>
    </row>
    <row r="310" spans="1:12" s="10" customFormat="1" x14ac:dyDescent="0.25">
      <c r="A310" s="9">
        <v>68</v>
      </c>
      <c r="B310" s="8">
        <v>62</v>
      </c>
      <c r="C310" s="151">
        <v>62</v>
      </c>
      <c r="D310" s="155" t="s">
        <v>177</v>
      </c>
      <c r="E310" s="156" t="s">
        <v>178</v>
      </c>
      <c r="F310" s="155" t="s">
        <v>179</v>
      </c>
      <c r="G310" s="157" t="str">
        <f>HYPERLINK("http://journalbankindonesia.org/index.php/BEMP","http://journalbankindonesia.org/index.php/BEMP")</f>
        <v>http://journalbankindonesia.org/index.php/BEMP</v>
      </c>
      <c r="H310" s="153" t="s">
        <v>119</v>
      </c>
      <c r="I310" s="24">
        <v>42958</v>
      </c>
      <c r="J310" s="62">
        <v>42963</v>
      </c>
      <c r="K310" s="183" t="s">
        <v>125</v>
      </c>
      <c r="L310" s="96"/>
    </row>
    <row r="311" spans="1:12" s="10" customFormat="1" x14ac:dyDescent="0.25">
      <c r="A311" s="9">
        <v>69</v>
      </c>
      <c r="B311" s="8">
        <v>63</v>
      </c>
      <c r="C311" s="151">
        <v>63</v>
      </c>
      <c r="D311" s="155" t="s">
        <v>180</v>
      </c>
      <c r="E311" s="156" t="s">
        <v>181</v>
      </c>
      <c r="F311" s="155" t="s">
        <v>182</v>
      </c>
      <c r="G311" s="157" t="str">
        <f>HYPERLINK("http://jurnaljam.ub.ac.id/index.php/jam","http://jurnaljam.ub.ac.id/index.php/jam")</f>
        <v>http://jurnaljam.ub.ac.id/index.php/jam</v>
      </c>
      <c r="H311" s="153" t="s">
        <v>119</v>
      </c>
      <c r="I311" s="24">
        <v>42958</v>
      </c>
      <c r="J311" s="62">
        <v>42963</v>
      </c>
      <c r="K311" s="183" t="s">
        <v>125</v>
      </c>
      <c r="L311" s="96"/>
    </row>
    <row r="312" spans="1:12" s="10" customFormat="1" x14ac:dyDescent="0.25">
      <c r="A312" s="9">
        <v>79</v>
      </c>
      <c r="B312" s="7">
        <v>69</v>
      </c>
      <c r="C312" s="166">
        <v>69</v>
      </c>
      <c r="D312" s="167" t="s">
        <v>199</v>
      </c>
      <c r="E312" s="168" t="s">
        <v>200</v>
      </c>
      <c r="F312" s="167" t="s">
        <v>201</v>
      </c>
      <c r="G312" s="169" t="str">
        <f>HYPERLINK("http://ejournal.undip.ac.id/index.php/mmh","http://ejournal.undip.ac.id/index.php/mmh")</f>
        <v>http://ejournal.undip.ac.id/index.php/mmh</v>
      </c>
      <c r="H312" s="170" t="s">
        <v>94</v>
      </c>
      <c r="I312" s="27">
        <v>41114</v>
      </c>
      <c r="J312" s="63">
        <v>42940</v>
      </c>
      <c r="K312" s="184" t="s">
        <v>186</v>
      </c>
      <c r="L312" s="96"/>
    </row>
    <row r="313" spans="1:12" s="10" customFormat="1" x14ac:dyDescent="0.25">
      <c r="A313" s="9">
        <v>80</v>
      </c>
      <c r="B313" s="7">
        <v>70</v>
      </c>
      <c r="C313" s="166">
        <v>70</v>
      </c>
      <c r="D313" s="167" t="s">
        <v>202</v>
      </c>
      <c r="E313" s="168" t="s">
        <v>203</v>
      </c>
      <c r="F313" s="167" t="s">
        <v>204</v>
      </c>
      <c r="G313" s="169" t="str">
        <f>HYPERLINK("http://journal.uii.ac.id/index.php/jurnal-fakultas-hukum","http://journal.uii.ac.id/index.php/jurnal-fakultas-hukum")</f>
        <v>http://journal.uii.ac.id/index.php/jurnal-fakultas-hukum</v>
      </c>
      <c r="H313" s="170" t="s">
        <v>94</v>
      </c>
      <c r="I313" s="27">
        <v>41114</v>
      </c>
      <c r="J313" s="63">
        <v>42940</v>
      </c>
      <c r="K313" s="184" t="s">
        <v>186</v>
      </c>
      <c r="L313" s="96"/>
    </row>
    <row r="314" spans="1:12" s="10" customFormat="1" x14ac:dyDescent="0.25">
      <c r="A314" s="9">
        <v>81</v>
      </c>
      <c r="B314" s="7">
        <v>71</v>
      </c>
      <c r="C314" s="166">
        <v>71</v>
      </c>
      <c r="D314" s="167" t="s">
        <v>205</v>
      </c>
      <c r="E314" s="168" t="s">
        <v>206</v>
      </c>
      <c r="F314" s="167" t="s">
        <v>207</v>
      </c>
      <c r="G314" s="169" t="s">
        <v>1229</v>
      </c>
      <c r="H314" s="170" t="s">
        <v>94</v>
      </c>
      <c r="I314" s="27">
        <v>41114</v>
      </c>
      <c r="J314" s="63">
        <v>42940</v>
      </c>
      <c r="K314" s="184" t="s">
        <v>186</v>
      </c>
      <c r="L314" s="96"/>
    </row>
    <row r="315" spans="1:12" s="10" customFormat="1" x14ac:dyDescent="0.25">
      <c r="A315" s="9">
        <v>82</v>
      </c>
      <c r="B315" s="7">
        <v>72</v>
      </c>
      <c r="C315" s="166">
        <v>72</v>
      </c>
      <c r="D315" s="167" t="s">
        <v>208</v>
      </c>
      <c r="E315" s="168" t="s">
        <v>209</v>
      </c>
      <c r="F315" s="167" t="s">
        <v>210</v>
      </c>
      <c r="G315" s="169" t="str">
        <f>HYPERLINK("http://jurnal.hukum.uns.ac.id/index.php/Yustisia","http://jurnal.hukum.uns.ac.id/index.php/Yustisia")</f>
        <v>http://jurnal.hukum.uns.ac.id/index.php/Yustisia</v>
      </c>
      <c r="H315" s="170" t="s">
        <v>94</v>
      </c>
      <c r="I315" s="27">
        <v>41114</v>
      </c>
      <c r="J315" s="63">
        <v>42940</v>
      </c>
      <c r="K315" s="184" t="s">
        <v>186</v>
      </c>
      <c r="L315" s="96"/>
    </row>
    <row r="316" spans="1:12" s="10" customFormat="1" x14ac:dyDescent="0.25">
      <c r="A316" s="9">
        <v>83</v>
      </c>
      <c r="B316" s="8">
        <v>73</v>
      </c>
      <c r="C316" s="151">
        <v>73</v>
      </c>
      <c r="D316" s="155" t="s">
        <v>211</v>
      </c>
      <c r="E316" s="156" t="s">
        <v>212</v>
      </c>
      <c r="F316" s="155" t="s">
        <v>213</v>
      </c>
      <c r="G316" s="157" t="str">
        <f>HYPERLINK("http://www.law.umy.ac.id/index.php/jurnal-media-hukum","http://www.law.umy.ac.id/index.php/jurnal-media-hukum")</f>
        <v>http://www.law.umy.ac.id/index.php/jurnal-media-hukum</v>
      </c>
      <c r="H316" s="153" t="s">
        <v>110</v>
      </c>
      <c r="I316" s="30">
        <v>40862</v>
      </c>
      <c r="J316" s="62" t="s">
        <v>112</v>
      </c>
      <c r="K316" s="183" t="s">
        <v>186</v>
      </c>
      <c r="L316" s="96"/>
    </row>
    <row r="317" spans="1:12" s="10" customFormat="1" x14ac:dyDescent="0.25">
      <c r="A317" s="9">
        <v>84</v>
      </c>
      <c r="B317" s="8">
        <v>74</v>
      </c>
      <c r="C317" s="151">
        <v>74</v>
      </c>
      <c r="D317" s="155" t="s">
        <v>214</v>
      </c>
      <c r="E317" s="156" t="s">
        <v>215</v>
      </c>
      <c r="F317" s="155" t="s">
        <v>216</v>
      </c>
      <c r="G317" s="157" t="str">
        <f>HYPERLINK("http://asy-syirah.uin-suka.com/index.php/AS","http://asy-syirah.uin-suka.com/index.php/AS")</f>
        <v>http://asy-syirah.uin-suka.com/index.php/AS</v>
      </c>
      <c r="H317" s="153" t="s">
        <v>119</v>
      </c>
      <c r="I317" s="24">
        <v>42958</v>
      </c>
      <c r="J317" s="62">
        <v>42963</v>
      </c>
      <c r="K317" s="183" t="s">
        <v>186</v>
      </c>
      <c r="L317" s="96"/>
    </row>
    <row r="318" spans="1:12" s="10" customFormat="1" x14ac:dyDescent="0.25">
      <c r="A318" s="9">
        <v>106</v>
      </c>
      <c r="B318" s="7">
        <v>83</v>
      </c>
      <c r="C318" s="166">
        <v>83</v>
      </c>
      <c r="D318" s="174" t="s">
        <v>230</v>
      </c>
      <c r="E318" s="168" t="s">
        <v>231</v>
      </c>
      <c r="F318" s="167" t="s">
        <v>232</v>
      </c>
      <c r="G318" s="169" t="s">
        <v>1224</v>
      </c>
      <c r="H318" s="170" t="s">
        <v>85</v>
      </c>
      <c r="I318" s="26" t="s">
        <v>86</v>
      </c>
      <c r="J318" s="63" t="s">
        <v>87</v>
      </c>
      <c r="K318" s="184" t="s">
        <v>218</v>
      </c>
      <c r="L318" s="96"/>
    </row>
    <row r="319" spans="1:12" s="10" customFormat="1" x14ac:dyDescent="0.25">
      <c r="A319" s="9">
        <v>107</v>
      </c>
      <c r="B319" s="7">
        <v>84</v>
      </c>
      <c r="C319" s="166">
        <v>84</v>
      </c>
      <c r="D319" s="174" t="s">
        <v>233</v>
      </c>
      <c r="E319" s="168" t="s">
        <v>234</v>
      </c>
      <c r="F319" s="167" t="s">
        <v>235</v>
      </c>
      <c r="G319" s="169" t="str">
        <f>HYPERLINK("http://journal.fip.um.ac.id/sekolahdasar","http://journal.fip.um.ac.id/sekolahdasar")</f>
        <v>http://journal.fip.um.ac.id/sekolahdasar</v>
      </c>
      <c r="H319" s="170" t="s">
        <v>85</v>
      </c>
      <c r="I319" s="26" t="s">
        <v>86</v>
      </c>
      <c r="J319" s="63" t="s">
        <v>87</v>
      </c>
      <c r="K319" s="184" t="s">
        <v>218</v>
      </c>
      <c r="L319" s="96"/>
    </row>
    <row r="320" spans="1:12" s="10" customFormat="1" x14ac:dyDescent="0.25">
      <c r="A320" s="9">
        <v>108</v>
      </c>
      <c r="B320" s="7">
        <v>85</v>
      </c>
      <c r="C320" s="166">
        <v>85</v>
      </c>
      <c r="D320" s="174" t="s">
        <v>236</v>
      </c>
      <c r="E320" s="168" t="s">
        <v>237</v>
      </c>
      <c r="F320" s="167" t="s">
        <v>238</v>
      </c>
      <c r="G320" s="169" t="str">
        <f>HYPERLINK("http://journal.um.ac.id/index.php/pendidikan-dan-pembelaiaran/index","http://journal.um.ac.id/index.php/pendidikan-dan-pembelaiaran/index")</f>
        <v>http://journal.um.ac.id/index.php/pendidikan-dan-pembelaiaran/index</v>
      </c>
      <c r="H320" s="170" t="s">
        <v>85</v>
      </c>
      <c r="I320" s="27">
        <v>41179</v>
      </c>
      <c r="J320" s="63" t="s">
        <v>87</v>
      </c>
      <c r="K320" s="184" t="s">
        <v>218</v>
      </c>
      <c r="L320" s="96"/>
    </row>
    <row r="321" spans="1:12" s="10" customFormat="1" x14ac:dyDescent="0.25">
      <c r="A321" s="9">
        <v>109</v>
      </c>
      <c r="B321" s="8">
        <v>86</v>
      </c>
      <c r="C321" s="151">
        <v>86</v>
      </c>
      <c r="D321" s="158" t="s">
        <v>239</v>
      </c>
      <c r="E321" s="156" t="s">
        <v>240</v>
      </c>
      <c r="F321" s="155" t="s">
        <v>241</v>
      </c>
      <c r="G321" s="157" t="str">
        <f>HYPERLINK("http://journal.teflin.org/index.php/journal","http://journal.teflin.org/index.php/journal")</f>
        <v>http://journal.teflin.org/index.php/journal</v>
      </c>
      <c r="H321" s="153" t="s">
        <v>119</v>
      </c>
      <c r="I321" s="24">
        <v>42958</v>
      </c>
      <c r="J321" s="62">
        <v>42963</v>
      </c>
      <c r="K321" s="183" t="s">
        <v>218</v>
      </c>
      <c r="L321" s="96"/>
    </row>
    <row r="322" spans="1:12" s="10" customFormat="1" x14ac:dyDescent="0.25">
      <c r="A322" s="9">
        <v>110</v>
      </c>
      <c r="B322" s="8">
        <v>87</v>
      </c>
      <c r="C322" s="151">
        <v>87</v>
      </c>
      <c r="D322" s="158" t="s">
        <v>242</v>
      </c>
      <c r="E322" s="156" t="s">
        <v>243</v>
      </c>
      <c r="F322" s="155" t="s">
        <v>244</v>
      </c>
      <c r="G322" s="157" t="str">
        <f>HYPERLINK("http://journal.um.ac.id/index.php/jip/index","http://journal.um.ac.id/index.php/jip/index")</f>
        <v>http://journal.um.ac.id/index.php/jip/index</v>
      </c>
      <c r="H322" s="153" t="s">
        <v>119</v>
      </c>
      <c r="I322" s="24">
        <v>42958</v>
      </c>
      <c r="J322" s="62">
        <v>42963</v>
      </c>
      <c r="K322" s="183" t="s">
        <v>218</v>
      </c>
      <c r="L322" s="96"/>
    </row>
    <row r="323" spans="1:12" s="10" customFormat="1" x14ac:dyDescent="0.25">
      <c r="A323" s="9">
        <v>140</v>
      </c>
      <c r="B323" s="7">
        <v>117</v>
      </c>
      <c r="C323" s="166">
        <v>117</v>
      </c>
      <c r="D323" s="167" t="s">
        <v>313</v>
      </c>
      <c r="E323" s="168" t="s">
        <v>314</v>
      </c>
      <c r="F323" s="167" t="s">
        <v>315</v>
      </c>
      <c r="G323" s="169" t="str">
        <f>HYPERLINK("http://www.ina-jghe.com/journal/index.php/jghe","http://www.ina-jghe.com/journal/index.php/jghe")</f>
        <v>http://www.ina-jghe.com/journal/index.php/jghe</v>
      </c>
      <c r="H323" s="170" t="s">
        <v>94</v>
      </c>
      <c r="I323" s="27">
        <v>41114</v>
      </c>
      <c r="J323" s="63">
        <v>42940</v>
      </c>
      <c r="K323" s="184" t="s">
        <v>249</v>
      </c>
      <c r="L323" s="96"/>
    </row>
    <row r="324" spans="1:12" s="10" customFormat="1" x14ac:dyDescent="0.25">
      <c r="A324" s="9">
        <v>141</v>
      </c>
      <c r="B324" s="7">
        <v>118</v>
      </c>
      <c r="C324" s="166">
        <v>118</v>
      </c>
      <c r="D324" s="167" t="s">
        <v>316</v>
      </c>
      <c r="E324" s="168" t="s">
        <v>317</v>
      </c>
      <c r="F324" s="167" t="s">
        <v>318</v>
      </c>
      <c r="G324" s="169" t="s">
        <v>824</v>
      </c>
      <c r="H324" s="170" t="s">
        <v>94</v>
      </c>
      <c r="I324" s="27">
        <v>41114</v>
      </c>
      <c r="J324" s="63">
        <v>42940</v>
      </c>
      <c r="K324" s="184" t="s">
        <v>249</v>
      </c>
      <c r="L324" s="96"/>
    </row>
    <row r="325" spans="1:12" s="10" customFormat="1" x14ac:dyDescent="0.25">
      <c r="A325" s="9">
        <v>142</v>
      </c>
      <c r="B325" s="7">
        <v>119</v>
      </c>
      <c r="C325" s="166">
        <v>119</v>
      </c>
      <c r="D325" s="167" t="s">
        <v>319</v>
      </c>
      <c r="E325" s="168" t="s">
        <v>320</v>
      </c>
      <c r="F325" s="167" t="s">
        <v>321</v>
      </c>
      <c r="G325" s="169" t="str">
        <f>HYPERLINK("http://jurnal.ugm.ac.id/jgki","http://jurnal.ugm.ac.id/jgki")</f>
        <v>http://jurnal.ugm.ac.id/jgki</v>
      </c>
      <c r="H325" s="170" t="s">
        <v>94</v>
      </c>
      <c r="I325" s="27">
        <v>41114</v>
      </c>
      <c r="J325" s="63">
        <v>42940</v>
      </c>
      <c r="K325" s="184" t="s">
        <v>249</v>
      </c>
      <c r="L325" s="96"/>
    </row>
    <row r="326" spans="1:12" s="10" customFormat="1" x14ac:dyDescent="0.25">
      <c r="A326" s="9">
        <v>143</v>
      </c>
      <c r="B326" s="7">
        <v>120</v>
      </c>
      <c r="C326" s="166">
        <v>120</v>
      </c>
      <c r="D326" s="167" t="s">
        <v>322</v>
      </c>
      <c r="E326" s="168" t="s">
        <v>323</v>
      </c>
      <c r="F326" s="167" t="s">
        <v>324</v>
      </c>
      <c r="G326" s="169" t="str">
        <f>HYPERLINK("http://www.journal.unair.ac.id/media_2.html","http://www.journal.unair.ac.id/media_2.html")</f>
        <v>http://www.journal.unair.ac.id/media_2.html</v>
      </c>
      <c r="H326" s="170" t="s">
        <v>94</v>
      </c>
      <c r="I326" s="27">
        <v>41114</v>
      </c>
      <c r="J326" s="63">
        <v>42940</v>
      </c>
      <c r="K326" s="184" t="s">
        <v>249</v>
      </c>
      <c r="L326" s="96"/>
    </row>
    <row r="327" spans="1:12" s="10" customFormat="1" x14ac:dyDescent="0.25">
      <c r="A327" s="9">
        <v>144</v>
      </c>
      <c r="B327" s="7">
        <v>121</v>
      </c>
      <c r="C327" s="166">
        <v>121</v>
      </c>
      <c r="D327" s="167" t="s">
        <v>325</v>
      </c>
      <c r="E327" s="168" t="s">
        <v>326</v>
      </c>
      <c r="F327" s="167" t="s">
        <v>327</v>
      </c>
      <c r="G327" s="169" t="str">
        <f>HYPERLINK("http://jurnalkesmas.ui.ac.id/index.php/kesmas","http://jurnalkesmas.ui.ac.id/index.php/kesmas")</f>
        <v>http://jurnalkesmas.ui.ac.id/index.php/kesmas</v>
      </c>
      <c r="H327" s="170" t="s">
        <v>94</v>
      </c>
      <c r="I327" s="27">
        <v>41114</v>
      </c>
      <c r="J327" s="63">
        <v>42940</v>
      </c>
      <c r="K327" s="184" t="s">
        <v>249</v>
      </c>
      <c r="L327" s="96"/>
    </row>
    <row r="328" spans="1:12" s="10" customFormat="1" x14ac:dyDescent="0.25">
      <c r="A328" s="9">
        <v>145</v>
      </c>
      <c r="B328" s="8">
        <v>122</v>
      </c>
      <c r="C328" s="151">
        <v>122</v>
      </c>
      <c r="D328" s="155" t="s">
        <v>328</v>
      </c>
      <c r="E328" s="156" t="s">
        <v>329</v>
      </c>
      <c r="F328" s="155" t="s">
        <v>318</v>
      </c>
      <c r="G328" s="157" t="str">
        <f>HYPERLINK("http://paediatricaindonesiana.org/","http://paediatricaindonesiana.org/")</f>
        <v>http://paediatricaindonesiana.org/</v>
      </c>
      <c r="H328" s="153" t="s">
        <v>110</v>
      </c>
      <c r="I328" s="25" t="s">
        <v>111</v>
      </c>
      <c r="J328" s="62" t="s">
        <v>112</v>
      </c>
      <c r="K328" s="183" t="s">
        <v>249</v>
      </c>
      <c r="L328" s="96"/>
    </row>
    <row r="329" spans="1:12" s="10" customFormat="1" x14ac:dyDescent="0.25">
      <c r="A329" s="9">
        <v>146</v>
      </c>
      <c r="B329" s="8">
        <v>123</v>
      </c>
      <c r="C329" s="151">
        <v>123</v>
      </c>
      <c r="D329" s="155" t="s">
        <v>330</v>
      </c>
      <c r="E329" s="156" t="s">
        <v>331</v>
      </c>
      <c r="F329" s="155" t="s">
        <v>332</v>
      </c>
      <c r="G329" s="157" t="str">
        <f>HYPERLINK("http://ojs.unud.ac.id/index.php/jvet","http://ojs.unud.ac.id/index.php/jvet")</f>
        <v>http://ojs.unud.ac.id/index.php/jvet</v>
      </c>
      <c r="H329" s="153" t="s">
        <v>110</v>
      </c>
      <c r="I329" s="25" t="s">
        <v>111</v>
      </c>
      <c r="J329" s="62" t="s">
        <v>112</v>
      </c>
      <c r="K329" s="183" t="s">
        <v>249</v>
      </c>
      <c r="L329" s="96"/>
    </row>
    <row r="330" spans="1:12" s="10" customFormat="1" x14ac:dyDescent="0.25">
      <c r="A330" s="9">
        <v>147</v>
      </c>
      <c r="B330" s="8">
        <v>124</v>
      </c>
      <c r="C330" s="151">
        <v>124</v>
      </c>
      <c r="D330" s="155" t="s">
        <v>333</v>
      </c>
      <c r="E330" s="156" t="s">
        <v>334</v>
      </c>
      <c r="F330" s="155" t="s">
        <v>335</v>
      </c>
      <c r="G330" s="157" t="str">
        <f>HYPERLINK("http://juri.urologi.or.id/index.php/juri","http://juri.urologi.or.id/index.php/juri")</f>
        <v>http://juri.urologi.or.id/index.php/juri</v>
      </c>
      <c r="H330" s="153" t="s">
        <v>110</v>
      </c>
      <c r="I330" s="25" t="s">
        <v>111</v>
      </c>
      <c r="J330" s="62" t="s">
        <v>112</v>
      </c>
      <c r="K330" s="183" t="s">
        <v>249</v>
      </c>
      <c r="L330" s="96"/>
    </row>
    <row r="331" spans="1:12" s="10" customFormat="1" x14ac:dyDescent="0.25">
      <c r="A331" s="9">
        <v>148</v>
      </c>
      <c r="B331" s="8">
        <v>125</v>
      </c>
      <c r="C331" s="151">
        <v>125</v>
      </c>
      <c r="D331" s="155" t="s">
        <v>336</v>
      </c>
      <c r="E331" s="156" t="s">
        <v>337</v>
      </c>
      <c r="F331" s="155" t="s">
        <v>338</v>
      </c>
      <c r="G331" s="157" t="str">
        <f>HYPERLINK("http://www.jurnal.unsyiah.ac.id/JKH","http://www.jurnal.unsyiah.ac.id/JKH")</f>
        <v>http://www.jurnal.unsyiah.ac.id/JKH</v>
      </c>
      <c r="H331" s="153" t="s">
        <v>110</v>
      </c>
      <c r="I331" s="25" t="s">
        <v>111</v>
      </c>
      <c r="J331" s="62" t="s">
        <v>112</v>
      </c>
      <c r="K331" s="183" t="s">
        <v>249</v>
      </c>
      <c r="L331" s="96"/>
    </row>
    <row r="332" spans="1:12" s="10" customFormat="1" x14ac:dyDescent="0.25">
      <c r="A332" s="9">
        <v>149</v>
      </c>
      <c r="B332" s="8">
        <v>126</v>
      </c>
      <c r="C332" s="151">
        <v>126</v>
      </c>
      <c r="D332" s="155" t="s">
        <v>339</v>
      </c>
      <c r="E332" s="156" t="s">
        <v>340</v>
      </c>
      <c r="F332" s="155" t="s">
        <v>341</v>
      </c>
      <c r="G332" s="157" t="str">
        <f>HYPERLINK("http://journaldatabase.info/journal/issn1693-6728","http://journaldatabase.info/journal/issn1693-6728")</f>
        <v>http://journaldatabase.info/journal/issn1693-6728</v>
      </c>
      <c r="H332" s="153" t="s">
        <v>110</v>
      </c>
      <c r="I332" s="25" t="s">
        <v>111</v>
      </c>
      <c r="J332" s="62" t="s">
        <v>112</v>
      </c>
      <c r="K332" s="183" t="s">
        <v>249</v>
      </c>
      <c r="L332" s="96"/>
    </row>
    <row r="333" spans="1:12" s="10" customFormat="1" x14ac:dyDescent="0.25">
      <c r="A333" s="9">
        <v>150</v>
      </c>
      <c r="B333" s="8">
        <v>127</v>
      </c>
      <c r="C333" s="151">
        <v>127</v>
      </c>
      <c r="D333" s="155" t="s">
        <v>342</v>
      </c>
      <c r="E333" s="156" t="s">
        <v>343</v>
      </c>
      <c r="F333" s="155" t="s">
        <v>344</v>
      </c>
      <c r="G333" s="157" t="str">
        <f>HYPERLINK("http://www.inaactamedica.org/","http://www.inaactamedica.org/")</f>
        <v>http://www.inaactamedica.org/</v>
      </c>
      <c r="H333" s="153" t="s">
        <v>119</v>
      </c>
      <c r="I333" s="24">
        <v>42958</v>
      </c>
      <c r="J333" s="62">
        <v>42963</v>
      </c>
      <c r="K333" s="183" t="s">
        <v>249</v>
      </c>
      <c r="L333" s="96"/>
    </row>
    <row r="334" spans="1:12" s="10" customFormat="1" x14ac:dyDescent="0.25">
      <c r="A334" s="9">
        <v>151</v>
      </c>
      <c r="B334" s="8">
        <v>128</v>
      </c>
      <c r="C334" s="151">
        <v>128</v>
      </c>
      <c r="D334" s="155" t="s">
        <v>345</v>
      </c>
      <c r="E334" s="156" t="s">
        <v>346</v>
      </c>
      <c r="F334" s="155" t="s">
        <v>347</v>
      </c>
      <c r="G334" s="157" t="s">
        <v>1250</v>
      </c>
      <c r="H334" s="153" t="s">
        <v>119</v>
      </c>
      <c r="I334" s="24">
        <v>42958</v>
      </c>
      <c r="J334" s="62">
        <v>42963</v>
      </c>
      <c r="K334" s="183" t="s">
        <v>249</v>
      </c>
      <c r="L334" s="96"/>
    </row>
    <row r="335" spans="1:12" s="10" customFormat="1" x14ac:dyDescent="0.25">
      <c r="A335" s="9">
        <v>179</v>
      </c>
      <c r="B335" s="7">
        <v>144</v>
      </c>
      <c r="C335" s="166">
        <v>144</v>
      </c>
      <c r="D335" s="167" t="s">
        <v>381</v>
      </c>
      <c r="E335" s="168" t="s">
        <v>382</v>
      </c>
      <c r="F335" s="167" t="s">
        <v>383</v>
      </c>
      <c r="G335" s="169" t="str">
        <f>HYPERLINK("http://iournal.ipb.ac.id/index.php/havati","http://iournal.ipb.ac.id/index.php/havati")</f>
        <v>http://iournal.ipb.ac.id/index.php/havati</v>
      </c>
      <c r="H335" s="170" t="s">
        <v>85</v>
      </c>
      <c r="I335" s="26" t="s">
        <v>86</v>
      </c>
      <c r="J335" s="63" t="s">
        <v>87</v>
      </c>
      <c r="K335" s="184" t="s">
        <v>349</v>
      </c>
      <c r="L335" s="96"/>
    </row>
    <row r="336" spans="1:12" s="10" customFormat="1" x14ac:dyDescent="0.25">
      <c r="A336" s="9">
        <v>180</v>
      </c>
      <c r="B336" s="8">
        <v>145</v>
      </c>
      <c r="C336" s="151">
        <v>145</v>
      </c>
      <c r="D336" s="155" t="s">
        <v>384</v>
      </c>
      <c r="E336" s="156" t="s">
        <v>385</v>
      </c>
      <c r="F336" s="155" t="s">
        <v>386</v>
      </c>
      <c r="G336" s="165" t="str">
        <f>HYPERLINK("http://journal.unnes.ac.id/nju/index.php/JPFI","http://journal.unnes.ac.id/nju/index.php/JPFI")</f>
        <v>http://journal.unnes.ac.id/nju/index.php/JPFI</v>
      </c>
      <c r="H336" s="153" t="s">
        <v>110</v>
      </c>
      <c r="I336" s="25" t="s">
        <v>111</v>
      </c>
      <c r="J336" s="62" t="s">
        <v>112</v>
      </c>
      <c r="K336" s="183" t="s">
        <v>349</v>
      </c>
      <c r="L336" s="96"/>
    </row>
    <row r="337" spans="1:12" s="10" customFormat="1" x14ac:dyDescent="0.25">
      <c r="A337" s="9">
        <v>181</v>
      </c>
      <c r="B337" s="8">
        <v>146</v>
      </c>
      <c r="C337" s="151">
        <v>146</v>
      </c>
      <c r="D337" s="155" t="s">
        <v>387</v>
      </c>
      <c r="E337" s="156" t="s">
        <v>388</v>
      </c>
      <c r="F337" s="155" t="s">
        <v>389</v>
      </c>
      <c r="G337" s="165" t="str">
        <f>HYPERLINK("http://www.uifactor.org/JournalDetails.aspx?jid=3625","http://www.uifactor.org/JournalDetails.aspx?jid=3625")</f>
        <v>http://www.uifactor.org/JournalDetails.aspx?jid=3625</v>
      </c>
      <c r="H337" s="153" t="s">
        <v>119</v>
      </c>
      <c r="I337" s="24">
        <v>42958</v>
      </c>
      <c r="J337" s="62">
        <v>42963</v>
      </c>
      <c r="K337" s="183" t="s">
        <v>349</v>
      </c>
      <c r="L337" s="96"/>
    </row>
    <row r="338" spans="1:12" s="10" customFormat="1" x14ac:dyDescent="0.25">
      <c r="A338" s="9">
        <v>198</v>
      </c>
      <c r="B338" s="7">
        <v>154</v>
      </c>
      <c r="C338" s="166">
        <v>154</v>
      </c>
      <c r="D338" s="167" t="s">
        <v>405</v>
      </c>
      <c r="E338" s="168" t="s">
        <v>406</v>
      </c>
      <c r="F338" s="167" t="s">
        <v>407</v>
      </c>
      <c r="G338" s="169" t="str">
        <f>HYPERLINK("http://jaurnal.unila.ac.id/index.php/ihtrop","http://jaurnal.unila.ac.id/index.php/ihtrop")</f>
        <v>http://jaurnal.unila.ac.id/index.php/ihtrop</v>
      </c>
      <c r="H338" s="170" t="s">
        <v>85</v>
      </c>
      <c r="I338" s="26" t="s">
        <v>86</v>
      </c>
      <c r="J338" s="63" t="s">
        <v>87</v>
      </c>
      <c r="K338" s="184" t="s">
        <v>391</v>
      </c>
      <c r="L338" s="96"/>
    </row>
    <row r="339" spans="1:12" s="10" customFormat="1" x14ac:dyDescent="0.25">
      <c r="A339" s="9">
        <v>199</v>
      </c>
      <c r="B339" s="7">
        <v>155</v>
      </c>
      <c r="C339" s="166">
        <v>155</v>
      </c>
      <c r="D339" s="167" t="s">
        <v>408</v>
      </c>
      <c r="E339" s="168" t="s">
        <v>409</v>
      </c>
      <c r="F339" s="167" t="s">
        <v>410</v>
      </c>
      <c r="G339" s="169" t="str">
        <f>HYPERLINK("http://iournai.ipb.ac.id/index.Dhp/itiD","http://iournai.ipb.ac.id/index.Dhp/itiD")</f>
        <v>http://iournai.ipb.ac.id/index.Dhp/itiD</v>
      </c>
      <c r="H339" s="170" t="s">
        <v>85</v>
      </c>
      <c r="I339" s="26" t="s">
        <v>86</v>
      </c>
      <c r="J339" s="63" t="s">
        <v>87</v>
      </c>
      <c r="K339" s="184" t="s">
        <v>391</v>
      </c>
      <c r="L339" s="96"/>
    </row>
    <row r="340" spans="1:12" s="10" customFormat="1" x14ac:dyDescent="0.25">
      <c r="A340" s="9">
        <v>200</v>
      </c>
      <c r="B340" s="8">
        <v>156</v>
      </c>
      <c r="C340" s="151">
        <v>156</v>
      </c>
      <c r="D340" s="155" t="s">
        <v>411</v>
      </c>
      <c r="E340" s="156" t="s">
        <v>412</v>
      </c>
      <c r="F340" s="155" t="s">
        <v>413</v>
      </c>
      <c r="G340" s="165" t="str">
        <f>HYPERLINK("http://www.animalproduction.net/index.php/JAP","http://www.animalproduction.net/index.php/JAP")</f>
        <v>http://www.animalproduction.net/index.php/JAP</v>
      </c>
      <c r="H340" s="153" t="s">
        <v>110</v>
      </c>
      <c r="I340" s="25" t="s">
        <v>111</v>
      </c>
      <c r="J340" s="62" t="s">
        <v>112</v>
      </c>
      <c r="K340" s="183" t="s">
        <v>391</v>
      </c>
      <c r="L340" s="96"/>
    </row>
    <row r="341" spans="1:12" s="10" customFormat="1" x14ac:dyDescent="0.25">
      <c r="A341" s="9">
        <v>201</v>
      </c>
      <c r="B341" s="8">
        <v>157</v>
      </c>
      <c r="C341" s="151">
        <v>157</v>
      </c>
      <c r="D341" s="155" t="s">
        <v>414</v>
      </c>
      <c r="E341" s="156" t="s">
        <v>415</v>
      </c>
      <c r="F341" s="155" t="s">
        <v>416</v>
      </c>
      <c r="G341" s="165" t="str">
        <f>HYPERLINK("http://www.agrivita.ub.ac.id/index.php/agrivita","http://www.agrivita.ub.ac.id/index.php/agrivita")</f>
        <v>http://www.agrivita.ub.ac.id/index.php/agrivita</v>
      </c>
      <c r="H341" s="153" t="s">
        <v>110</v>
      </c>
      <c r="I341" s="25" t="s">
        <v>111</v>
      </c>
      <c r="J341" s="62" t="s">
        <v>112</v>
      </c>
      <c r="K341" s="183" t="s">
        <v>391</v>
      </c>
      <c r="L341" s="96"/>
    </row>
    <row r="342" spans="1:12" s="10" customFormat="1" x14ac:dyDescent="0.25">
      <c r="A342" s="9">
        <v>202</v>
      </c>
      <c r="B342" s="8">
        <v>158</v>
      </c>
      <c r="C342" s="151">
        <v>158</v>
      </c>
      <c r="D342" s="155" t="s">
        <v>417</v>
      </c>
      <c r="E342" s="156" t="s">
        <v>418</v>
      </c>
      <c r="F342" s="155" t="s">
        <v>419</v>
      </c>
      <c r="G342" s="165" t="str">
        <f>HYPERLINK("http://www.agrivita.ub.ac.id/index.php/agrivita","http://www.agrivita.ub.ac.id/index.php/agrivita")</f>
        <v>http://www.agrivita.ub.ac.id/index.php/agrivita</v>
      </c>
      <c r="H342" s="153" t="s">
        <v>110</v>
      </c>
      <c r="I342" s="25" t="s">
        <v>111</v>
      </c>
      <c r="J342" s="62" t="s">
        <v>112</v>
      </c>
      <c r="K342" s="183" t="s">
        <v>391</v>
      </c>
      <c r="L342" s="96"/>
    </row>
    <row r="343" spans="1:12" s="10" customFormat="1" x14ac:dyDescent="0.25">
      <c r="A343" s="9">
        <v>203</v>
      </c>
      <c r="B343" s="8">
        <v>159</v>
      </c>
      <c r="C343" s="151">
        <v>159</v>
      </c>
      <c r="D343" s="155" t="s">
        <v>420</v>
      </c>
      <c r="E343" s="156" t="s">
        <v>421</v>
      </c>
      <c r="F343" s="155" t="s">
        <v>422</v>
      </c>
      <c r="G343" s="165" t="str">
        <f>HYPERLINK("http://journal.ipb.ac.id/index.php/jmht","http://journal.ipb.ac.id/index.php/jmht")</f>
        <v>http://journal.ipb.ac.id/index.php/jmht</v>
      </c>
      <c r="H343" s="153" t="s">
        <v>119</v>
      </c>
      <c r="I343" s="24">
        <v>42958</v>
      </c>
      <c r="J343" s="62">
        <v>42963</v>
      </c>
      <c r="K343" s="183" t="s">
        <v>391</v>
      </c>
      <c r="L343" s="96"/>
    </row>
    <row r="344" spans="1:12" s="10" customFormat="1" x14ac:dyDescent="0.25">
      <c r="A344" s="9">
        <v>204</v>
      </c>
      <c r="B344" s="8">
        <v>160</v>
      </c>
      <c r="C344" s="151">
        <v>160</v>
      </c>
      <c r="D344" s="155" t="s">
        <v>423</v>
      </c>
      <c r="E344" s="156" t="s">
        <v>424</v>
      </c>
      <c r="F344" s="155" t="s">
        <v>425</v>
      </c>
      <c r="G344" s="165" t="str">
        <f>HYPERLINK("http://journal.ipb.ac.id/index.php/jmht","http://journal.ipb.ac.id/index.php/jmht")</f>
        <v>http://journal.ipb.ac.id/index.php/jmht</v>
      </c>
      <c r="H344" s="153" t="s">
        <v>119</v>
      </c>
      <c r="I344" s="24">
        <v>42958</v>
      </c>
      <c r="J344" s="62">
        <v>42963</v>
      </c>
      <c r="K344" s="183" t="s">
        <v>391</v>
      </c>
      <c r="L344" s="96"/>
    </row>
    <row r="345" spans="1:12" s="10" customFormat="1" x14ac:dyDescent="0.25">
      <c r="A345" s="9">
        <v>205</v>
      </c>
      <c r="B345" s="8">
        <v>161</v>
      </c>
      <c r="C345" s="151">
        <v>161</v>
      </c>
      <c r="D345" s="155" t="s">
        <v>426</v>
      </c>
      <c r="E345" s="156" t="s">
        <v>427</v>
      </c>
      <c r="F345" s="155" t="s">
        <v>428</v>
      </c>
      <c r="G345" s="165" t="str">
        <f>HYPERLINK("http://journal.ipb.ac.id/index.php/mediapeternakan","http://journal.ipb.ac.id/index.php/mediapeternakan")</f>
        <v>http://journal.ipb.ac.id/index.php/mediapeternakan</v>
      </c>
      <c r="H345" s="153" t="s">
        <v>119</v>
      </c>
      <c r="I345" s="24">
        <v>42958</v>
      </c>
      <c r="J345" s="62">
        <v>42963</v>
      </c>
      <c r="K345" s="183" t="s">
        <v>391</v>
      </c>
      <c r="L345" s="96"/>
    </row>
    <row r="346" spans="1:12" s="10" customFormat="1" x14ac:dyDescent="0.25">
      <c r="A346" s="9">
        <v>219</v>
      </c>
      <c r="B346" s="8">
        <v>162</v>
      </c>
      <c r="C346" s="151">
        <v>162</v>
      </c>
      <c r="D346" s="155" t="s">
        <v>429</v>
      </c>
      <c r="E346" s="156" t="s">
        <v>430</v>
      </c>
      <c r="F346" s="155" t="s">
        <v>431</v>
      </c>
      <c r="G346" s="157" t="str">
        <f>HYPERLINK("http://www.anima.ubaya.ac.id/","http://www.anima.ubaya.ac.id/")</f>
        <v>http://www.anima.ubaya.ac.id/</v>
      </c>
      <c r="H346" s="153" t="s">
        <v>110</v>
      </c>
      <c r="I346" s="25" t="s">
        <v>111</v>
      </c>
      <c r="J346" s="62" t="s">
        <v>112</v>
      </c>
      <c r="K346" s="183" t="s">
        <v>432</v>
      </c>
      <c r="L346" s="96"/>
    </row>
    <row r="347" spans="1:12" s="10" customFormat="1" x14ac:dyDescent="0.25">
      <c r="A347" s="9">
        <v>220</v>
      </c>
      <c r="B347" s="8">
        <v>163</v>
      </c>
      <c r="C347" s="151">
        <v>163</v>
      </c>
      <c r="D347" s="155" t="s">
        <v>433</v>
      </c>
      <c r="E347" s="156" t="s">
        <v>434</v>
      </c>
      <c r="F347" s="155" t="s">
        <v>435</v>
      </c>
      <c r="G347" s="157" t="str">
        <f>HYPERLINK("http://jurnal.ugm.ac.id/jpsi","http://jurnal.ugm.ac.id/jpsi")</f>
        <v>http://jurnal.ugm.ac.id/jpsi</v>
      </c>
      <c r="H347" s="153" t="s">
        <v>119</v>
      </c>
      <c r="I347" s="24">
        <v>42958</v>
      </c>
      <c r="J347" s="62">
        <v>42963</v>
      </c>
      <c r="K347" s="183" t="s">
        <v>432</v>
      </c>
      <c r="L347" s="96"/>
    </row>
    <row r="348" spans="1:12" s="10" customFormat="1" x14ac:dyDescent="0.25">
      <c r="A348" s="9">
        <v>229</v>
      </c>
      <c r="B348" s="7">
        <v>172</v>
      </c>
      <c r="C348" s="166">
        <v>172</v>
      </c>
      <c r="D348" s="167" t="s">
        <v>451</v>
      </c>
      <c r="E348" s="168" t="s">
        <v>452</v>
      </c>
      <c r="F348" s="174" t="s">
        <v>453</v>
      </c>
      <c r="G348" s="169" t="str">
        <f>HYPERLINK("http://puslit2.petra.ac.id/ejournal/index.php/civ","http://puslit2.petra.ac.id/ejournal/index.php/civ")</f>
        <v>http://puslit2.petra.ac.id/ejournal/index.php/civ</v>
      </c>
      <c r="H348" s="170" t="s">
        <v>85</v>
      </c>
      <c r="I348" s="26" t="s">
        <v>86</v>
      </c>
      <c r="J348" s="63" t="s">
        <v>87</v>
      </c>
      <c r="K348" s="184" t="s">
        <v>437</v>
      </c>
      <c r="L348" s="96"/>
    </row>
    <row r="349" spans="1:12" s="10" customFormat="1" x14ac:dyDescent="0.25">
      <c r="A349" s="9">
        <v>230</v>
      </c>
      <c r="B349" s="8">
        <v>173</v>
      </c>
      <c r="C349" s="151">
        <v>173</v>
      </c>
      <c r="D349" s="155" t="s">
        <v>454</v>
      </c>
      <c r="E349" s="156" t="s">
        <v>455</v>
      </c>
      <c r="F349" s="155" t="s">
        <v>456</v>
      </c>
      <c r="G349" s="152"/>
      <c r="H349" s="153" t="s">
        <v>110</v>
      </c>
      <c r="I349" s="25" t="s">
        <v>111</v>
      </c>
      <c r="J349" s="62" t="s">
        <v>112</v>
      </c>
      <c r="K349" s="183" t="s">
        <v>437</v>
      </c>
      <c r="L349" s="96"/>
    </row>
    <row r="350" spans="1:12" s="10" customFormat="1" x14ac:dyDescent="0.25">
      <c r="A350" s="9">
        <v>231</v>
      </c>
      <c r="B350" s="8">
        <v>174</v>
      </c>
      <c r="C350" s="151">
        <v>174</v>
      </c>
      <c r="D350" s="155" t="s">
        <v>457</v>
      </c>
      <c r="E350" s="156" t="s">
        <v>458</v>
      </c>
      <c r="F350" s="155" t="s">
        <v>459</v>
      </c>
      <c r="G350" s="157" t="str">
        <f>HYPERLINK("http://aij.batan.go.id/index.php/aij","http://aij.batan.go.id/index.php/aij")</f>
        <v>http://aij.batan.go.id/index.php/aij</v>
      </c>
      <c r="H350" s="153" t="s">
        <v>110</v>
      </c>
      <c r="I350" s="25" t="s">
        <v>111</v>
      </c>
      <c r="J350" s="62" t="s">
        <v>112</v>
      </c>
      <c r="K350" s="183" t="s">
        <v>437</v>
      </c>
      <c r="L350" s="96"/>
    </row>
    <row r="351" spans="1:12" s="10" customFormat="1" x14ac:dyDescent="0.25">
      <c r="A351" s="9">
        <v>257</v>
      </c>
      <c r="B351" s="7">
        <v>178</v>
      </c>
      <c r="C351" s="166">
        <v>178</v>
      </c>
      <c r="D351" s="167" t="s">
        <v>470</v>
      </c>
      <c r="E351" s="168" t="s">
        <v>471</v>
      </c>
      <c r="F351" s="167" t="s">
        <v>472</v>
      </c>
      <c r="G351" s="169" t="str">
        <f>HYPERLINK("http://sastra.um.ac.id/","http://sastra.um.ac.id/")</f>
        <v>http://sastra.um.ac.id/</v>
      </c>
      <c r="H351" s="170" t="s">
        <v>85</v>
      </c>
      <c r="I351" s="26" t="s">
        <v>86</v>
      </c>
      <c r="J351" s="63" t="s">
        <v>87</v>
      </c>
      <c r="K351" s="184" t="s">
        <v>463</v>
      </c>
      <c r="L351" s="96"/>
    </row>
    <row r="352" spans="1:12" s="10" customFormat="1" x14ac:dyDescent="0.25">
      <c r="A352" s="9">
        <v>258</v>
      </c>
      <c r="B352" s="8">
        <v>179</v>
      </c>
      <c r="C352" s="151">
        <v>179</v>
      </c>
      <c r="D352" s="157" t="str">
        <f>HYPERLINK("mailto:K@ta","K@ta")</f>
        <v>K@ta</v>
      </c>
      <c r="E352" s="156" t="s">
        <v>473</v>
      </c>
      <c r="F352" s="155" t="s">
        <v>474</v>
      </c>
      <c r="G352" s="2" t="s">
        <v>1252</v>
      </c>
      <c r="H352" s="153" t="s">
        <v>110</v>
      </c>
      <c r="I352" s="25" t="s">
        <v>111</v>
      </c>
      <c r="J352" s="62" t="s">
        <v>112</v>
      </c>
      <c r="K352" s="183" t="s">
        <v>463</v>
      </c>
      <c r="L352" s="96"/>
    </row>
    <row r="353" spans="1:12" s="10" customFormat="1" x14ac:dyDescent="0.25">
      <c r="A353" s="9">
        <v>259</v>
      </c>
      <c r="B353" s="8">
        <v>180</v>
      </c>
      <c r="C353" s="151">
        <v>180</v>
      </c>
      <c r="D353" s="155" t="s">
        <v>475</v>
      </c>
      <c r="E353" s="156" t="s">
        <v>476</v>
      </c>
      <c r="F353" s="155" t="s">
        <v>477</v>
      </c>
      <c r="G353" s="165" t="str">
        <f>HYPERLINK("http://journal.uny.ac.id/index.php/litera/issue/archive","http://journal.uny.ac.id/index.php/litera/issue/archive")</f>
        <v>http://journal.uny.ac.id/index.php/litera/issue/archive</v>
      </c>
      <c r="H353" s="153" t="s">
        <v>119</v>
      </c>
      <c r="I353" s="24">
        <v>42958</v>
      </c>
      <c r="J353" s="62">
        <v>42963</v>
      </c>
      <c r="K353" s="183" t="s">
        <v>463</v>
      </c>
      <c r="L353" s="96"/>
    </row>
    <row r="354" spans="1:12" s="10" customFormat="1" x14ac:dyDescent="0.25">
      <c r="A354" s="9">
        <v>263</v>
      </c>
      <c r="B354" s="7">
        <v>184</v>
      </c>
      <c r="C354" s="166">
        <v>184</v>
      </c>
      <c r="D354" s="174" t="s">
        <v>486</v>
      </c>
      <c r="E354" s="168" t="s">
        <v>487</v>
      </c>
      <c r="F354" s="174" t="s">
        <v>488</v>
      </c>
      <c r="G354" s="169" t="str">
        <f>HYPERLINK("http://penerbitan.stsi-bdg.ac.id/","http://penerbitan.stsi-bdg.ac.id/")</f>
        <v>http://penerbitan.stsi-bdg.ac.id/</v>
      </c>
      <c r="H354" s="170" t="s">
        <v>85</v>
      </c>
      <c r="I354" s="26" t="s">
        <v>86</v>
      </c>
      <c r="J354" s="63" t="s">
        <v>87</v>
      </c>
      <c r="K354" s="184" t="s">
        <v>479</v>
      </c>
      <c r="L354" s="96"/>
    </row>
    <row r="355" spans="1:12" s="10" customFormat="1" x14ac:dyDescent="0.25">
      <c r="A355" s="9">
        <v>277</v>
      </c>
      <c r="B355" s="7">
        <v>198</v>
      </c>
      <c r="C355" s="166">
        <v>198</v>
      </c>
      <c r="D355" s="174" t="s">
        <v>514</v>
      </c>
      <c r="E355" s="168" t="s">
        <v>515</v>
      </c>
      <c r="F355" s="174" t="s">
        <v>516</v>
      </c>
      <c r="G355" s="169" t="s">
        <v>967</v>
      </c>
      <c r="H355" s="170" t="s">
        <v>85</v>
      </c>
      <c r="I355" s="26" t="s">
        <v>86</v>
      </c>
      <c r="J355" s="63" t="s">
        <v>87</v>
      </c>
      <c r="K355" s="184" t="s">
        <v>490</v>
      </c>
      <c r="L355" s="96"/>
    </row>
    <row r="356" spans="1:12" s="10" customFormat="1" x14ac:dyDescent="0.25">
      <c r="A356" s="9">
        <v>278</v>
      </c>
      <c r="B356" s="8">
        <v>199</v>
      </c>
      <c r="C356" s="151">
        <v>199</v>
      </c>
      <c r="D356" s="155" t="s">
        <v>517</v>
      </c>
      <c r="E356" s="156" t="s">
        <v>518</v>
      </c>
      <c r="F356" s="155" t="s">
        <v>519</v>
      </c>
      <c r="G356" s="157" t="str">
        <f>HYPERLINK("http://wacana.ui.ac.id/","http://wacana.ui.ac.id/")</f>
        <v>http://wacana.ui.ac.id/</v>
      </c>
      <c r="H356" s="153" t="s">
        <v>110</v>
      </c>
      <c r="I356" s="25" t="s">
        <v>111</v>
      </c>
      <c r="J356" s="62" t="s">
        <v>112</v>
      </c>
      <c r="K356" s="183" t="s">
        <v>490</v>
      </c>
      <c r="L356" s="96"/>
    </row>
    <row r="357" spans="1:12" s="10" customFormat="1" x14ac:dyDescent="0.25">
      <c r="A357" s="9">
        <v>279</v>
      </c>
      <c r="B357" s="8">
        <v>200</v>
      </c>
      <c r="C357" s="151">
        <v>200</v>
      </c>
      <c r="D357" s="155" t="s">
        <v>520</v>
      </c>
      <c r="E357" s="156" t="s">
        <v>521</v>
      </c>
      <c r="F357" s="155" t="s">
        <v>522</v>
      </c>
      <c r="G357" s="2" t="s">
        <v>1253</v>
      </c>
      <c r="H357" s="153" t="s">
        <v>110</v>
      </c>
      <c r="I357" s="25" t="s">
        <v>111</v>
      </c>
      <c r="J357" s="62" t="s">
        <v>112</v>
      </c>
      <c r="K357" s="183" t="s">
        <v>490</v>
      </c>
      <c r="L357" s="96"/>
    </row>
    <row r="358" spans="1:12" s="10" customFormat="1" x14ac:dyDescent="0.25">
      <c r="A358" s="9">
        <v>280</v>
      </c>
      <c r="B358" s="8">
        <v>201</v>
      </c>
      <c r="C358" s="151">
        <v>201</v>
      </c>
      <c r="D358" s="155" t="s">
        <v>523</v>
      </c>
      <c r="E358" s="156" t="s">
        <v>524</v>
      </c>
      <c r="F358" s="155" t="s">
        <v>525</v>
      </c>
      <c r="G358" s="2" t="s">
        <v>1231</v>
      </c>
      <c r="H358" s="153" t="s">
        <v>110</v>
      </c>
      <c r="I358" s="25" t="s">
        <v>111</v>
      </c>
      <c r="J358" s="62" t="s">
        <v>112</v>
      </c>
      <c r="K358" s="183" t="s">
        <v>490</v>
      </c>
      <c r="L358" s="96"/>
    </row>
    <row r="359" spans="1:12" s="10" customFormat="1" x14ac:dyDescent="0.25">
      <c r="A359" s="9">
        <v>281</v>
      </c>
      <c r="B359" s="8">
        <v>202</v>
      </c>
      <c r="C359" s="151">
        <v>202</v>
      </c>
      <c r="D359" s="155" t="s">
        <v>526</v>
      </c>
      <c r="E359" s="156" t="s">
        <v>527</v>
      </c>
      <c r="F359" s="155" t="s">
        <v>528</v>
      </c>
      <c r="G359" s="157" t="str">
        <f>HYPERLINK("http://journal.unnes.ac.id/nju/index.php/paramita","http://journal.unnes.ac.id/nju/index.php/paramita")</f>
        <v>http://journal.unnes.ac.id/nju/index.php/paramita</v>
      </c>
      <c r="H359" s="153" t="s">
        <v>110</v>
      </c>
      <c r="I359" s="25" t="s">
        <v>111</v>
      </c>
      <c r="J359" s="62" t="s">
        <v>112</v>
      </c>
      <c r="K359" s="183" t="s">
        <v>490</v>
      </c>
      <c r="L359" s="96"/>
    </row>
    <row r="360" spans="1:12" s="10" customFormat="1" x14ac:dyDescent="0.25">
      <c r="A360" s="9">
        <v>282</v>
      </c>
      <c r="B360" s="8">
        <v>203</v>
      </c>
      <c r="C360" s="151">
        <v>203</v>
      </c>
      <c r="D360" s="155" t="s">
        <v>529</v>
      </c>
      <c r="E360" s="156" t="s">
        <v>530</v>
      </c>
      <c r="F360" s="155" t="s">
        <v>531</v>
      </c>
      <c r="G360" s="152"/>
      <c r="H360" s="153" t="s">
        <v>119</v>
      </c>
      <c r="I360" s="24">
        <v>42958</v>
      </c>
      <c r="J360" s="62">
        <v>42963</v>
      </c>
      <c r="K360" s="183" t="s">
        <v>490</v>
      </c>
      <c r="L360" s="96"/>
    </row>
    <row r="361" spans="1:12" s="10" customFormat="1" x14ac:dyDescent="0.25">
      <c r="A361" s="9">
        <v>283</v>
      </c>
      <c r="B361" s="8">
        <v>204</v>
      </c>
      <c r="C361" s="151">
        <v>204</v>
      </c>
      <c r="D361" s="162" t="s">
        <v>532</v>
      </c>
      <c r="E361" s="156" t="s">
        <v>533</v>
      </c>
      <c r="F361" s="155" t="s">
        <v>534</v>
      </c>
      <c r="G361" s="157" t="str">
        <f>HYPERLINK("http://jpe-ces.ugm.ac.id/ojs/index.php/JML/","http://jpe-ces.ugm.ac.id/ojs/index.php/JML/")</f>
        <v>http://jpe-ces.ugm.ac.id/ojs/index.php/JML/</v>
      </c>
      <c r="H361" s="153" t="s">
        <v>119</v>
      </c>
      <c r="I361" s="24">
        <v>42958</v>
      </c>
      <c r="J361" s="62">
        <v>42963</v>
      </c>
      <c r="K361" s="183" t="s">
        <v>490</v>
      </c>
      <c r="L361" s="96"/>
    </row>
    <row r="362" spans="1:12" s="10" customFormat="1" x14ac:dyDescent="0.25">
      <c r="A362" s="9">
        <v>284</v>
      </c>
      <c r="B362" s="8">
        <v>205</v>
      </c>
      <c r="C362" s="151">
        <v>205</v>
      </c>
      <c r="D362" s="155" t="s">
        <v>535</v>
      </c>
      <c r="E362" s="156" t="s">
        <v>536</v>
      </c>
      <c r="F362" s="155" t="s">
        <v>341</v>
      </c>
      <c r="G362" s="157" t="str">
        <f>HYPERLINK("http://journal.ui.ac.id/humanities","http://journal.ui.ac.id/humanities")</f>
        <v>http://journal.ui.ac.id/humanities</v>
      </c>
      <c r="H362" s="153" t="s">
        <v>119</v>
      </c>
      <c r="I362" s="24">
        <v>42958</v>
      </c>
      <c r="J362" s="62">
        <v>42963</v>
      </c>
      <c r="K362" s="183" t="s">
        <v>490</v>
      </c>
      <c r="L362" s="96"/>
    </row>
    <row r="363" spans="1:12" s="10" customFormat="1" x14ac:dyDescent="0.25">
      <c r="A363" s="9">
        <v>285</v>
      </c>
      <c r="B363" s="8">
        <v>206</v>
      </c>
      <c r="C363" s="151">
        <v>206</v>
      </c>
      <c r="D363" s="155" t="s">
        <v>537</v>
      </c>
      <c r="E363" s="156" t="s">
        <v>538</v>
      </c>
      <c r="F363" s="155" t="s">
        <v>539</v>
      </c>
      <c r="G363" s="157" t="s">
        <v>1491</v>
      </c>
      <c r="H363" s="153" t="s">
        <v>119</v>
      </c>
      <c r="I363" s="24">
        <v>42958</v>
      </c>
      <c r="J363" s="62">
        <v>42963</v>
      </c>
      <c r="K363" s="183" t="s">
        <v>490</v>
      </c>
      <c r="L363" s="96"/>
    </row>
    <row r="364" spans="1:12" x14ac:dyDescent="0.25">
      <c r="C364" s="17"/>
      <c r="G364" s="87"/>
      <c r="H364" s="15"/>
    </row>
    <row r="365" spans="1:12" x14ac:dyDescent="0.25">
      <c r="C365" s="17"/>
      <c r="G365" s="87"/>
      <c r="H365" s="15"/>
    </row>
    <row r="366" spans="1:12" x14ac:dyDescent="0.25">
      <c r="C366" s="17"/>
      <c r="G366" s="87"/>
      <c r="H366" s="15"/>
    </row>
    <row r="367" spans="1:12" x14ac:dyDescent="0.25">
      <c r="C367" s="17"/>
      <c r="G367" s="87"/>
      <c r="H367" s="15"/>
    </row>
    <row r="368" spans="1:12" x14ac:dyDescent="0.25">
      <c r="C368" s="17"/>
      <c r="G368" s="87"/>
      <c r="H368" s="15"/>
    </row>
    <row r="369" spans="3:8" x14ac:dyDescent="0.25">
      <c r="C369" s="17"/>
      <c r="G369" s="87"/>
      <c r="H369" s="15"/>
    </row>
    <row r="370" spans="3:8" x14ac:dyDescent="0.25">
      <c r="C370" s="17"/>
      <c r="G370" s="87"/>
      <c r="H370" s="15"/>
    </row>
    <row r="371" spans="3:8" x14ac:dyDescent="0.25">
      <c r="C371" s="17"/>
      <c r="G371" s="87"/>
      <c r="H371" s="15"/>
    </row>
    <row r="372" spans="3:8" x14ac:dyDescent="0.25">
      <c r="C372" s="17"/>
      <c r="G372" s="87"/>
      <c r="H372" s="15"/>
    </row>
    <row r="373" spans="3:8" x14ac:dyDescent="0.25">
      <c r="C373" s="17"/>
      <c r="G373" s="87"/>
      <c r="H373" s="15"/>
    </row>
    <row r="374" spans="3:8" x14ac:dyDescent="0.25">
      <c r="C374" s="17"/>
      <c r="G374" s="87"/>
      <c r="H374" s="15"/>
    </row>
    <row r="375" spans="3:8" x14ac:dyDescent="0.25">
      <c r="C375" s="17"/>
      <c r="G375" s="87"/>
      <c r="H375" s="15"/>
    </row>
    <row r="376" spans="3:8" x14ac:dyDescent="0.25">
      <c r="C376" s="17"/>
      <c r="G376" s="87"/>
      <c r="H376" s="15"/>
    </row>
    <row r="377" spans="3:8" x14ac:dyDescent="0.25">
      <c r="C377" s="17"/>
      <c r="G377" s="87"/>
      <c r="H377" s="15"/>
    </row>
    <row r="378" spans="3:8" x14ac:dyDescent="0.25">
      <c r="C378" s="17"/>
      <c r="G378" s="87"/>
      <c r="H378" s="15"/>
    </row>
    <row r="379" spans="3:8" x14ac:dyDescent="0.25">
      <c r="C379" s="17"/>
      <c r="G379" s="87"/>
      <c r="H379" s="15"/>
    </row>
    <row r="380" spans="3:8" x14ac:dyDescent="0.25">
      <c r="C380" s="17"/>
      <c r="G380" s="87"/>
      <c r="H380" s="15"/>
    </row>
    <row r="381" spans="3:8" x14ac:dyDescent="0.25">
      <c r="C381" s="17"/>
      <c r="G381" s="87"/>
      <c r="H381" s="15"/>
    </row>
    <row r="382" spans="3:8" x14ac:dyDescent="0.25">
      <c r="C382" s="17"/>
      <c r="G382" s="87"/>
      <c r="H382" s="15"/>
    </row>
    <row r="383" spans="3:8" x14ac:dyDescent="0.25">
      <c r="C383" s="17"/>
      <c r="G383" s="87"/>
      <c r="H383" s="15"/>
    </row>
    <row r="384" spans="3:8" x14ac:dyDescent="0.25">
      <c r="C384" s="17"/>
      <c r="G384" s="87"/>
      <c r="H384" s="15"/>
    </row>
    <row r="385" spans="3:8" x14ac:dyDescent="0.25">
      <c r="C385" s="17"/>
      <c r="G385" s="87"/>
      <c r="H385" s="15"/>
    </row>
    <row r="386" spans="3:8" x14ac:dyDescent="0.25">
      <c r="C386" s="17"/>
      <c r="G386" s="87"/>
      <c r="H386" s="15"/>
    </row>
    <row r="387" spans="3:8" x14ac:dyDescent="0.25">
      <c r="C387" s="17"/>
      <c r="G387" s="87"/>
      <c r="H387" s="15"/>
    </row>
    <row r="388" spans="3:8" x14ac:dyDescent="0.25">
      <c r="C388" s="17"/>
      <c r="G388" s="87"/>
      <c r="H388" s="15"/>
    </row>
    <row r="389" spans="3:8" x14ac:dyDescent="0.25">
      <c r="C389" s="17"/>
      <c r="G389" s="87"/>
      <c r="H389" s="15"/>
    </row>
    <row r="390" spans="3:8" x14ac:dyDescent="0.25">
      <c r="C390" s="17"/>
      <c r="G390" s="87"/>
      <c r="H390" s="15"/>
    </row>
    <row r="391" spans="3:8" x14ac:dyDescent="0.25">
      <c r="C391" s="17"/>
      <c r="G391" s="87"/>
      <c r="H391" s="15"/>
    </row>
    <row r="392" spans="3:8" x14ac:dyDescent="0.25">
      <c r="C392" s="17"/>
      <c r="G392" s="87"/>
      <c r="H392" s="15"/>
    </row>
    <row r="393" spans="3:8" x14ac:dyDescent="0.25">
      <c r="C393" s="17"/>
      <c r="G393" s="87"/>
      <c r="H393" s="15"/>
    </row>
    <row r="394" spans="3:8" x14ac:dyDescent="0.25">
      <c r="C394" s="17"/>
      <c r="G394" s="87"/>
      <c r="H394" s="15"/>
    </row>
    <row r="395" spans="3:8" x14ac:dyDescent="0.25">
      <c r="C395" s="17"/>
      <c r="G395" s="87"/>
      <c r="H395" s="15"/>
    </row>
    <row r="396" spans="3:8" x14ac:dyDescent="0.25">
      <c r="C396" s="17"/>
      <c r="G396" s="87"/>
      <c r="H396" s="15"/>
    </row>
    <row r="397" spans="3:8" x14ac:dyDescent="0.25">
      <c r="C397" s="17"/>
      <c r="G397" s="87"/>
      <c r="H397" s="15"/>
    </row>
    <row r="398" spans="3:8" x14ac:dyDescent="0.25">
      <c r="C398" s="17"/>
      <c r="G398" s="87"/>
      <c r="H398" s="15"/>
    </row>
    <row r="399" spans="3:8" x14ac:dyDescent="0.25">
      <c r="C399" s="17"/>
      <c r="G399" s="87"/>
      <c r="H399" s="15"/>
    </row>
    <row r="400" spans="3:8" x14ac:dyDescent="0.25">
      <c r="C400" s="17"/>
      <c r="G400" s="87"/>
      <c r="H400" s="15"/>
    </row>
    <row r="401" spans="3:8" x14ac:dyDescent="0.25">
      <c r="C401" s="17"/>
      <c r="G401" s="87"/>
      <c r="H401" s="15"/>
    </row>
    <row r="402" spans="3:8" x14ac:dyDescent="0.25">
      <c r="C402" s="17"/>
      <c r="G402" s="87"/>
      <c r="H402" s="15"/>
    </row>
    <row r="403" spans="3:8" x14ac:dyDescent="0.25">
      <c r="C403" s="17"/>
      <c r="G403" s="87"/>
      <c r="H403" s="15"/>
    </row>
    <row r="404" spans="3:8" x14ac:dyDescent="0.25">
      <c r="C404" s="17"/>
      <c r="G404" s="87"/>
      <c r="H404" s="15"/>
    </row>
    <row r="405" spans="3:8" x14ac:dyDescent="0.25">
      <c r="C405" s="17"/>
      <c r="G405" s="87"/>
      <c r="H405" s="15"/>
    </row>
    <row r="406" spans="3:8" x14ac:dyDescent="0.25">
      <c r="C406" s="17"/>
      <c r="G406" s="87"/>
      <c r="H406" s="15"/>
    </row>
    <row r="407" spans="3:8" x14ac:dyDescent="0.25">
      <c r="C407" s="17"/>
      <c r="G407" s="87"/>
      <c r="H407" s="15"/>
    </row>
    <row r="408" spans="3:8" x14ac:dyDescent="0.25">
      <c r="C408" s="17"/>
      <c r="G408" s="87"/>
      <c r="H408" s="15"/>
    </row>
    <row r="409" spans="3:8" x14ac:dyDescent="0.25">
      <c r="C409" s="17"/>
      <c r="G409" s="87"/>
      <c r="H409" s="15"/>
    </row>
    <row r="410" spans="3:8" x14ac:dyDescent="0.25">
      <c r="C410" s="17"/>
      <c r="G410" s="87"/>
      <c r="H410" s="15"/>
    </row>
    <row r="411" spans="3:8" x14ac:dyDescent="0.25">
      <c r="C411" s="17"/>
      <c r="G411" s="87"/>
      <c r="H411" s="15"/>
    </row>
    <row r="412" spans="3:8" x14ac:dyDescent="0.25">
      <c r="C412" s="17"/>
      <c r="G412" s="87"/>
      <c r="H412" s="15"/>
    </row>
    <row r="413" spans="3:8" x14ac:dyDescent="0.25">
      <c r="C413" s="17"/>
      <c r="G413" s="87"/>
      <c r="H413" s="15"/>
    </row>
    <row r="414" spans="3:8" x14ac:dyDescent="0.25">
      <c r="C414" s="17"/>
      <c r="G414" s="87"/>
      <c r="H414" s="15"/>
    </row>
    <row r="415" spans="3:8" x14ac:dyDescent="0.25">
      <c r="C415" s="17"/>
      <c r="G415" s="87"/>
      <c r="H415" s="15"/>
    </row>
    <row r="416" spans="3:8" x14ac:dyDescent="0.25">
      <c r="C416" s="17"/>
      <c r="G416" s="87"/>
      <c r="H416" s="15"/>
    </row>
    <row r="417" spans="3:8" x14ac:dyDescent="0.25">
      <c r="C417" s="17"/>
      <c r="G417" s="87"/>
      <c r="H417" s="15"/>
    </row>
    <row r="418" spans="3:8" x14ac:dyDescent="0.25">
      <c r="C418" s="17"/>
      <c r="G418" s="87"/>
      <c r="H418" s="15"/>
    </row>
    <row r="419" spans="3:8" x14ac:dyDescent="0.25">
      <c r="C419" s="17"/>
      <c r="G419" s="87"/>
      <c r="H419" s="15"/>
    </row>
    <row r="420" spans="3:8" x14ac:dyDescent="0.25">
      <c r="C420" s="17"/>
      <c r="G420" s="87"/>
      <c r="H420" s="15"/>
    </row>
    <row r="421" spans="3:8" x14ac:dyDescent="0.25">
      <c r="C421" s="17"/>
      <c r="G421" s="87"/>
      <c r="H421" s="15"/>
    </row>
    <row r="422" spans="3:8" x14ac:dyDescent="0.25">
      <c r="C422" s="17"/>
      <c r="G422" s="87"/>
      <c r="H422" s="15"/>
    </row>
    <row r="423" spans="3:8" x14ac:dyDescent="0.25">
      <c r="C423" s="17"/>
      <c r="G423" s="87"/>
      <c r="H423" s="15"/>
    </row>
    <row r="424" spans="3:8" x14ac:dyDescent="0.25">
      <c r="C424" s="17"/>
      <c r="G424" s="87"/>
      <c r="H424" s="15"/>
    </row>
    <row r="425" spans="3:8" x14ac:dyDescent="0.25">
      <c r="C425" s="17"/>
      <c r="G425" s="87"/>
      <c r="H425" s="15"/>
    </row>
    <row r="426" spans="3:8" x14ac:dyDescent="0.25">
      <c r="C426" s="17"/>
      <c r="G426" s="87"/>
      <c r="H426" s="15"/>
    </row>
    <row r="427" spans="3:8" x14ac:dyDescent="0.25">
      <c r="C427" s="17"/>
      <c r="G427" s="87"/>
      <c r="H427" s="15"/>
    </row>
    <row r="428" spans="3:8" x14ac:dyDescent="0.25">
      <c r="C428" s="17"/>
      <c r="G428" s="87"/>
      <c r="H428" s="15"/>
    </row>
    <row r="429" spans="3:8" x14ac:dyDescent="0.25">
      <c r="C429" s="17"/>
      <c r="G429" s="87"/>
      <c r="H429" s="15"/>
    </row>
    <row r="430" spans="3:8" x14ac:dyDescent="0.25">
      <c r="C430" s="17"/>
      <c r="G430" s="87"/>
      <c r="H430" s="15"/>
    </row>
    <row r="431" spans="3:8" x14ac:dyDescent="0.25">
      <c r="C431" s="17"/>
      <c r="G431" s="87"/>
      <c r="H431" s="15"/>
    </row>
    <row r="432" spans="3:8" x14ac:dyDescent="0.25">
      <c r="C432" s="17"/>
      <c r="G432" s="87"/>
      <c r="H432" s="15"/>
    </row>
    <row r="433" spans="3:8" x14ac:dyDescent="0.25">
      <c r="C433" s="17"/>
      <c r="G433" s="87"/>
      <c r="H433" s="15"/>
    </row>
    <row r="434" spans="3:8" x14ac:dyDescent="0.25">
      <c r="C434" s="17"/>
      <c r="G434" s="87"/>
      <c r="H434" s="15"/>
    </row>
    <row r="435" spans="3:8" x14ac:dyDescent="0.25">
      <c r="C435" s="17"/>
      <c r="G435" s="87"/>
      <c r="H435" s="15"/>
    </row>
    <row r="436" spans="3:8" x14ac:dyDescent="0.25">
      <c r="C436" s="17"/>
      <c r="G436" s="87"/>
      <c r="H436" s="15"/>
    </row>
    <row r="437" spans="3:8" x14ac:dyDescent="0.25">
      <c r="C437" s="17"/>
      <c r="G437" s="87"/>
      <c r="H437" s="15"/>
    </row>
    <row r="438" spans="3:8" x14ac:dyDescent="0.25">
      <c r="C438" s="17"/>
      <c r="G438" s="87"/>
      <c r="H438" s="15"/>
    </row>
    <row r="439" spans="3:8" x14ac:dyDescent="0.25">
      <c r="C439" s="17"/>
      <c r="G439" s="87"/>
      <c r="H439" s="15"/>
    </row>
    <row r="440" spans="3:8" x14ac:dyDescent="0.25">
      <c r="C440" s="17"/>
      <c r="G440" s="87"/>
      <c r="H440" s="15"/>
    </row>
    <row r="441" spans="3:8" x14ac:dyDescent="0.25">
      <c r="C441" s="17"/>
      <c r="G441" s="87"/>
      <c r="H441" s="15"/>
    </row>
    <row r="442" spans="3:8" x14ac:dyDescent="0.25">
      <c r="C442" s="17"/>
      <c r="G442" s="87"/>
      <c r="H442" s="15"/>
    </row>
    <row r="443" spans="3:8" x14ac:dyDescent="0.25">
      <c r="C443" s="17"/>
      <c r="G443" s="87"/>
      <c r="H443" s="15"/>
    </row>
    <row r="444" spans="3:8" x14ac:dyDescent="0.25">
      <c r="C444" s="17"/>
      <c r="G444" s="87"/>
      <c r="H444" s="15"/>
    </row>
    <row r="445" spans="3:8" x14ac:dyDescent="0.25">
      <c r="C445" s="17"/>
      <c r="G445" s="87"/>
      <c r="H445" s="15"/>
    </row>
    <row r="446" spans="3:8" x14ac:dyDescent="0.25">
      <c r="C446" s="17"/>
      <c r="G446" s="87"/>
      <c r="H446" s="15"/>
    </row>
    <row r="447" spans="3:8" x14ac:dyDescent="0.25">
      <c r="C447" s="17"/>
      <c r="G447" s="87"/>
      <c r="H447" s="15"/>
    </row>
    <row r="448" spans="3:8" x14ac:dyDescent="0.25">
      <c r="C448" s="17"/>
      <c r="G448" s="87"/>
      <c r="H448" s="15"/>
    </row>
    <row r="449" spans="3:8" x14ac:dyDescent="0.25">
      <c r="C449" s="17"/>
      <c r="G449" s="87"/>
      <c r="H449" s="15"/>
    </row>
    <row r="450" spans="3:8" x14ac:dyDescent="0.25">
      <c r="C450" s="17"/>
      <c r="G450" s="87"/>
      <c r="H450" s="15"/>
    </row>
    <row r="451" spans="3:8" x14ac:dyDescent="0.25">
      <c r="C451" s="17"/>
      <c r="G451" s="87"/>
      <c r="H451" s="15"/>
    </row>
    <row r="452" spans="3:8" x14ac:dyDescent="0.25">
      <c r="C452" s="17"/>
      <c r="G452" s="87"/>
      <c r="H452" s="15"/>
    </row>
    <row r="453" spans="3:8" x14ac:dyDescent="0.25">
      <c r="C453" s="17"/>
      <c r="G453" s="87"/>
      <c r="H453" s="15"/>
    </row>
    <row r="454" spans="3:8" x14ac:dyDescent="0.25">
      <c r="C454" s="17"/>
      <c r="G454" s="87"/>
      <c r="H454" s="15"/>
    </row>
    <row r="455" spans="3:8" x14ac:dyDescent="0.25">
      <c r="C455" s="17"/>
      <c r="G455" s="87"/>
      <c r="H455" s="15"/>
    </row>
    <row r="456" spans="3:8" x14ac:dyDescent="0.25">
      <c r="C456" s="17"/>
      <c r="G456" s="87"/>
      <c r="H456" s="15"/>
    </row>
    <row r="457" spans="3:8" x14ac:dyDescent="0.25">
      <c r="C457" s="17"/>
      <c r="G457" s="87"/>
      <c r="H457" s="15"/>
    </row>
    <row r="458" spans="3:8" x14ac:dyDescent="0.25">
      <c r="C458" s="17"/>
      <c r="G458" s="87"/>
      <c r="H458" s="15"/>
    </row>
    <row r="459" spans="3:8" x14ac:dyDescent="0.25">
      <c r="C459" s="17"/>
      <c r="G459" s="87"/>
      <c r="H459" s="15"/>
    </row>
    <row r="460" spans="3:8" x14ac:dyDescent="0.25">
      <c r="C460" s="17"/>
      <c r="G460" s="87"/>
      <c r="H460" s="15"/>
    </row>
    <row r="461" spans="3:8" x14ac:dyDescent="0.25">
      <c r="C461" s="17"/>
      <c r="G461" s="87"/>
      <c r="H461" s="15"/>
    </row>
    <row r="462" spans="3:8" x14ac:dyDescent="0.25">
      <c r="C462" s="17"/>
      <c r="G462" s="87"/>
      <c r="H462" s="15"/>
    </row>
    <row r="463" spans="3:8" x14ac:dyDescent="0.25">
      <c r="C463" s="17"/>
      <c r="G463" s="87"/>
      <c r="H463" s="15"/>
    </row>
    <row r="464" spans="3:8" x14ac:dyDescent="0.25">
      <c r="C464" s="17"/>
      <c r="G464" s="87"/>
      <c r="H464" s="15"/>
    </row>
    <row r="465" spans="3:8" x14ac:dyDescent="0.25">
      <c r="C465" s="17"/>
      <c r="G465" s="87"/>
      <c r="H465" s="15"/>
    </row>
    <row r="466" spans="3:8" x14ac:dyDescent="0.25">
      <c r="C466" s="17"/>
      <c r="G466" s="87"/>
      <c r="H466" s="15"/>
    </row>
    <row r="467" spans="3:8" x14ac:dyDescent="0.25">
      <c r="C467" s="17"/>
      <c r="G467" s="87"/>
      <c r="H467" s="15"/>
    </row>
    <row r="468" spans="3:8" x14ac:dyDescent="0.25">
      <c r="C468" s="17"/>
      <c r="G468" s="87"/>
      <c r="H468" s="15"/>
    </row>
    <row r="469" spans="3:8" x14ac:dyDescent="0.25">
      <c r="C469" s="17"/>
      <c r="G469" s="87"/>
      <c r="H469" s="15"/>
    </row>
    <row r="470" spans="3:8" x14ac:dyDescent="0.25">
      <c r="C470" s="17"/>
      <c r="G470" s="87"/>
      <c r="H470" s="15"/>
    </row>
    <row r="471" spans="3:8" x14ac:dyDescent="0.25">
      <c r="C471" s="17"/>
      <c r="G471" s="87"/>
      <c r="H471" s="15"/>
    </row>
    <row r="472" spans="3:8" x14ac:dyDescent="0.25">
      <c r="C472" s="17"/>
      <c r="G472" s="87"/>
      <c r="H472" s="15"/>
    </row>
    <row r="473" spans="3:8" x14ac:dyDescent="0.25">
      <c r="C473" s="17"/>
      <c r="G473" s="87"/>
      <c r="H473" s="15"/>
    </row>
    <row r="474" spans="3:8" x14ac:dyDescent="0.25">
      <c r="C474" s="17"/>
      <c r="G474" s="87"/>
      <c r="H474" s="15"/>
    </row>
    <row r="475" spans="3:8" x14ac:dyDescent="0.25">
      <c r="C475" s="17"/>
      <c r="G475" s="87"/>
      <c r="H475" s="15"/>
    </row>
    <row r="476" spans="3:8" x14ac:dyDescent="0.25">
      <c r="C476" s="17"/>
      <c r="G476" s="87"/>
      <c r="H476" s="15"/>
    </row>
    <row r="477" spans="3:8" x14ac:dyDescent="0.25">
      <c r="C477" s="17"/>
      <c r="G477" s="87"/>
      <c r="H477" s="15"/>
    </row>
    <row r="478" spans="3:8" x14ac:dyDescent="0.25">
      <c r="C478" s="17"/>
      <c r="G478" s="87"/>
      <c r="H478" s="15"/>
    </row>
    <row r="479" spans="3:8" x14ac:dyDescent="0.25">
      <c r="C479" s="17"/>
      <c r="G479" s="87"/>
      <c r="H479" s="15"/>
    </row>
    <row r="480" spans="3:8" x14ac:dyDescent="0.25">
      <c r="C480" s="17"/>
      <c r="G480" s="87"/>
      <c r="H480" s="15"/>
    </row>
    <row r="481" spans="3:8" x14ac:dyDescent="0.25">
      <c r="C481" s="17"/>
      <c r="G481" s="87"/>
      <c r="H481" s="15"/>
    </row>
    <row r="482" spans="3:8" x14ac:dyDescent="0.25">
      <c r="C482" s="17"/>
      <c r="G482" s="87"/>
      <c r="H482" s="15"/>
    </row>
    <row r="483" spans="3:8" x14ac:dyDescent="0.25">
      <c r="C483" s="17"/>
      <c r="G483" s="87"/>
      <c r="H483" s="15"/>
    </row>
    <row r="484" spans="3:8" x14ac:dyDescent="0.25">
      <c r="C484" s="17"/>
      <c r="G484" s="87"/>
      <c r="H484" s="15"/>
    </row>
    <row r="485" spans="3:8" x14ac:dyDescent="0.25">
      <c r="C485" s="17"/>
      <c r="G485" s="87"/>
      <c r="H485" s="15"/>
    </row>
    <row r="486" spans="3:8" x14ac:dyDescent="0.25">
      <c r="C486" s="17"/>
      <c r="G486" s="87"/>
      <c r="H486" s="15"/>
    </row>
    <row r="487" spans="3:8" x14ac:dyDescent="0.25">
      <c r="C487" s="17"/>
      <c r="G487" s="87"/>
      <c r="H487" s="15"/>
    </row>
    <row r="488" spans="3:8" x14ac:dyDescent="0.25">
      <c r="C488" s="17"/>
      <c r="G488" s="87"/>
      <c r="H488" s="15"/>
    </row>
    <row r="489" spans="3:8" x14ac:dyDescent="0.25">
      <c r="C489" s="17"/>
      <c r="G489" s="87"/>
      <c r="H489" s="15"/>
    </row>
    <row r="490" spans="3:8" x14ac:dyDescent="0.25">
      <c r="C490" s="17"/>
      <c r="G490" s="87"/>
      <c r="H490" s="15"/>
    </row>
    <row r="491" spans="3:8" x14ac:dyDescent="0.25">
      <c r="C491" s="17"/>
      <c r="G491" s="87"/>
      <c r="H491" s="15"/>
    </row>
    <row r="492" spans="3:8" x14ac:dyDescent="0.25">
      <c r="C492" s="17"/>
      <c r="G492" s="87"/>
      <c r="H492" s="15"/>
    </row>
    <row r="493" spans="3:8" x14ac:dyDescent="0.25">
      <c r="C493" s="17"/>
      <c r="G493" s="87"/>
      <c r="H493" s="15"/>
    </row>
    <row r="494" spans="3:8" x14ac:dyDescent="0.25">
      <c r="C494" s="17"/>
      <c r="G494" s="87"/>
      <c r="H494" s="15"/>
    </row>
    <row r="495" spans="3:8" x14ac:dyDescent="0.25">
      <c r="C495" s="17"/>
      <c r="G495" s="87"/>
      <c r="H495" s="15"/>
    </row>
    <row r="496" spans="3:8" x14ac:dyDescent="0.25">
      <c r="C496" s="17"/>
      <c r="G496" s="87"/>
      <c r="H496" s="15"/>
    </row>
    <row r="497" spans="3:8" x14ac:dyDescent="0.25">
      <c r="C497" s="17"/>
      <c r="G497" s="87"/>
      <c r="H497" s="15"/>
    </row>
    <row r="498" spans="3:8" x14ac:dyDescent="0.25">
      <c r="C498" s="17"/>
      <c r="G498" s="87"/>
      <c r="H498" s="15"/>
    </row>
    <row r="499" spans="3:8" x14ac:dyDescent="0.25">
      <c r="C499" s="17"/>
      <c r="G499" s="87"/>
      <c r="H499" s="15"/>
    </row>
    <row r="500" spans="3:8" x14ac:dyDescent="0.25">
      <c r="C500" s="17"/>
      <c r="G500" s="87"/>
      <c r="H500" s="15"/>
    </row>
    <row r="501" spans="3:8" x14ac:dyDescent="0.25">
      <c r="C501" s="17"/>
      <c r="G501" s="87"/>
      <c r="H501" s="15"/>
    </row>
    <row r="502" spans="3:8" x14ac:dyDescent="0.25">
      <c r="C502" s="17"/>
      <c r="G502" s="87"/>
      <c r="H502" s="15"/>
    </row>
    <row r="503" spans="3:8" x14ac:dyDescent="0.25">
      <c r="C503" s="17"/>
      <c r="G503" s="87"/>
      <c r="H503" s="15"/>
    </row>
    <row r="504" spans="3:8" x14ac:dyDescent="0.25">
      <c r="C504" s="17"/>
      <c r="G504" s="87"/>
      <c r="H504" s="15"/>
    </row>
    <row r="505" spans="3:8" x14ac:dyDescent="0.25">
      <c r="C505" s="17"/>
      <c r="G505" s="87"/>
      <c r="H505" s="15"/>
    </row>
    <row r="506" spans="3:8" x14ac:dyDescent="0.25">
      <c r="C506" s="17"/>
      <c r="G506" s="87"/>
      <c r="H506" s="15"/>
    </row>
    <row r="507" spans="3:8" x14ac:dyDescent="0.25">
      <c r="C507" s="17"/>
      <c r="G507" s="87"/>
      <c r="H507" s="15"/>
    </row>
    <row r="508" spans="3:8" x14ac:dyDescent="0.25">
      <c r="C508" s="17"/>
      <c r="G508" s="87"/>
      <c r="H508" s="15"/>
    </row>
    <row r="509" spans="3:8" x14ac:dyDescent="0.25">
      <c r="C509" s="17"/>
      <c r="G509" s="87"/>
      <c r="H509" s="15"/>
    </row>
    <row r="510" spans="3:8" x14ac:dyDescent="0.25">
      <c r="C510" s="17"/>
      <c r="G510" s="87"/>
      <c r="H510" s="15"/>
    </row>
    <row r="511" spans="3:8" x14ac:dyDescent="0.25">
      <c r="C511" s="17"/>
      <c r="G511" s="87"/>
      <c r="H511" s="15"/>
    </row>
    <row r="512" spans="3:8" x14ac:dyDescent="0.25">
      <c r="C512" s="17"/>
      <c r="G512" s="87"/>
      <c r="H512" s="15"/>
    </row>
    <row r="513" spans="3:8" x14ac:dyDescent="0.25">
      <c r="C513" s="17"/>
      <c r="G513" s="87"/>
      <c r="H513" s="15"/>
    </row>
    <row r="514" spans="3:8" x14ac:dyDescent="0.25">
      <c r="C514" s="17"/>
      <c r="G514" s="87"/>
      <c r="H514" s="15"/>
    </row>
    <row r="515" spans="3:8" x14ac:dyDescent="0.25">
      <c r="C515" s="17"/>
      <c r="G515" s="87"/>
      <c r="H515" s="15"/>
    </row>
    <row r="516" spans="3:8" x14ac:dyDescent="0.25">
      <c r="C516" s="17"/>
      <c r="G516" s="87"/>
      <c r="H516" s="15"/>
    </row>
    <row r="517" spans="3:8" x14ac:dyDescent="0.25">
      <c r="C517" s="17"/>
      <c r="G517" s="87"/>
      <c r="H517" s="15"/>
    </row>
    <row r="518" spans="3:8" x14ac:dyDescent="0.25">
      <c r="C518" s="17"/>
      <c r="G518" s="87"/>
      <c r="H518" s="15"/>
    </row>
    <row r="519" spans="3:8" x14ac:dyDescent="0.25">
      <c r="C519" s="17"/>
      <c r="G519" s="87"/>
      <c r="H519" s="15"/>
    </row>
    <row r="520" spans="3:8" x14ac:dyDescent="0.25">
      <c r="C520" s="17"/>
      <c r="G520" s="87"/>
      <c r="H520" s="15"/>
    </row>
    <row r="521" spans="3:8" x14ac:dyDescent="0.25">
      <c r="C521" s="17"/>
      <c r="G521" s="87"/>
      <c r="H521" s="15"/>
    </row>
    <row r="522" spans="3:8" x14ac:dyDescent="0.25">
      <c r="C522" s="17"/>
      <c r="G522" s="87"/>
      <c r="H522" s="15"/>
    </row>
    <row r="523" spans="3:8" x14ac:dyDescent="0.25">
      <c r="C523" s="17"/>
      <c r="G523" s="87"/>
      <c r="H523" s="15"/>
    </row>
    <row r="524" spans="3:8" x14ac:dyDescent="0.25">
      <c r="C524" s="17"/>
      <c r="G524" s="87"/>
      <c r="H524" s="15"/>
    </row>
    <row r="525" spans="3:8" x14ac:dyDescent="0.25">
      <c r="C525" s="17"/>
      <c r="G525" s="87"/>
      <c r="H525" s="15"/>
    </row>
    <row r="526" spans="3:8" x14ac:dyDescent="0.25">
      <c r="C526" s="17"/>
      <c r="G526" s="87"/>
      <c r="H526" s="15"/>
    </row>
    <row r="527" spans="3:8" x14ac:dyDescent="0.25">
      <c r="C527" s="17"/>
      <c r="G527" s="87"/>
      <c r="H527" s="15"/>
    </row>
    <row r="528" spans="3:8" x14ac:dyDescent="0.25">
      <c r="C528" s="17"/>
      <c r="G528" s="87"/>
      <c r="H528" s="15"/>
    </row>
    <row r="529" spans="3:8" x14ac:dyDescent="0.25">
      <c r="C529" s="17"/>
      <c r="G529" s="87"/>
      <c r="H529" s="15"/>
    </row>
    <row r="530" spans="3:8" x14ac:dyDescent="0.25">
      <c r="C530" s="17"/>
      <c r="G530" s="87"/>
      <c r="H530" s="15"/>
    </row>
    <row r="531" spans="3:8" x14ac:dyDescent="0.25">
      <c r="C531" s="17"/>
      <c r="G531" s="87"/>
      <c r="H531" s="15"/>
    </row>
    <row r="532" spans="3:8" x14ac:dyDescent="0.25">
      <c r="C532" s="17"/>
      <c r="G532" s="87"/>
      <c r="H532" s="15"/>
    </row>
    <row r="533" spans="3:8" x14ac:dyDescent="0.25">
      <c r="C533" s="17"/>
      <c r="G533" s="87"/>
      <c r="H533" s="15"/>
    </row>
    <row r="534" spans="3:8" x14ac:dyDescent="0.25">
      <c r="C534" s="17"/>
      <c r="G534" s="87"/>
      <c r="H534" s="15"/>
    </row>
    <row r="535" spans="3:8" x14ac:dyDescent="0.25">
      <c r="C535" s="17"/>
      <c r="G535" s="87"/>
      <c r="H535" s="15"/>
    </row>
    <row r="536" spans="3:8" x14ac:dyDescent="0.25">
      <c r="C536" s="17"/>
      <c r="G536" s="87"/>
      <c r="H536" s="15"/>
    </row>
    <row r="537" spans="3:8" x14ac:dyDescent="0.25">
      <c r="C537" s="17"/>
      <c r="G537" s="87"/>
      <c r="H537" s="15"/>
    </row>
    <row r="538" spans="3:8" x14ac:dyDescent="0.25">
      <c r="C538" s="17"/>
      <c r="G538" s="87"/>
      <c r="H538" s="15"/>
    </row>
    <row r="539" spans="3:8" x14ac:dyDescent="0.25">
      <c r="C539" s="17"/>
      <c r="G539" s="87"/>
      <c r="H539" s="15"/>
    </row>
    <row r="540" spans="3:8" x14ac:dyDescent="0.25">
      <c r="C540" s="17"/>
      <c r="G540" s="87"/>
      <c r="H540" s="15"/>
    </row>
    <row r="541" spans="3:8" x14ac:dyDescent="0.25">
      <c r="C541" s="17"/>
      <c r="G541" s="87"/>
      <c r="H541" s="15"/>
    </row>
    <row r="542" spans="3:8" x14ac:dyDescent="0.25">
      <c r="C542" s="17"/>
      <c r="G542" s="87"/>
      <c r="H542" s="15"/>
    </row>
    <row r="543" spans="3:8" x14ac:dyDescent="0.25">
      <c r="C543" s="17"/>
      <c r="G543" s="87"/>
      <c r="H543" s="15"/>
    </row>
    <row r="544" spans="3:8" x14ac:dyDescent="0.25">
      <c r="C544" s="17"/>
      <c r="G544" s="87"/>
      <c r="H544" s="15"/>
    </row>
    <row r="545" spans="3:8" x14ac:dyDescent="0.25">
      <c r="C545" s="17"/>
      <c r="G545" s="87"/>
      <c r="H545" s="15"/>
    </row>
    <row r="546" spans="3:8" x14ac:dyDescent="0.25">
      <c r="C546" s="17"/>
      <c r="G546" s="87"/>
      <c r="H546" s="15"/>
    </row>
    <row r="547" spans="3:8" x14ac:dyDescent="0.25">
      <c r="C547" s="17"/>
      <c r="G547" s="87"/>
      <c r="H547" s="15"/>
    </row>
    <row r="548" spans="3:8" x14ac:dyDescent="0.25">
      <c r="C548" s="17"/>
      <c r="G548" s="87"/>
      <c r="H548" s="15"/>
    </row>
    <row r="549" spans="3:8" x14ac:dyDescent="0.25">
      <c r="C549" s="17"/>
      <c r="G549" s="87"/>
      <c r="H549" s="15"/>
    </row>
    <row r="550" spans="3:8" x14ac:dyDescent="0.25">
      <c r="C550" s="17"/>
      <c r="G550" s="87"/>
      <c r="H550" s="15"/>
    </row>
    <row r="551" spans="3:8" x14ac:dyDescent="0.25">
      <c r="C551" s="17"/>
      <c r="G551" s="87"/>
      <c r="H551" s="15"/>
    </row>
    <row r="552" spans="3:8" x14ac:dyDescent="0.25">
      <c r="C552" s="17"/>
      <c r="G552" s="87"/>
      <c r="H552" s="15"/>
    </row>
    <row r="553" spans="3:8" x14ac:dyDescent="0.25">
      <c r="C553" s="17"/>
      <c r="G553" s="87"/>
      <c r="H553" s="15"/>
    </row>
    <row r="554" spans="3:8" x14ac:dyDescent="0.25">
      <c r="C554" s="17"/>
      <c r="G554" s="87"/>
      <c r="H554" s="15"/>
    </row>
    <row r="555" spans="3:8" x14ac:dyDescent="0.25">
      <c r="C555" s="17"/>
      <c r="G555" s="87"/>
      <c r="H555" s="15"/>
    </row>
    <row r="556" spans="3:8" x14ac:dyDescent="0.25">
      <c r="C556" s="17"/>
      <c r="G556" s="87"/>
      <c r="H556" s="15"/>
    </row>
    <row r="557" spans="3:8" x14ac:dyDescent="0.25">
      <c r="C557" s="17"/>
      <c r="G557" s="87"/>
      <c r="H557" s="15"/>
    </row>
    <row r="558" spans="3:8" x14ac:dyDescent="0.25">
      <c r="C558" s="17"/>
      <c r="G558" s="87"/>
      <c r="H558" s="15"/>
    </row>
    <row r="559" spans="3:8" x14ac:dyDescent="0.25">
      <c r="C559" s="17"/>
      <c r="G559" s="87"/>
      <c r="H559" s="15"/>
    </row>
    <row r="560" spans="3:8" x14ac:dyDescent="0.25">
      <c r="C560" s="17"/>
      <c r="G560" s="87"/>
      <c r="H560" s="15"/>
    </row>
    <row r="561" spans="3:8" x14ac:dyDescent="0.25">
      <c r="C561" s="17"/>
      <c r="G561" s="87"/>
      <c r="H561" s="15"/>
    </row>
    <row r="562" spans="3:8" x14ac:dyDescent="0.25">
      <c r="C562" s="17"/>
      <c r="G562" s="87"/>
      <c r="H562" s="15"/>
    </row>
    <row r="563" spans="3:8" x14ac:dyDescent="0.25">
      <c r="C563" s="17"/>
      <c r="G563" s="87"/>
      <c r="H563" s="15"/>
    </row>
    <row r="564" spans="3:8" x14ac:dyDescent="0.25">
      <c r="C564" s="17"/>
      <c r="G564" s="87"/>
      <c r="H564" s="15"/>
    </row>
    <row r="565" spans="3:8" x14ac:dyDescent="0.25">
      <c r="C565" s="17"/>
      <c r="G565" s="87"/>
      <c r="H565" s="15"/>
    </row>
    <row r="566" spans="3:8" x14ac:dyDescent="0.25">
      <c r="C566" s="17"/>
      <c r="G566" s="87"/>
      <c r="H566" s="15"/>
    </row>
    <row r="567" spans="3:8" x14ac:dyDescent="0.25">
      <c r="C567" s="17"/>
      <c r="G567" s="87"/>
      <c r="H567" s="15"/>
    </row>
    <row r="568" spans="3:8" x14ac:dyDescent="0.25">
      <c r="C568" s="17"/>
      <c r="G568" s="87"/>
      <c r="H568" s="15"/>
    </row>
    <row r="569" spans="3:8" x14ac:dyDescent="0.25">
      <c r="C569" s="17"/>
      <c r="G569" s="87"/>
      <c r="H569" s="15"/>
    </row>
    <row r="570" spans="3:8" x14ac:dyDescent="0.25">
      <c r="C570" s="17"/>
      <c r="G570" s="87"/>
      <c r="H570" s="15"/>
    </row>
    <row r="571" spans="3:8" x14ac:dyDescent="0.25">
      <c r="C571" s="17"/>
      <c r="G571" s="87"/>
      <c r="H571" s="15"/>
    </row>
    <row r="572" spans="3:8" x14ac:dyDescent="0.25">
      <c r="C572" s="17"/>
      <c r="G572" s="87"/>
      <c r="H572" s="15"/>
    </row>
    <row r="573" spans="3:8" x14ac:dyDescent="0.25">
      <c r="C573" s="17"/>
      <c r="G573" s="87"/>
      <c r="H573" s="15"/>
    </row>
    <row r="574" spans="3:8" x14ac:dyDescent="0.25">
      <c r="C574" s="17"/>
      <c r="G574" s="87"/>
      <c r="H574" s="15"/>
    </row>
    <row r="575" spans="3:8" x14ac:dyDescent="0.25">
      <c r="C575" s="17"/>
      <c r="G575" s="87"/>
      <c r="H575" s="15"/>
    </row>
    <row r="576" spans="3:8" x14ac:dyDescent="0.25">
      <c r="C576" s="17"/>
      <c r="G576" s="87"/>
      <c r="H576" s="15"/>
    </row>
    <row r="577" spans="3:8" x14ac:dyDescent="0.25">
      <c r="C577" s="17"/>
      <c r="G577" s="87"/>
      <c r="H577" s="15"/>
    </row>
    <row r="578" spans="3:8" x14ac:dyDescent="0.25">
      <c r="C578" s="17"/>
      <c r="G578" s="87"/>
      <c r="H578" s="15"/>
    </row>
    <row r="579" spans="3:8" x14ac:dyDescent="0.25">
      <c r="C579" s="17"/>
      <c r="G579" s="87"/>
      <c r="H579" s="15"/>
    </row>
    <row r="580" spans="3:8" x14ac:dyDescent="0.25">
      <c r="C580" s="17"/>
      <c r="G580" s="87"/>
      <c r="H580" s="15"/>
    </row>
    <row r="581" spans="3:8" x14ac:dyDescent="0.25">
      <c r="C581" s="17"/>
      <c r="G581" s="87"/>
      <c r="H581" s="15"/>
    </row>
    <row r="582" spans="3:8" x14ac:dyDescent="0.25">
      <c r="C582" s="17"/>
      <c r="G582" s="87"/>
      <c r="H582" s="15"/>
    </row>
    <row r="583" spans="3:8" x14ac:dyDescent="0.25">
      <c r="C583" s="17"/>
      <c r="G583" s="87"/>
      <c r="H583" s="15"/>
    </row>
    <row r="584" spans="3:8" x14ac:dyDescent="0.25">
      <c r="C584" s="17"/>
      <c r="G584" s="87"/>
      <c r="H584" s="15"/>
    </row>
    <row r="585" spans="3:8" x14ac:dyDescent="0.25">
      <c r="C585" s="17"/>
      <c r="G585" s="87"/>
      <c r="H585" s="15"/>
    </row>
    <row r="586" spans="3:8" x14ac:dyDescent="0.25">
      <c r="C586" s="17"/>
      <c r="G586" s="87"/>
      <c r="H586" s="15"/>
    </row>
    <row r="587" spans="3:8" x14ac:dyDescent="0.25">
      <c r="C587" s="17"/>
      <c r="G587" s="87"/>
      <c r="H587" s="15"/>
    </row>
    <row r="588" spans="3:8" x14ac:dyDescent="0.25">
      <c r="C588" s="17"/>
      <c r="G588" s="87"/>
      <c r="H588" s="15"/>
    </row>
    <row r="589" spans="3:8" x14ac:dyDescent="0.25">
      <c r="C589" s="17"/>
      <c r="G589" s="87"/>
      <c r="H589" s="15"/>
    </row>
    <row r="590" spans="3:8" x14ac:dyDescent="0.25">
      <c r="C590" s="17"/>
      <c r="G590" s="87"/>
      <c r="H590" s="15"/>
    </row>
    <row r="591" spans="3:8" x14ac:dyDescent="0.25">
      <c r="C591" s="17"/>
      <c r="G591" s="87"/>
      <c r="H591" s="15"/>
    </row>
    <row r="592" spans="3:8" x14ac:dyDescent="0.25">
      <c r="C592" s="17"/>
      <c r="G592" s="87"/>
      <c r="H592" s="15"/>
    </row>
    <row r="593" spans="3:8" x14ac:dyDescent="0.25">
      <c r="C593" s="17"/>
      <c r="G593" s="87"/>
      <c r="H593" s="15"/>
    </row>
    <row r="594" spans="3:8" x14ac:dyDescent="0.25">
      <c r="C594" s="17"/>
      <c r="G594" s="87"/>
      <c r="H594" s="15"/>
    </row>
    <row r="595" spans="3:8" x14ac:dyDescent="0.25">
      <c r="C595" s="17"/>
      <c r="G595" s="87"/>
      <c r="H595" s="15"/>
    </row>
    <row r="596" spans="3:8" x14ac:dyDescent="0.25">
      <c r="C596" s="17"/>
      <c r="G596" s="87"/>
      <c r="H596" s="15"/>
    </row>
    <row r="597" spans="3:8" x14ac:dyDescent="0.25">
      <c r="C597" s="17"/>
      <c r="G597" s="87"/>
      <c r="H597" s="15"/>
    </row>
    <row r="598" spans="3:8" x14ac:dyDescent="0.25">
      <c r="C598" s="17"/>
      <c r="G598" s="87"/>
      <c r="H598" s="15"/>
    </row>
    <row r="599" spans="3:8" x14ac:dyDescent="0.25">
      <c r="C599" s="17"/>
      <c r="G599" s="87"/>
      <c r="H599" s="15"/>
    </row>
    <row r="600" spans="3:8" x14ac:dyDescent="0.25">
      <c r="C600" s="17"/>
      <c r="G600" s="87"/>
      <c r="H600" s="15"/>
    </row>
    <row r="601" spans="3:8" x14ac:dyDescent="0.25">
      <c r="C601" s="17"/>
      <c r="G601" s="87"/>
      <c r="H601" s="15"/>
    </row>
    <row r="602" spans="3:8" x14ac:dyDescent="0.25">
      <c r="C602" s="17"/>
      <c r="G602" s="87"/>
      <c r="H602" s="15"/>
    </row>
    <row r="603" spans="3:8" x14ac:dyDescent="0.25">
      <c r="C603" s="17"/>
      <c r="G603" s="87"/>
      <c r="H603" s="15"/>
    </row>
    <row r="604" spans="3:8" x14ac:dyDescent="0.25">
      <c r="C604" s="17"/>
      <c r="G604" s="87"/>
      <c r="H604" s="15"/>
    </row>
    <row r="605" spans="3:8" x14ac:dyDescent="0.25">
      <c r="C605" s="17"/>
      <c r="G605" s="87"/>
      <c r="H605" s="15"/>
    </row>
    <row r="606" spans="3:8" x14ac:dyDescent="0.25">
      <c r="C606" s="17"/>
      <c r="G606" s="87"/>
      <c r="H606" s="15"/>
    </row>
    <row r="607" spans="3:8" x14ac:dyDescent="0.25">
      <c r="C607" s="17"/>
      <c r="G607" s="87"/>
      <c r="H607" s="15"/>
    </row>
    <row r="608" spans="3:8" x14ac:dyDescent="0.25">
      <c r="C608" s="17"/>
      <c r="G608" s="87"/>
      <c r="H608" s="15"/>
    </row>
    <row r="609" spans="3:8" x14ac:dyDescent="0.25">
      <c r="C609" s="17"/>
      <c r="G609" s="87"/>
      <c r="H609" s="15"/>
    </row>
    <row r="610" spans="3:8" x14ac:dyDescent="0.25">
      <c r="C610" s="17"/>
      <c r="G610" s="87"/>
      <c r="H610" s="15"/>
    </row>
    <row r="611" spans="3:8" x14ac:dyDescent="0.25">
      <c r="C611" s="17"/>
      <c r="G611" s="87"/>
      <c r="H611" s="15"/>
    </row>
    <row r="612" spans="3:8" x14ac:dyDescent="0.25">
      <c r="C612" s="17"/>
      <c r="G612" s="87"/>
      <c r="H612" s="15"/>
    </row>
    <row r="613" spans="3:8" x14ac:dyDescent="0.25">
      <c r="C613" s="17"/>
      <c r="G613" s="87"/>
      <c r="H613" s="15"/>
    </row>
    <row r="614" spans="3:8" x14ac:dyDescent="0.25">
      <c r="C614" s="17"/>
      <c r="G614" s="87"/>
      <c r="H614" s="15"/>
    </row>
    <row r="615" spans="3:8" x14ac:dyDescent="0.25">
      <c r="C615" s="17"/>
      <c r="G615" s="87"/>
      <c r="H615" s="15"/>
    </row>
    <row r="616" spans="3:8" x14ac:dyDescent="0.25">
      <c r="C616" s="17"/>
      <c r="G616" s="87"/>
      <c r="H616" s="15"/>
    </row>
    <row r="617" spans="3:8" x14ac:dyDescent="0.25">
      <c r="C617" s="17"/>
      <c r="G617" s="87"/>
      <c r="H617" s="15"/>
    </row>
    <row r="618" spans="3:8" x14ac:dyDescent="0.25">
      <c r="C618" s="17"/>
      <c r="G618" s="87"/>
      <c r="H618" s="15"/>
    </row>
    <row r="619" spans="3:8" x14ac:dyDescent="0.25">
      <c r="C619" s="17"/>
      <c r="G619" s="87"/>
      <c r="H619" s="15"/>
    </row>
    <row r="620" spans="3:8" x14ac:dyDescent="0.25">
      <c r="C620" s="17"/>
      <c r="G620" s="87"/>
      <c r="H620" s="15"/>
    </row>
    <row r="621" spans="3:8" x14ac:dyDescent="0.25">
      <c r="C621" s="17"/>
      <c r="G621" s="87"/>
      <c r="H621" s="15"/>
    </row>
    <row r="622" spans="3:8" x14ac:dyDescent="0.25">
      <c r="C622" s="17"/>
      <c r="G622" s="87"/>
      <c r="H622" s="15"/>
    </row>
    <row r="623" spans="3:8" x14ac:dyDescent="0.25">
      <c r="C623" s="17"/>
      <c r="G623" s="87"/>
      <c r="H623" s="15"/>
    </row>
    <row r="624" spans="3:8" x14ac:dyDescent="0.25">
      <c r="C624" s="17"/>
      <c r="G624" s="87"/>
      <c r="H624" s="15"/>
    </row>
    <row r="625" spans="3:8" x14ac:dyDescent="0.25">
      <c r="C625" s="17"/>
      <c r="G625" s="87"/>
      <c r="H625" s="15"/>
    </row>
    <row r="626" spans="3:8" x14ac:dyDescent="0.25">
      <c r="C626" s="17"/>
      <c r="G626" s="87"/>
      <c r="H626" s="15"/>
    </row>
    <row r="627" spans="3:8" x14ac:dyDescent="0.25">
      <c r="C627" s="17"/>
      <c r="G627" s="87"/>
      <c r="H627" s="15"/>
    </row>
    <row r="628" spans="3:8" x14ac:dyDescent="0.25">
      <c r="C628" s="17"/>
      <c r="G628" s="87"/>
      <c r="H628" s="15"/>
    </row>
    <row r="629" spans="3:8" x14ac:dyDescent="0.25">
      <c r="C629" s="17"/>
      <c r="G629" s="87"/>
      <c r="H629" s="15"/>
    </row>
    <row r="630" spans="3:8" x14ac:dyDescent="0.25">
      <c r="C630" s="17"/>
      <c r="G630" s="87"/>
      <c r="H630" s="15"/>
    </row>
    <row r="631" spans="3:8" x14ac:dyDescent="0.25">
      <c r="C631" s="17"/>
      <c r="G631" s="87"/>
      <c r="H631" s="15"/>
    </row>
    <row r="632" spans="3:8" x14ac:dyDescent="0.25">
      <c r="C632" s="17"/>
      <c r="G632" s="87"/>
      <c r="H632" s="15"/>
    </row>
    <row r="633" spans="3:8" x14ac:dyDescent="0.25">
      <c r="C633" s="17"/>
      <c r="G633" s="87"/>
      <c r="H633" s="15"/>
    </row>
    <row r="634" spans="3:8" x14ac:dyDescent="0.25">
      <c r="C634" s="17"/>
      <c r="G634" s="87"/>
      <c r="H634" s="15"/>
    </row>
    <row r="635" spans="3:8" x14ac:dyDescent="0.25">
      <c r="C635" s="17"/>
      <c r="G635" s="87"/>
      <c r="H635" s="15"/>
    </row>
    <row r="636" spans="3:8" x14ac:dyDescent="0.25">
      <c r="C636" s="17"/>
      <c r="G636" s="87"/>
      <c r="H636" s="15"/>
    </row>
    <row r="637" spans="3:8" x14ac:dyDescent="0.25">
      <c r="C637" s="17"/>
      <c r="G637" s="87"/>
      <c r="H637" s="15"/>
    </row>
    <row r="638" spans="3:8" x14ac:dyDescent="0.25">
      <c r="C638" s="17"/>
      <c r="G638" s="87"/>
      <c r="H638" s="15"/>
    </row>
    <row r="639" spans="3:8" x14ac:dyDescent="0.25">
      <c r="C639" s="17"/>
      <c r="G639" s="87"/>
      <c r="H639" s="15"/>
    </row>
    <row r="640" spans="3:8" x14ac:dyDescent="0.25">
      <c r="C640" s="17"/>
      <c r="G640" s="87"/>
      <c r="H640" s="15"/>
    </row>
    <row r="641" spans="3:8" x14ac:dyDescent="0.25">
      <c r="C641" s="17"/>
      <c r="G641" s="87"/>
      <c r="H641" s="15"/>
    </row>
    <row r="642" spans="3:8" x14ac:dyDescent="0.25">
      <c r="C642" s="17"/>
      <c r="G642" s="87"/>
      <c r="H642" s="15"/>
    </row>
    <row r="643" spans="3:8" x14ac:dyDescent="0.25">
      <c r="C643" s="17"/>
      <c r="G643" s="87"/>
      <c r="H643" s="15"/>
    </row>
    <row r="644" spans="3:8" x14ac:dyDescent="0.25">
      <c r="C644" s="17"/>
      <c r="G644" s="87"/>
      <c r="H644" s="15"/>
    </row>
    <row r="645" spans="3:8" x14ac:dyDescent="0.25">
      <c r="C645" s="17"/>
      <c r="G645" s="87"/>
      <c r="H645" s="15"/>
    </row>
    <row r="646" spans="3:8" x14ac:dyDescent="0.25">
      <c r="C646" s="17"/>
      <c r="G646" s="87"/>
      <c r="H646" s="15"/>
    </row>
    <row r="647" spans="3:8" x14ac:dyDescent="0.25">
      <c r="C647" s="17"/>
      <c r="G647" s="87"/>
      <c r="H647" s="15"/>
    </row>
    <row r="648" spans="3:8" x14ac:dyDescent="0.25">
      <c r="C648" s="17"/>
      <c r="G648" s="87"/>
      <c r="H648" s="15"/>
    </row>
    <row r="649" spans="3:8" x14ac:dyDescent="0.25">
      <c r="C649" s="17"/>
      <c r="G649" s="87"/>
      <c r="H649" s="15"/>
    </row>
    <row r="650" spans="3:8" x14ac:dyDescent="0.25">
      <c r="C650" s="17"/>
      <c r="G650" s="87"/>
      <c r="H650" s="15"/>
    </row>
    <row r="651" spans="3:8" x14ac:dyDescent="0.25">
      <c r="C651" s="17"/>
      <c r="G651" s="87"/>
      <c r="H651" s="15"/>
    </row>
    <row r="652" spans="3:8" x14ac:dyDescent="0.25">
      <c r="C652" s="17"/>
      <c r="G652" s="87"/>
      <c r="H652" s="15"/>
    </row>
    <row r="653" spans="3:8" x14ac:dyDescent="0.25">
      <c r="C653" s="17"/>
      <c r="G653" s="87"/>
      <c r="H653" s="15"/>
    </row>
    <row r="654" spans="3:8" x14ac:dyDescent="0.25">
      <c r="C654" s="17"/>
      <c r="G654" s="87"/>
      <c r="H654" s="15"/>
    </row>
    <row r="655" spans="3:8" x14ac:dyDescent="0.25">
      <c r="C655" s="17"/>
      <c r="G655" s="87"/>
      <c r="H655" s="15"/>
    </row>
    <row r="656" spans="3:8" x14ac:dyDescent="0.25">
      <c r="C656" s="17"/>
      <c r="G656" s="87"/>
      <c r="H656" s="15"/>
    </row>
    <row r="657" spans="3:8" x14ac:dyDescent="0.25">
      <c r="C657" s="17"/>
      <c r="G657" s="87"/>
      <c r="H657" s="15"/>
    </row>
    <row r="658" spans="3:8" x14ac:dyDescent="0.25">
      <c r="C658" s="17"/>
      <c r="G658" s="87"/>
      <c r="H658" s="15"/>
    </row>
    <row r="659" spans="3:8" x14ac:dyDescent="0.25">
      <c r="C659" s="17"/>
      <c r="G659" s="87"/>
      <c r="H659" s="15"/>
    </row>
    <row r="660" spans="3:8" x14ac:dyDescent="0.25">
      <c r="C660" s="17"/>
      <c r="G660" s="87"/>
      <c r="H660" s="15"/>
    </row>
    <row r="661" spans="3:8" x14ac:dyDescent="0.25">
      <c r="C661" s="17"/>
      <c r="G661" s="87"/>
      <c r="H661" s="15"/>
    </row>
    <row r="662" spans="3:8" x14ac:dyDescent="0.25">
      <c r="C662" s="17"/>
      <c r="G662" s="87"/>
      <c r="H662" s="15"/>
    </row>
    <row r="663" spans="3:8" x14ac:dyDescent="0.25">
      <c r="C663" s="17"/>
      <c r="G663" s="87"/>
      <c r="H663" s="15"/>
    </row>
    <row r="664" spans="3:8" x14ac:dyDescent="0.25">
      <c r="C664" s="17"/>
      <c r="G664" s="87"/>
      <c r="H664" s="15"/>
    </row>
    <row r="665" spans="3:8" x14ac:dyDescent="0.25">
      <c r="C665" s="17"/>
      <c r="G665" s="87"/>
      <c r="H665" s="15"/>
    </row>
    <row r="666" spans="3:8" x14ac:dyDescent="0.25">
      <c r="C666" s="17"/>
      <c r="G666" s="87"/>
      <c r="H666" s="15"/>
    </row>
    <row r="667" spans="3:8" x14ac:dyDescent="0.25">
      <c r="C667" s="17"/>
      <c r="G667" s="87"/>
      <c r="H667" s="15"/>
    </row>
    <row r="668" spans="3:8" x14ac:dyDescent="0.25">
      <c r="C668" s="17"/>
      <c r="G668" s="87"/>
      <c r="H668" s="15"/>
    </row>
    <row r="669" spans="3:8" x14ac:dyDescent="0.25">
      <c r="C669" s="17"/>
      <c r="G669" s="87"/>
      <c r="H669" s="15"/>
    </row>
    <row r="670" spans="3:8" x14ac:dyDescent="0.25">
      <c r="C670" s="17"/>
      <c r="G670" s="87"/>
      <c r="H670" s="15"/>
    </row>
    <row r="671" spans="3:8" x14ac:dyDescent="0.25">
      <c r="C671" s="17"/>
      <c r="G671" s="87"/>
      <c r="H671" s="15"/>
    </row>
    <row r="672" spans="3:8" x14ac:dyDescent="0.25">
      <c r="C672" s="17"/>
      <c r="G672" s="87"/>
      <c r="H672" s="15"/>
    </row>
    <row r="673" spans="3:8" x14ac:dyDescent="0.25">
      <c r="C673" s="17"/>
      <c r="G673" s="87"/>
      <c r="H673" s="15"/>
    </row>
    <row r="674" spans="3:8" x14ac:dyDescent="0.25">
      <c r="C674" s="17"/>
      <c r="G674" s="87"/>
      <c r="H674" s="15"/>
    </row>
    <row r="675" spans="3:8" x14ac:dyDescent="0.25">
      <c r="C675" s="17"/>
      <c r="G675" s="87"/>
      <c r="H675" s="15"/>
    </row>
    <row r="676" spans="3:8" x14ac:dyDescent="0.25">
      <c r="C676" s="17"/>
      <c r="G676" s="87"/>
      <c r="H676" s="15"/>
    </row>
    <row r="677" spans="3:8" x14ac:dyDescent="0.25">
      <c r="C677" s="17"/>
      <c r="G677" s="87"/>
      <c r="H677" s="15"/>
    </row>
    <row r="678" spans="3:8" x14ac:dyDescent="0.25">
      <c r="C678" s="17"/>
      <c r="G678" s="87"/>
      <c r="H678" s="15"/>
    </row>
    <row r="679" spans="3:8" x14ac:dyDescent="0.25">
      <c r="C679" s="17"/>
      <c r="G679" s="87"/>
      <c r="H679" s="15"/>
    </row>
    <row r="680" spans="3:8" x14ac:dyDescent="0.25">
      <c r="C680" s="17"/>
      <c r="G680" s="87"/>
      <c r="H680" s="15"/>
    </row>
    <row r="681" spans="3:8" x14ac:dyDescent="0.25">
      <c r="C681" s="17"/>
      <c r="G681" s="87"/>
      <c r="H681" s="15"/>
    </row>
    <row r="682" spans="3:8" x14ac:dyDescent="0.25">
      <c r="C682" s="17"/>
      <c r="G682" s="87"/>
      <c r="H682" s="15"/>
    </row>
    <row r="683" spans="3:8" x14ac:dyDescent="0.25">
      <c r="C683" s="17"/>
      <c r="G683" s="87"/>
      <c r="H683" s="15"/>
    </row>
    <row r="684" spans="3:8" x14ac:dyDescent="0.25">
      <c r="C684" s="17"/>
      <c r="G684" s="87"/>
      <c r="H684" s="15"/>
    </row>
    <row r="685" spans="3:8" x14ac:dyDescent="0.25">
      <c r="C685" s="17"/>
      <c r="G685" s="87"/>
      <c r="H685" s="15"/>
    </row>
    <row r="686" spans="3:8" x14ac:dyDescent="0.25">
      <c r="C686" s="17"/>
      <c r="G686" s="87"/>
      <c r="H686" s="15"/>
    </row>
    <row r="687" spans="3:8" x14ac:dyDescent="0.25">
      <c r="C687" s="17"/>
      <c r="G687" s="87"/>
      <c r="H687" s="15"/>
    </row>
    <row r="688" spans="3:8" x14ac:dyDescent="0.25">
      <c r="C688" s="17"/>
      <c r="G688" s="87"/>
      <c r="H688" s="15"/>
    </row>
    <row r="689" spans="3:8" x14ac:dyDescent="0.25">
      <c r="C689" s="17"/>
      <c r="G689" s="87"/>
      <c r="H689" s="15"/>
    </row>
    <row r="690" spans="3:8" x14ac:dyDescent="0.25">
      <c r="C690" s="17"/>
      <c r="G690" s="87"/>
      <c r="H690" s="15"/>
    </row>
    <row r="691" spans="3:8" x14ac:dyDescent="0.25">
      <c r="C691" s="17"/>
      <c r="G691" s="87"/>
      <c r="H691" s="15"/>
    </row>
    <row r="692" spans="3:8" x14ac:dyDescent="0.25">
      <c r="C692" s="17"/>
      <c r="G692" s="87"/>
      <c r="H692" s="15"/>
    </row>
    <row r="693" spans="3:8" x14ac:dyDescent="0.25">
      <c r="C693" s="17"/>
      <c r="G693" s="87"/>
      <c r="H693" s="15"/>
    </row>
    <row r="694" spans="3:8" x14ac:dyDescent="0.25">
      <c r="C694" s="17"/>
      <c r="G694" s="87"/>
      <c r="H694" s="15"/>
    </row>
    <row r="695" spans="3:8" x14ac:dyDescent="0.25">
      <c r="C695" s="17"/>
      <c r="G695" s="87"/>
      <c r="H695" s="15"/>
    </row>
    <row r="696" spans="3:8" x14ac:dyDescent="0.25">
      <c r="C696" s="17"/>
      <c r="G696" s="87"/>
      <c r="H696" s="15"/>
    </row>
    <row r="697" spans="3:8" x14ac:dyDescent="0.25">
      <c r="C697" s="17"/>
      <c r="G697" s="87"/>
      <c r="H697" s="15"/>
    </row>
    <row r="698" spans="3:8" x14ac:dyDescent="0.25">
      <c r="C698" s="17"/>
      <c r="G698" s="87"/>
      <c r="H698" s="15"/>
    </row>
    <row r="699" spans="3:8" x14ac:dyDescent="0.25">
      <c r="C699" s="17"/>
      <c r="G699" s="87"/>
      <c r="H699" s="15"/>
    </row>
    <row r="700" spans="3:8" x14ac:dyDescent="0.25">
      <c r="C700" s="17"/>
      <c r="G700" s="87"/>
      <c r="H700" s="15"/>
    </row>
    <row r="701" spans="3:8" x14ac:dyDescent="0.25">
      <c r="C701" s="17"/>
      <c r="G701" s="87"/>
      <c r="H701" s="15"/>
    </row>
    <row r="702" spans="3:8" x14ac:dyDescent="0.25">
      <c r="C702" s="17"/>
      <c r="G702" s="87"/>
      <c r="H702" s="15"/>
    </row>
    <row r="703" spans="3:8" x14ac:dyDescent="0.25">
      <c r="C703" s="17"/>
      <c r="G703" s="87"/>
      <c r="H703" s="15"/>
    </row>
    <row r="704" spans="3:8" x14ac:dyDescent="0.25">
      <c r="C704" s="17"/>
      <c r="G704" s="87"/>
      <c r="H704" s="15"/>
    </row>
    <row r="705" spans="3:8" x14ac:dyDescent="0.25">
      <c r="C705" s="17"/>
      <c r="G705" s="87"/>
      <c r="H705" s="15"/>
    </row>
    <row r="706" spans="3:8" x14ac:dyDescent="0.25">
      <c r="C706" s="17"/>
      <c r="G706" s="87"/>
      <c r="H706" s="15"/>
    </row>
    <row r="707" spans="3:8" x14ac:dyDescent="0.25">
      <c r="C707" s="17"/>
      <c r="G707" s="87"/>
      <c r="H707" s="15"/>
    </row>
    <row r="708" spans="3:8" x14ac:dyDescent="0.25">
      <c r="C708" s="17"/>
      <c r="G708" s="87"/>
      <c r="H708" s="15"/>
    </row>
    <row r="709" spans="3:8" x14ac:dyDescent="0.25">
      <c r="C709" s="17"/>
      <c r="G709" s="87"/>
      <c r="H709" s="15"/>
    </row>
    <row r="710" spans="3:8" x14ac:dyDescent="0.25">
      <c r="C710" s="17"/>
      <c r="G710" s="87"/>
      <c r="H710" s="15"/>
    </row>
    <row r="711" spans="3:8" x14ac:dyDescent="0.25">
      <c r="C711" s="17"/>
      <c r="G711" s="87"/>
      <c r="H711" s="15"/>
    </row>
    <row r="712" spans="3:8" x14ac:dyDescent="0.25">
      <c r="C712" s="17"/>
      <c r="G712" s="87"/>
      <c r="H712" s="15"/>
    </row>
    <row r="713" spans="3:8" x14ac:dyDescent="0.25">
      <c r="C713" s="17"/>
      <c r="G713" s="87"/>
      <c r="H713" s="15"/>
    </row>
    <row r="714" spans="3:8" x14ac:dyDescent="0.25">
      <c r="C714" s="17"/>
      <c r="G714" s="87"/>
      <c r="H714" s="15"/>
    </row>
    <row r="715" spans="3:8" x14ac:dyDescent="0.25">
      <c r="C715" s="17"/>
      <c r="G715" s="87"/>
      <c r="H715" s="15"/>
    </row>
    <row r="716" spans="3:8" x14ac:dyDescent="0.25">
      <c r="C716" s="17"/>
      <c r="G716" s="87"/>
      <c r="H716" s="15"/>
    </row>
    <row r="717" spans="3:8" x14ac:dyDescent="0.25">
      <c r="C717" s="17"/>
      <c r="G717" s="87"/>
      <c r="H717" s="15"/>
    </row>
    <row r="718" spans="3:8" x14ac:dyDescent="0.25">
      <c r="C718" s="17"/>
      <c r="G718" s="87"/>
      <c r="H718" s="15"/>
    </row>
    <row r="719" spans="3:8" x14ac:dyDescent="0.25">
      <c r="C719" s="17"/>
      <c r="G719" s="87"/>
      <c r="H719" s="15"/>
    </row>
    <row r="720" spans="3:8" x14ac:dyDescent="0.25">
      <c r="C720" s="17"/>
      <c r="G720" s="87"/>
      <c r="H720" s="15"/>
    </row>
    <row r="721" spans="3:8" x14ac:dyDescent="0.25">
      <c r="C721" s="17"/>
      <c r="G721" s="87"/>
      <c r="H721" s="15"/>
    </row>
    <row r="722" spans="3:8" x14ac:dyDescent="0.25">
      <c r="C722" s="17"/>
      <c r="G722" s="87"/>
      <c r="H722" s="15"/>
    </row>
    <row r="723" spans="3:8" x14ac:dyDescent="0.25">
      <c r="C723" s="17"/>
      <c r="G723" s="87"/>
      <c r="H723" s="15"/>
    </row>
    <row r="724" spans="3:8" x14ac:dyDescent="0.25">
      <c r="C724" s="17"/>
      <c r="G724" s="87"/>
      <c r="H724" s="15"/>
    </row>
    <row r="725" spans="3:8" x14ac:dyDescent="0.25">
      <c r="C725" s="17"/>
      <c r="G725" s="87"/>
      <c r="H725" s="15"/>
    </row>
    <row r="726" spans="3:8" x14ac:dyDescent="0.25">
      <c r="C726" s="17"/>
      <c r="G726" s="87"/>
      <c r="H726" s="15"/>
    </row>
    <row r="727" spans="3:8" x14ac:dyDescent="0.25">
      <c r="C727" s="17"/>
      <c r="G727" s="87"/>
      <c r="H727" s="15"/>
    </row>
    <row r="728" spans="3:8" x14ac:dyDescent="0.25">
      <c r="C728" s="17"/>
      <c r="G728" s="87"/>
      <c r="H728" s="15"/>
    </row>
    <row r="729" spans="3:8" x14ac:dyDescent="0.25">
      <c r="C729" s="17"/>
      <c r="G729" s="87"/>
      <c r="H729" s="15"/>
    </row>
    <row r="730" spans="3:8" x14ac:dyDescent="0.25">
      <c r="C730" s="17"/>
      <c r="G730" s="87"/>
      <c r="H730" s="15"/>
    </row>
    <row r="731" spans="3:8" x14ac:dyDescent="0.25">
      <c r="C731" s="17"/>
      <c r="G731" s="87"/>
      <c r="H731" s="15"/>
    </row>
    <row r="732" spans="3:8" x14ac:dyDescent="0.25">
      <c r="C732" s="17"/>
      <c r="G732" s="87"/>
      <c r="H732" s="15"/>
    </row>
    <row r="733" spans="3:8" x14ac:dyDescent="0.25">
      <c r="C733" s="17"/>
      <c r="G733" s="87"/>
      <c r="H733" s="15"/>
    </row>
    <row r="734" spans="3:8" x14ac:dyDescent="0.25">
      <c r="C734" s="17"/>
      <c r="G734" s="87"/>
      <c r="H734" s="15"/>
    </row>
    <row r="735" spans="3:8" x14ac:dyDescent="0.25">
      <c r="C735" s="17"/>
      <c r="G735" s="87"/>
      <c r="H735" s="15"/>
    </row>
    <row r="736" spans="3:8" x14ac:dyDescent="0.25">
      <c r="C736" s="17"/>
      <c r="G736" s="87"/>
      <c r="H736" s="15"/>
    </row>
    <row r="737" spans="3:8" x14ac:dyDescent="0.25">
      <c r="C737" s="17"/>
      <c r="G737" s="87"/>
      <c r="H737" s="15"/>
    </row>
    <row r="738" spans="3:8" x14ac:dyDescent="0.25">
      <c r="C738" s="17"/>
      <c r="G738" s="87"/>
      <c r="H738" s="15"/>
    </row>
    <row r="739" spans="3:8" x14ac:dyDescent="0.25">
      <c r="C739" s="17"/>
      <c r="G739" s="87"/>
      <c r="H739" s="15"/>
    </row>
    <row r="740" spans="3:8" x14ac:dyDescent="0.25">
      <c r="C740" s="17"/>
      <c r="G740" s="87"/>
      <c r="H740" s="15"/>
    </row>
    <row r="741" spans="3:8" x14ac:dyDescent="0.25">
      <c r="C741" s="17"/>
      <c r="G741" s="87"/>
      <c r="H741" s="15"/>
    </row>
    <row r="742" spans="3:8" x14ac:dyDescent="0.25">
      <c r="C742" s="17"/>
      <c r="G742" s="87"/>
      <c r="H742" s="15"/>
    </row>
    <row r="743" spans="3:8" x14ac:dyDescent="0.25">
      <c r="C743" s="17"/>
      <c r="G743" s="87"/>
      <c r="H743" s="15"/>
    </row>
    <row r="744" spans="3:8" x14ac:dyDescent="0.25">
      <c r="C744" s="17"/>
      <c r="G744" s="87"/>
      <c r="H744" s="15"/>
    </row>
    <row r="745" spans="3:8" x14ac:dyDescent="0.25">
      <c r="C745" s="17"/>
      <c r="G745" s="87"/>
      <c r="H745" s="15"/>
    </row>
    <row r="746" spans="3:8" x14ac:dyDescent="0.25">
      <c r="C746" s="17"/>
      <c r="G746" s="87"/>
      <c r="H746" s="15"/>
    </row>
    <row r="747" spans="3:8" x14ac:dyDescent="0.25">
      <c r="C747" s="17"/>
      <c r="G747" s="87"/>
      <c r="H747" s="15"/>
    </row>
    <row r="748" spans="3:8" x14ac:dyDescent="0.25">
      <c r="C748" s="17"/>
      <c r="G748" s="87"/>
      <c r="H748" s="15"/>
    </row>
    <row r="749" spans="3:8" x14ac:dyDescent="0.25">
      <c r="C749" s="17"/>
      <c r="G749" s="87"/>
      <c r="H749" s="15"/>
    </row>
    <row r="750" spans="3:8" x14ac:dyDescent="0.25">
      <c r="C750" s="17"/>
      <c r="G750" s="87"/>
      <c r="H750" s="15"/>
    </row>
    <row r="751" spans="3:8" x14ac:dyDescent="0.25">
      <c r="C751" s="17"/>
      <c r="G751" s="87"/>
      <c r="H751" s="15"/>
    </row>
    <row r="752" spans="3:8" x14ac:dyDescent="0.25">
      <c r="C752" s="17"/>
      <c r="G752" s="87"/>
      <c r="H752" s="15"/>
    </row>
    <row r="753" spans="3:8" x14ac:dyDescent="0.25">
      <c r="C753" s="17"/>
      <c r="G753" s="87"/>
      <c r="H753" s="15"/>
    </row>
    <row r="754" spans="3:8" x14ac:dyDescent="0.25">
      <c r="C754" s="17"/>
      <c r="G754" s="87"/>
      <c r="H754" s="15"/>
    </row>
    <row r="755" spans="3:8" x14ac:dyDescent="0.25">
      <c r="C755" s="17"/>
      <c r="G755" s="87"/>
      <c r="H755" s="15"/>
    </row>
    <row r="756" spans="3:8" x14ac:dyDescent="0.25">
      <c r="C756" s="17"/>
      <c r="G756" s="87"/>
      <c r="H756" s="15"/>
    </row>
    <row r="757" spans="3:8" x14ac:dyDescent="0.25">
      <c r="C757" s="17"/>
      <c r="G757" s="87"/>
      <c r="H757" s="15"/>
    </row>
    <row r="758" spans="3:8" x14ac:dyDescent="0.25">
      <c r="C758" s="17"/>
      <c r="G758" s="87"/>
      <c r="H758" s="15"/>
    </row>
    <row r="759" spans="3:8" x14ac:dyDescent="0.25">
      <c r="C759" s="17"/>
      <c r="G759" s="87"/>
      <c r="H759" s="15"/>
    </row>
    <row r="760" spans="3:8" x14ac:dyDescent="0.25">
      <c r="C760" s="17"/>
      <c r="G760" s="87"/>
      <c r="H760" s="15"/>
    </row>
    <row r="761" spans="3:8" x14ac:dyDescent="0.25">
      <c r="C761" s="17"/>
      <c r="G761" s="87"/>
      <c r="H761" s="15"/>
    </row>
    <row r="762" spans="3:8" x14ac:dyDescent="0.25">
      <c r="C762" s="17"/>
      <c r="G762" s="87"/>
      <c r="H762" s="15"/>
    </row>
    <row r="763" spans="3:8" x14ac:dyDescent="0.25">
      <c r="C763" s="17"/>
      <c r="G763" s="87"/>
      <c r="H763" s="15"/>
    </row>
    <row r="764" spans="3:8" x14ac:dyDescent="0.25">
      <c r="C764" s="17"/>
      <c r="G764" s="87"/>
      <c r="H764" s="15"/>
    </row>
    <row r="765" spans="3:8" x14ac:dyDescent="0.25">
      <c r="C765" s="17"/>
      <c r="G765" s="87"/>
      <c r="H765" s="15"/>
    </row>
    <row r="766" spans="3:8" x14ac:dyDescent="0.25">
      <c r="C766" s="17"/>
      <c r="G766" s="87"/>
      <c r="H766" s="15"/>
    </row>
    <row r="767" spans="3:8" x14ac:dyDescent="0.25">
      <c r="C767" s="17"/>
      <c r="G767" s="87"/>
      <c r="H767" s="15"/>
    </row>
    <row r="768" spans="3:8" x14ac:dyDescent="0.25">
      <c r="C768" s="17"/>
      <c r="G768" s="87"/>
      <c r="H768" s="15"/>
    </row>
    <row r="769" spans="3:8" x14ac:dyDescent="0.25">
      <c r="C769" s="17"/>
      <c r="G769" s="87"/>
      <c r="H769" s="15"/>
    </row>
    <row r="770" spans="3:8" x14ac:dyDescent="0.25">
      <c r="C770" s="17"/>
      <c r="G770" s="87"/>
      <c r="H770" s="15"/>
    </row>
    <row r="771" spans="3:8" x14ac:dyDescent="0.25">
      <c r="C771" s="17"/>
      <c r="G771" s="87"/>
      <c r="H771" s="15"/>
    </row>
    <row r="772" spans="3:8" x14ac:dyDescent="0.25">
      <c r="C772" s="17"/>
      <c r="G772" s="87"/>
      <c r="H772" s="15"/>
    </row>
    <row r="773" spans="3:8" x14ac:dyDescent="0.25">
      <c r="C773" s="17"/>
      <c r="G773" s="87"/>
      <c r="H773" s="15"/>
    </row>
    <row r="774" spans="3:8" x14ac:dyDescent="0.25">
      <c r="C774" s="17"/>
      <c r="G774" s="87"/>
      <c r="H774" s="15"/>
    </row>
    <row r="775" spans="3:8" x14ac:dyDescent="0.25">
      <c r="C775" s="17"/>
      <c r="G775" s="87"/>
      <c r="H775" s="15"/>
    </row>
    <row r="776" spans="3:8" x14ac:dyDescent="0.25">
      <c r="C776" s="17"/>
      <c r="G776" s="87"/>
      <c r="H776" s="15"/>
    </row>
    <row r="777" spans="3:8" x14ac:dyDescent="0.25">
      <c r="C777" s="17"/>
      <c r="G777" s="87"/>
      <c r="H777" s="15"/>
    </row>
    <row r="778" spans="3:8" x14ac:dyDescent="0.25">
      <c r="C778" s="17"/>
      <c r="G778" s="87"/>
      <c r="H778" s="15"/>
    </row>
    <row r="779" spans="3:8" x14ac:dyDescent="0.25">
      <c r="C779" s="17"/>
      <c r="G779" s="87"/>
      <c r="H779" s="15"/>
    </row>
    <row r="780" spans="3:8" x14ac:dyDescent="0.25">
      <c r="C780" s="17"/>
      <c r="G780" s="87"/>
      <c r="H780" s="15"/>
    </row>
    <row r="781" spans="3:8" x14ac:dyDescent="0.25">
      <c r="C781" s="17"/>
      <c r="G781" s="87"/>
      <c r="H781" s="15"/>
    </row>
    <row r="782" spans="3:8" x14ac:dyDescent="0.25">
      <c r="C782" s="17"/>
      <c r="G782" s="87"/>
      <c r="H782" s="15"/>
    </row>
    <row r="783" spans="3:8" x14ac:dyDescent="0.25">
      <c r="C783" s="17"/>
      <c r="G783" s="87"/>
      <c r="H783" s="15"/>
    </row>
    <row r="784" spans="3:8" x14ac:dyDescent="0.25">
      <c r="C784" s="17"/>
      <c r="G784" s="87"/>
      <c r="H784" s="15"/>
    </row>
    <row r="785" spans="3:8" x14ac:dyDescent="0.25">
      <c r="C785" s="17"/>
      <c r="G785" s="87"/>
      <c r="H785" s="15"/>
    </row>
    <row r="786" spans="3:8" x14ac:dyDescent="0.25">
      <c r="C786" s="17"/>
      <c r="G786" s="87"/>
      <c r="H786" s="15"/>
    </row>
    <row r="787" spans="3:8" x14ac:dyDescent="0.25">
      <c r="C787" s="17"/>
      <c r="G787" s="87"/>
      <c r="H787" s="15"/>
    </row>
    <row r="788" spans="3:8" x14ac:dyDescent="0.25">
      <c r="C788" s="17"/>
      <c r="G788" s="87"/>
      <c r="H788" s="15"/>
    </row>
    <row r="789" spans="3:8" x14ac:dyDescent="0.25">
      <c r="C789" s="17"/>
      <c r="G789" s="87"/>
      <c r="H789" s="15"/>
    </row>
    <row r="790" spans="3:8" x14ac:dyDescent="0.25">
      <c r="C790" s="17"/>
      <c r="G790" s="87"/>
      <c r="H790" s="15"/>
    </row>
    <row r="791" spans="3:8" x14ac:dyDescent="0.25">
      <c r="C791" s="17"/>
      <c r="G791" s="87"/>
      <c r="H791" s="15"/>
    </row>
    <row r="792" spans="3:8" x14ac:dyDescent="0.25">
      <c r="C792" s="17"/>
      <c r="G792" s="87"/>
      <c r="H792" s="15"/>
    </row>
    <row r="793" spans="3:8" x14ac:dyDescent="0.25">
      <c r="C793" s="17"/>
      <c r="G793" s="87"/>
      <c r="H793" s="15"/>
    </row>
    <row r="794" spans="3:8" x14ac:dyDescent="0.25">
      <c r="C794" s="17"/>
      <c r="G794" s="87"/>
      <c r="H794" s="15"/>
    </row>
    <row r="795" spans="3:8" x14ac:dyDescent="0.25">
      <c r="C795" s="17"/>
      <c r="G795" s="87"/>
      <c r="H795" s="15"/>
    </row>
    <row r="796" spans="3:8" x14ac:dyDescent="0.25">
      <c r="C796" s="17"/>
      <c r="G796" s="87"/>
      <c r="H796" s="15"/>
    </row>
    <row r="797" spans="3:8" x14ac:dyDescent="0.25">
      <c r="C797" s="17"/>
      <c r="G797" s="87"/>
      <c r="H797" s="15"/>
    </row>
    <row r="798" spans="3:8" x14ac:dyDescent="0.25">
      <c r="C798" s="17"/>
      <c r="G798" s="87"/>
      <c r="H798" s="15"/>
    </row>
    <row r="799" spans="3:8" x14ac:dyDescent="0.25">
      <c r="C799" s="17"/>
      <c r="G799" s="87"/>
      <c r="H799" s="15"/>
    </row>
    <row r="800" spans="3:8" x14ac:dyDescent="0.25">
      <c r="C800" s="17"/>
      <c r="G800" s="87"/>
      <c r="H800" s="15"/>
    </row>
    <row r="801" spans="3:8" x14ac:dyDescent="0.25">
      <c r="C801" s="17"/>
      <c r="G801" s="87"/>
      <c r="H801" s="15"/>
    </row>
    <row r="802" spans="3:8" x14ac:dyDescent="0.25">
      <c r="C802" s="17"/>
      <c r="G802" s="87"/>
      <c r="H802" s="15"/>
    </row>
    <row r="803" spans="3:8" x14ac:dyDescent="0.25">
      <c r="C803" s="17"/>
      <c r="G803" s="87"/>
      <c r="H803" s="15"/>
    </row>
    <row r="804" spans="3:8" x14ac:dyDescent="0.25">
      <c r="C804" s="17"/>
      <c r="G804" s="87"/>
      <c r="H804" s="15"/>
    </row>
    <row r="805" spans="3:8" x14ac:dyDescent="0.25">
      <c r="C805" s="17"/>
      <c r="G805" s="87"/>
      <c r="H805" s="15"/>
    </row>
    <row r="806" spans="3:8" x14ac:dyDescent="0.25">
      <c r="C806" s="17"/>
      <c r="G806" s="87"/>
      <c r="H806" s="15"/>
    </row>
    <row r="807" spans="3:8" x14ac:dyDescent="0.25">
      <c r="C807" s="17"/>
      <c r="G807" s="87"/>
      <c r="H807" s="15"/>
    </row>
    <row r="808" spans="3:8" x14ac:dyDescent="0.25">
      <c r="C808" s="17"/>
      <c r="G808" s="87"/>
      <c r="H808" s="15"/>
    </row>
    <row r="809" spans="3:8" x14ac:dyDescent="0.25">
      <c r="C809" s="17"/>
      <c r="G809" s="87"/>
      <c r="H809" s="15"/>
    </row>
    <row r="810" spans="3:8" x14ac:dyDescent="0.25">
      <c r="C810" s="17"/>
      <c r="G810" s="87"/>
      <c r="H810" s="15"/>
    </row>
    <row r="811" spans="3:8" x14ac:dyDescent="0.25">
      <c r="C811" s="17"/>
      <c r="G811" s="87"/>
      <c r="H811" s="15"/>
    </row>
    <row r="812" spans="3:8" x14ac:dyDescent="0.25">
      <c r="C812" s="17"/>
      <c r="G812" s="87"/>
      <c r="H812" s="15"/>
    </row>
    <row r="813" spans="3:8" x14ac:dyDescent="0.25">
      <c r="C813" s="17"/>
      <c r="G813" s="87"/>
      <c r="H813" s="15"/>
    </row>
    <row r="814" spans="3:8" x14ac:dyDescent="0.25">
      <c r="C814" s="17"/>
      <c r="G814" s="87"/>
      <c r="H814" s="15"/>
    </row>
    <row r="815" spans="3:8" x14ac:dyDescent="0.25">
      <c r="C815" s="17"/>
      <c r="G815" s="87"/>
      <c r="H815" s="15"/>
    </row>
    <row r="816" spans="3:8" x14ac:dyDescent="0.25">
      <c r="C816" s="17"/>
      <c r="G816" s="87"/>
      <c r="H816" s="15"/>
    </row>
    <row r="817" spans="3:8" x14ac:dyDescent="0.25">
      <c r="C817" s="17"/>
      <c r="G817" s="87"/>
      <c r="H817" s="15"/>
    </row>
    <row r="818" spans="3:8" x14ac:dyDescent="0.25">
      <c r="C818" s="17"/>
      <c r="G818" s="87"/>
      <c r="H818" s="15"/>
    </row>
    <row r="819" spans="3:8" x14ac:dyDescent="0.25">
      <c r="C819" s="17"/>
      <c r="G819" s="87"/>
      <c r="H819" s="15"/>
    </row>
    <row r="820" spans="3:8" x14ac:dyDescent="0.25">
      <c r="C820" s="17"/>
      <c r="G820" s="87"/>
      <c r="H820" s="15"/>
    </row>
    <row r="821" spans="3:8" x14ac:dyDescent="0.25">
      <c r="C821" s="17"/>
      <c r="G821" s="87"/>
      <c r="H821" s="15"/>
    </row>
    <row r="822" spans="3:8" x14ac:dyDescent="0.25">
      <c r="C822" s="17"/>
      <c r="G822" s="87"/>
      <c r="H822" s="15"/>
    </row>
    <row r="823" spans="3:8" x14ac:dyDescent="0.25">
      <c r="C823" s="17"/>
      <c r="G823" s="87"/>
      <c r="H823" s="15"/>
    </row>
    <row r="824" spans="3:8" x14ac:dyDescent="0.25">
      <c r="C824" s="17"/>
      <c r="G824" s="87"/>
      <c r="H824" s="15"/>
    </row>
    <row r="825" spans="3:8" x14ac:dyDescent="0.25">
      <c r="C825" s="17"/>
      <c r="G825" s="87"/>
      <c r="H825" s="15"/>
    </row>
    <row r="826" spans="3:8" x14ac:dyDescent="0.25">
      <c r="C826" s="17"/>
      <c r="G826" s="87"/>
      <c r="H826" s="15"/>
    </row>
    <row r="827" spans="3:8" x14ac:dyDescent="0.25">
      <c r="C827" s="17"/>
      <c r="G827" s="87"/>
      <c r="H827" s="15"/>
    </row>
    <row r="828" spans="3:8" x14ac:dyDescent="0.25">
      <c r="C828" s="17"/>
      <c r="G828" s="87"/>
      <c r="H828" s="15"/>
    </row>
    <row r="829" spans="3:8" x14ac:dyDescent="0.25">
      <c r="C829" s="17"/>
      <c r="G829" s="87"/>
      <c r="H829" s="15"/>
    </row>
    <row r="830" spans="3:8" x14ac:dyDescent="0.25">
      <c r="C830" s="17"/>
      <c r="G830" s="87"/>
      <c r="H830" s="15"/>
    </row>
    <row r="831" spans="3:8" x14ac:dyDescent="0.25">
      <c r="C831" s="17"/>
      <c r="G831" s="87"/>
      <c r="H831" s="15"/>
    </row>
    <row r="832" spans="3:8" x14ac:dyDescent="0.25">
      <c r="C832" s="17"/>
      <c r="G832" s="87"/>
      <c r="H832" s="15"/>
    </row>
    <row r="833" spans="3:8" x14ac:dyDescent="0.25">
      <c r="C833" s="17"/>
      <c r="G833" s="87"/>
      <c r="H833" s="15"/>
    </row>
    <row r="834" spans="3:8" x14ac:dyDescent="0.25">
      <c r="C834" s="17"/>
      <c r="G834" s="87"/>
      <c r="H834" s="15"/>
    </row>
    <row r="835" spans="3:8" x14ac:dyDescent="0.25">
      <c r="C835" s="17"/>
      <c r="G835" s="87"/>
      <c r="H835" s="15"/>
    </row>
    <row r="836" spans="3:8" x14ac:dyDescent="0.25">
      <c r="C836" s="17"/>
      <c r="G836" s="87"/>
      <c r="H836" s="15"/>
    </row>
    <row r="837" spans="3:8" x14ac:dyDescent="0.25">
      <c r="C837" s="17"/>
      <c r="G837" s="87"/>
      <c r="H837" s="15"/>
    </row>
    <row r="838" spans="3:8" x14ac:dyDescent="0.25">
      <c r="C838" s="17"/>
      <c r="G838" s="87"/>
      <c r="H838" s="15"/>
    </row>
    <row r="839" spans="3:8" x14ac:dyDescent="0.25">
      <c r="C839" s="17"/>
      <c r="G839" s="87"/>
      <c r="H839" s="15"/>
    </row>
    <row r="840" spans="3:8" x14ac:dyDescent="0.25">
      <c r="C840" s="17"/>
      <c r="G840" s="87"/>
      <c r="H840" s="15"/>
    </row>
    <row r="841" spans="3:8" x14ac:dyDescent="0.25">
      <c r="C841" s="17"/>
      <c r="G841" s="87"/>
      <c r="H841" s="15"/>
    </row>
    <row r="842" spans="3:8" x14ac:dyDescent="0.25">
      <c r="C842" s="17"/>
      <c r="G842" s="87"/>
      <c r="H842" s="15"/>
    </row>
    <row r="843" spans="3:8" x14ac:dyDescent="0.25">
      <c r="C843" s="17"/>
      <c r="G843" s="87"/>
      <c r="H843" s="15"/>
    </row>
    <row r="844" spans="3:8" x14ac:dyDescent="0.25">
      <c r="C844" s="17"/>
      <c r="G844" s="87"/>
      <c r="H844" s="15"/>
    </row>
    <row r="845" spans="3:8" x14ac:dyDescent="0.25">
      <c r="C845" s="17"/>
      <c r="G845" s="87"/>
      <c r="H845" s="15"/>
    </row>
    <row r="846" spans="3:8" x14ac:dyDescent="0.25">
      <c r="C846" s="17"/>
      <c r="G846" s="87"/>
      <c r="H846" s="15"/>
    </row>
    <row r="847" spans="3:8" x14ac:dyDescent="0.25">
      <c r="C847" s="17"/>
      <c r="G847" s="87"/>
      <c r="H847" s="15"/>
    </row>
    <row r="848" spans="3:8" x14ac:dyDescent="0.25">
      <c r="C848" s="17"/>
      <c r="G848" s="87"/>
      <c r="H848" s="15"/>
    </row>
    <row r="849" spans="3:8" x14ac:dyDescent="0.25">
      <c r="C849" s="17"/>
      <c r="G849" s="87"/>
      <c r="H849" s="15"/>
    </row>
    <row r="850" spans="3:8" x14ac:dyDescent="0.25">
      <c r="C850" s="17"/>
      <c r="G850" s="87"/>
      <c r="H850" s="15"/>
    </row>
    <row r="851" spans="3:8" x14ac:dyDescent="0.25">
      <c r="C851" s="17"/>
      <c r="G851" s="87"/>
      <c r="H851" s="15"/>
    </row>
    <row r="852" spans="3:8" x14ac:dyDescent="0.25">
      <c r="C852" s="17"/>
      <c r="G852" s="87"/>
      <c r="H852" s="15"/>
    </row>
    <row r="853" spans="3:8" x14ac:dyDescent="0.25">
      <c r="C853" s="17"/>
      <c r="G853" s="87"/>
      <c r="H853" s="15"/>
    </row>
    <row r="854" spans="3:8" x14ac:dyDescent="0.25">
      <c r="C854" s="17"/>
      <c r="G854" s="87"/>
      <c r="H854" s="15"/>
    </row>
    <row r="855" spans="3:8" x14ac:dyDescent="0.25">
      <c r="C855" s="17"/>
      <c r="G855" s="87"/>
      <c r="H855" s="15"/>
    </row>
    <row r="856" spans="3:8" x14ac:dyDescent="0.25">
      <c r="C856" s="17"/>
      <c r="G856" s="87"/>
      <c r="H856" s="15"/>
    </row>
    <row r="857" spans="3:8" x14ac:dyDescent="0.25">
      <c r="C857" s="17"/>
      <c r="G857" s="87"/>
      <c r="H857" s="15"/>
    </row>
    <row r="858" spans="3:8" x14ac:dyDescent="0.25">
      <c r="C858" s="17"/>
      <c r="G858" s="87"/>
      <c r="H858" s="15"/>
    </row>
    <row r="859" spans="3:8" x14ac:dyDescent="0.25">
      <c r="C859" s="17"/>
      <c r="G859" s="87"/>
      <c r="H859" s="15"/>
    </row>
    <row r="860" spans="3:8" x14ac:dyDescent="0.25">
      <c r="C860" s="17"/>
      <c r="G860" s="87"/>
      <c r="H860" s="15"/>
    </row>
    <row r="861" spans="3:8" x14ac:dyDescent="0.25">
      <c r="C861" s="17"/>
      <c r="G861" s="87"/>
      <c r="H861" s="15"/>
    </row>
    <row r="862" spans="3:8" x14ac:dyDescent="0.25">
      <c r="C862" s="17"/>
      <c r="G862" s="87"/>
      <c r="H862" s="15"/>
    </row>
    <row r="863" spans="3:8" x14ac:dyDescent="0.25">
      <c r="C863" s="17"/>
      <c r="G863" s="87"/>
      <c r="H863" s="15"/>
    </row>
    <row r="864" spans="3:8" x14ac:dyDescent="0.25">
      <c r="C864" s="17"/>
      <c r="G864" s="87"/>
      <c r="H864" s="15"/>
    </row>
    <row r="865" spans="3:8" x14ac:dyDescent="0.25">
      <c r="C865" s="17"/>
      <c r="G865" s="87"/>
      <c r="H865" s="15"/>
    </row>
    <row r="866" spans="3:8" x14ac:dyDescent="0.25">
      <c r="C866" s="17"/>
      <c r="G866" s="87"/>
      <c r="H866" s="15"/>
    </row>
    <row r="867" spans="3:8" x14ac:dyDescent="0.25">
      <c r="C867" s="17"/>
      <c r="G867" s="87"/>
      <c r="H867" s="15"/>
    </row>
    <row r="868" spans="3:8" x14ac:dyDescent="0.25">
      <c r="C868" s="17"/>
      <c r="G868" s="87"/>
      <c r="H868" s="15"/>
    </row>
    <row r="869" spans="3:8" x14ac:dyDescent="0.25">
      <c r="C869" s="17"/>
      <c r="G869" s="87"/>
      <c r="H869" s="15"/>
    </row>
    <row r="870" spans="3:8" x14ac:dyDescent="0.25">
      <c r="C870" s="17"/>
      <c r="G870" s="87"/>
      <c r="H870" s="15"/>
    </row>
    <row r="871" spans="3:8" x14ac:dyDescent="0.25">
      <c r="C871" s="17"/>
      <c r="G871" s="87"/>
      <c r="H871" s="15"/>
    </row>
    <row r="872" spans="3:8" x14ac:dyDescent="0.25">
      <c r="C872" s="17"/>
      <c r="G872" s="87"/>
      <c r="H872" s="15"/>
    </row>
    <row r="873" spans="3:8" x14ac:dyDescent="0.25">
      <c r="C873" s="17"/>
      <c r="G873" s="87"/>
      <c r="H873" s="15"/>
    </row>
    <row r="874" spans="3:8" x14ac:dyDescent="0.25">
      <c r="C874" s="17"/>
      <c r="G874" s="87"/>
      <c r="H874" s="15"/>
    </row>
    <row r="875" spans="3:8" x14ac:dyDescent="0.25">
      <c r="C875" s="17"/>
      <c r="G875" s="87"/>
      <c r="H875" s="15"/>
    </row>
    <row r="876" spans="3:8" x14ac:dyDescent="0.25">
      <c r="C876" s="17"/>
      <c r="G876" s="87"/>
      <c r="H876" s="15"/>
    </row>
    <row r="877" spans="3:8" x14ac:dyDescent="0.25">
      <c r="C877" s="17"/>
      <c r="G877" s="87"/>
      <c r="H877" s="15"/>
    </row>
    <row r="878" spans="3:8" x14ac:dyDescent="0.25">
      <c r="C878" s="17"/>
      <c r="G878" s="87"/>
      <c r="H878" s="15"/>
    </row>
    <row r="879" spans="3:8" x14ac:dyDescent="0.25">
      <c r="C879" s="17"/>
      <c r="G879" s="87"/>
      <c r="H879" s="15"/>
    </row>
    <row r="880" spans="3:8" x14ac:dyDescent="0.25">
      <c r="C880" s="17"/>
      <c r="G880" s="87"/>
      <c r="H880" s="15"/>
    </row>
    <row r="881" spans="3:8" x14ac:dyDescent="0.25">
      <c r="C881" s="17"/>
      <c r="G881" s="87"/>
      <c r="H881" s="15"/>
    </row>
    <row r="882" spans="3:8" x14ac:dyDescent="0.25">
      <c r="C882" s="17"/>
      <c r="G882" s="87"/>
      <c r="H882" s="15"/>
    </row>
  </sheetData>
  <sortState ref="A289:K363">
    <sortCondition ref="K289:K363"/>
    <sortCondition ref="C289:C363"/>
  </sortState>
  <mergeCells count="1">
    <mergeCell ref="B1:G1"/>
  </mergeCells>
  <hyperlinks>
    <hyperlink ref="G217" r:id="rId1"/>
    <hyperlink ref="G221" r:id="rId2"/>
    <hyperlink ref="G220" r:id="rId3"/>
    <hyperlink ref="G219" r:id="rId4"/>
    <hyperlink ref="G216" r:id="rId5"/>
    <hyperlink ref="G215" r:id="rId6"/>
    <hyperlink ref="G218" r:id="rId7"/>
    <hyperlink ref="G214" r:id="rId8"/>
    <hyperlink ref="G213" r:id="rId9"/>
    <hyperlink ref="G212" r:id="rId10"/>
    <hyperlink ref="G239" r:id="rId11"/>
    <hyperlink ref="G238" r:id="rId12"/>
    <hyperlink ref="G237" r:id="rId13"/>
    <hyperlink ref="G236" r:id="rId14"/>
    <hyperlink ref="G234" r:id="rId15"/>
    <hyperlink ref="G232" r:id="rId16"/>
    <hyperlink ref="G230" r:id="rId17"/>
    <hyperlink ref="G244" r:id="rId18"/>
    <hyperlink ref="G243" r:id="rId19"/>
    <hyperlink ref="G242" r:id="rId20"/>
    <hyperlink ref="G241" r:id="rId21"/>
    <hyperlink ref="G240" r:id="rId22"/>
    <hyperlink ref="G247" r:id="rId23"/>
    <hyperlink ref="G185" r:id="rId24"/>
    <hyperlink ref="G184" r:id="rId25"/>
    <hyperlink ref="G183" r:id="rId26"/>
    <hyperlink ref="G182" r:id="rId27"/>
    <hyperlink ref="G181" r:id="rId28"/>
    <hyperlink ref="G202" r:id="rId29"/>
    <hyperlink ref="G201" r:id="rId30"/>
    <hyperlink ref="G200" r:id="rId31"/>
    <hyperlink ref="G199" r:id="rId32"/>
    <hyperlink ref="G198" r:id="rId33"/>
    <hyperlink ref="G197" r:id="rId34"/>
    <hyperlink ref="G204" r:id="rId35"/>
    <hyperlink ref="G203" r:id="rId36"/>
    <hyperlink ref="G171" r:id="rId37"/>
    <hyperlink ref="G180" r:id="rId38"/>
    <hyperlink ref="G149" r:id="rId39"/>
    <hyperlink ref="G147" r:id="rId40"/>
    <hyperlink ref="G145" r:id="rId41"/>
    <hyperlink ref="G152" r:id="rId42"/>
    <hyperlink ref="G155" r:id="rId43"/>
    <hyperlink ref="G154" r:id="rId44"/>
    <hyperlink ref="G153" r:id="rId45"/>
    <hyperlink ref="G111" r:id="rId46"/>
    <hyperlink ref="G109" r:id="rId47"/>
    <hyperlink ref="G107" r:id="rId48"/>
    <hyperlink ref="G11" r:id="rId49"/>
    <hyperlink ref="G188" r:id="rId50" display="https://jurnal.ar-raniry.ac.id"/>
    <hyperlink ref="G189" r:id="rId51" display="https://jurnal.ar-raniry.ac.id"/>
    <hyperlink ref="G190" r:id="rId52" display="https://jurnal.ar-raniry.ac.id"/>
    <hyperlink ref="G191" r:id="rId53" display="https://jurnal.ar-raniry.ac.id"/>
    <hyperlink ref="G192" r:id="rId54" display="https://jurnal.ar-raniry.ac.id"/>
    <hyperlink ref="G193" r:id="rId55" display="https://jurnal.ar-raniry.ac.id"/>
    <hyperlink ref="G194" r:id="rId56" display="https://jurnal.ar-raniry.ac.id"/>
    <hyperlink ref="G195" r:id="rId57" display="https://jurnal.ar-raniry.ac.id"/>
    <hyperlink ref="G196" r:id="rId58" display="https://jurnal.ar-raniry.ac.id"/>
    <hyperlink ref="G222" r:id="rId59" display="https://jurnal.ar-raniry.ac.id"/>
    <hyperlink ref="G223" r:id="rId60" display="https://jurnal.ar-raniry.ac.id"/>
    <hyperlink ref="G224" r:id="rId61" display="https://jurnal.ar-raniry.ac.id"/>
    <hyperlink ref="G225" r:id="rId62" display="https://jurnal.ar-raniry.ac.id"/>
    <hyperlink ref="G226" r:id="rId63" display="https://jurnal.ar-raniry.ac.id"/>
    <hyperlink ref="G227" r:id="rId64" display="https://jurnal.ar-raniry.ac.id"/>
    <hyperlink ref="G228" r:id="rId65" display="https://jurnal.ar-raniry.ac.id"/>
    <hyperlink ref="G229" r:id="rId66" display="https://jurnal.ar-raniry.ac.id"/>
    <hyperlink ref="G231" r:id="rId67" display="https://jurnal.ar-raniry.ac.id"/>
    <hyperlink ref="G233" r:id="rId68" display="https://jurnal.ar-raniry.ac.id"/>
    <hyperlink ref="G235" r:id="rId69" display="https://jurnal.ar-raniry.ac.id"/>
    <hyperlink ref="G256" r:id="rId70" display="https://jurnal.ar-raniry.ac.id"/>
    <hyperlink ref="G257" r:id="rId71" display="https://jurnal.ar-raniry.ac.id"/>
    <hyperlink ref="G261" r:id="rId72" display="https://jurnal.ar-raniry.ac.id"/>
    <hyperlink ref="G262" r:id="rId73" display="https://jurnal.ar-raniry.ac.id"/>
    <hyperlink ref="G263" r:id="rId74"/>
    <hyperlink ref="G264" r:id="rId75" display="https://jurnal.ar-raniry.ac.id"/>
    <hyperlink ref="G266" r:id="rId76" display="https://jurnal.ar-raniry.ac.id"/>
    <hyperlink ref="G267" r:id="rId77" display="https://jurnal.ar-raniry.ac.id"/>
    <hyperlink ref="G268" r:id="rId78" display="https://jurnal.ar-raniry.ac.id"/>
    <hyperlink ref="G271" r:id="rId79" display="https://jurnal.ar-raniry.ac.id"/>
    <hyperlink ref="G8" r:id="rId80"/>
    <hyperlink ref="G39" r:id="rId81"/>
    <hyperlink ref="G35" r:id="rId82"/>
    <hyperlink ref="G259" r:id="rId83"/>
    <hyperlink ref="G282" r:id="rId84"/>
    <hyperlink ref="G141" r:id="rId85"/>
  </hyperlinks>
  <printOptions horizontalCentered="1" verticalCentered="1"/>
  <pageMargins left="0.11811023622047245" right="0.11811023622047245" top="0.15748031496062992" bottom="0.19685039370078741" header="0.19685039370078741" footer="0.11811023622047245"/>
  <pageSetup paperSize="10000" orientation="portrait" verticalDpi="0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zoomScale="89" zoomScaleNormal="89" workbookViewId="0">
      <selection activeCell="B6" sqref="B6"/>
    </sheetView>
  </sheetViews>
  <sheetFormatPr defaultRowHeight="15.75" x14ac:dyDescent="0.25"/>
  <cols>
    <col min="2" max="2" width="46.125" customWidth="1"/>
    <col min="3" max="3" width="10" hidden="1" customWidth="1"/>
    <col min="4" max="4" width="41.75" hidden="1" customWidth="1"/>
    <col min="5" max="5" width="32.125" hidden="1" customWidth="1"/>
    <col min="6" max="6" width="7.625" customWidth="1"/>
    <col min="7" max="7" width="11.5" style="68" hidden="1" customWidth="1"/>
    <col min="8" max="8" width="10.375" style="72" hidden="1" customWidth="1"/>
    <col min="10" max="10" width="5.625" customWidth="1"/>
  </cols>
  <sheetData>
    <row r="1" spans="1:11" x14ac:dyDescent="0.25">
      <c r="A1" s="74" t="s">
        <v>1478</v>
      </c>
    </row>
    <row r="2" spans="1:11" x14ac:dyDescent="0.25">
      <c r="A2" s="74"/>
    </row>
    <row r="3" spans="1:11" ht="47.25" x14ac:dyDescent="0.25">
      <c r="A3" s="20" t="s">
        <v>1255</v>
      </c>
      <c r="B3" s="20" t="s">
        <v>4</v>
      </c>
      <c r="C3" s="20" t="s">
        <v>5</v>
      </c>
      <c r="D3" s="20" t="s">
        <v>6</v>
      </c>
      <c r="E3" s="20" t="s">
        <v>7</v>
      </c>
      <c r="F3" s="20" t="s">
        <v>8</v>
      </c>
      <c r="G3" s="69" t="s">
        <v>9</v>
      </c>
      <c r="H3" s="73" t="s">
        <v>10</v>
      </c>
      <c r="I3" s="20" t="s">
        <v>11</v>
      </c>
      <c r="J3" s="76" t="s">
        <v>1481</v>
      </c>
      <c r="K3" s="76" t="s">
        <v>1485</v>
      </c>
    </row>
    <row r="4" spans="1:11" x14ac:dyDescent="0.25">
      <c r="A4" s="66"/>
      <c r="B4" s="20"/>
      <c r="C4" s="20"/>
      <c r="D4" s="20"/>
      <c r="E4" s="20"/>
      <c r="F4" s="20"/>
      <c r="G4" s="69"/>
      <c r="H4" s="73"/>
      <c r="I4" s="20"/>
      <c r="J4" s="66"/>
      <c r="K4" s="66"/>
    </row>
    <row r="5" spans="1:11" x14ac:dyDescent="0.25">
      <c r="A5" s="67">
        <v>1</v>
      </c>
      <c r="B5" s="66" t="s">
        <v>76</v>
      </c>
      <c r="C5" s="66" t="s">
        <v>77</v>
      </c>
      <c r="D5" s="66" t="s">
        <v>78</v>
      </c>
      <c r="E5" s="66" t="s">
        <v>1256</v>
      </c>
      <c r="F5" s="66" t="s">
        <v>73</v>
      </c>
      <c r="G5" s="70">
        <v>41508</v>
      </c>
      <c r="H5" s="71">
        <v>43334</v>
      </c>
      <c r="I5" s="66" t="s">
        <v>17</v>
      </c>
      <c r="J5" s="77" t="s">
        <v>1482</v>
      </c>
      <c r="K5" s="66"/>
    </row>
    <row r="6" spans="1:11" x14ac:dyDescent="0.25">
      <c r="A6" s="67">
        <v>2</v>
      </c>
      <c r="B6" s="77" t="s">
        <v>70</v>
      </c>
      <c r="C6" s="66" t="s">
        <v>71</v>
      </c>
      <c r="D6" s="66" t="s">
        <v>72</v>
      </c>
      <c r="E6" s="66" t="s">
        <v>1257</v>
      </c>
      <c r="F6" s="66" t="s">
        <v>73</v>
      </c>
      <c r="G6" s="70">
        <v>41508</v>
      </c>
      <c r="H6" s="71">
        <v>43334</v>
      </c>
      <c r="I6" s="66" t="s">
        <v>17</v>
      </c>
      <c r="J6" s="77" t="s">
        <v>1482</v>
      </c>
      <c r="K6" s="66"/>
    </row>
    <row r="7" spans="1:11" x14ac:dyDescent="0.25">
      <c r="A7" s="67">
        <v>3</v>
      </c>
      <c r="B7" s="66" t="s">
        <v>79</v>
      </c>
      <c r="C7" s="66" t="s">
        <v>80</v>
      </c>
      <c r="D7" s="66" t="s">
        <v>81</v>
      </c>
      <c r="E7" s="66" t="s">
        <v>1240</v>
      </c>
      <c r="F7" s="66" t="s">
        <v>73</v>
      </c>
      <c r="G7" s="70">
        <v>41508</v>
      </c>
      <c r="H7" s="71">
        <v>43334</v>
      </c>
      <c r="I7" s="66" t="s">
        <v>17</v>
      </c>
      <c r="J7" s="77" t="s">
        <v>1482</v>
      </c>
      <c r="K7" s="66"/>
    </row>
    <row r="8" spans="1:11" x14ac:dyDescent="0.25">
      <c r="A8" s="67">
        <v>4</v>
      </c>
      <c r="B8" s="66" t="s">
        <v>49</v>
      </c>
      <c r="C8" s="66" t="s">
        <v>50</v>
      </c>
      <c r="D8" s="66" t="s">
        <v>51</v>
      </c>
      <c r="E8" s="66" t="s">
        <v>1258</v>
      </c>
      <c r="F8" s="66" t="s">
        <v>46</v>
      </c>
      <c r="G8" s="70">
        <v>41684</v>
      </c>
      <c r="H8" s="71">
        <v>43510</v>
      </c>
      <c r="I8" s="66" t="s">
        <v>17</v>
      </c>
      <c r="J8" s="77" t="s">
        <v>1482</v>
      </c>
      <c r="K8" s="66"/>
    </row>
    <row r="9" spans="1:11" x14ac:dyDescent="0.25">
      <c r="A9" s="67">
        <v>5</v>
      </c>
      <c r="B9" s="66" t="s">
        <v>67</v>
      </c>
      <c r="C9" s="66" t="s">
        <v>68</v>
      </c>
      <c r="D9" s="66" t="s">
        <v>69</v>
      </c>
      <c r="E9" s="66" t="s">
        <v>1259</v>
      </c>
      <c r="F9" s="66" t="s">
        <v>46</v>
      </c>
      <c r="G9" s="70">
        <v>41684</v>
      </c>
      <c r="H9" s="71">
        <v>43510</v>
      </c>
      <c r="I9" s="66" t="s">
        <v>17</v>
      </c>
      <c r="J9" s="77" t="s">
        <v>1482</v>
      </c>
      <c r="K9" s="66"/>
    </row>
    <row r="10" spans="1:11" x14ac:dyDescent="0.25">
      <c r="A10" s="67">
        <v>6</v>
      </c>
      <c r="B10" s="66" t="s">
        <v>43</v>
      </c>
      <c r="C10" s="66" t="s">
        <v>44</v>
      </c>
      <c r="D10" s="66" t="s">
        <v>45</v>
      </c>
      <c r="E10" s="66" t="s">
        <v>1260</v>
      </c>
      <c r="F10" s="66" t="s">
        <v>46</v>
      </c>
      <c r="G10" s="70">
        <v>41684</v>
      </c>
      <c r="H10" s="71">
        <v>43510</v>
      </c>
      <c r="I10" s="66" t="s">
        <v>17</v>
      </c>
      <c r="J10" s="77" t="s">
        <v>1482</v>
      </c>
      <c r="K10" s="66"/>
    </row>
    <row r="11" spans="1:11" x14ac:dyDescent="0.25">
      <c r="A11" s="67">
        <v>7</v>
      </c>
      <c r="B11" s="66" t="s">
        <v>61</v>
      </c>
      <c r="C11" s="66" t="s">
        <v>62</v>
      </c>
      <c r="D11" s="66" t="s">
        <v>63</v>
      </c>
      <c r="E11" s="66" t="s">
        <v>1261</v>
      </c>
      <c r="F11" s="66" t="s">
        <v>46</v>
      </c>
      <c r="G11" s="70">
        <v>41684</v>
      </c>
      <c r="H11" s="71">
        <v>43510</v>
      </c>
      <c r="I11" s="66" t="s">
        <v>17</v>
      </c>
      <c r="J11" s="77" t="s">
        <v>1482</v>
      </c>
      <c r="K11" s="66"/>
    </row>
    <row r="12" spans="1:11" x14ac:dyDescent="0.25">
      <c r="A12" s="67">
        <v>8</v>
      </c>
      <c r="B12" s="66" t="s">
        <v>55</v>
      </c>
      <c r="C12" s="66" t="s">
        <v>56</v>
      </c>
      <c r="D12" s="66" t="s">
        <v>57</v>
      </c>
      <c r="E12" s="66" t="s">
        <v>1262</v>
      </c>
      <c r="F12" s="66" t="s">
        <v>46</v>
      </c>
      <c r="G12" s="70">
        <v>41684</v>
      </c>
      <c r="H12" s="71">
        <v>43510</v>
      </c>
      <c r="I12" s="66" t="s">
        <v>17</v>
      </c>
      <c r="J12" s="77" t="s">
        <v>1482</v>
      </c>
      <c r="K12" s="66"/>
    </row>
    <row r="13" spans="1:11" x14ac:dyDescent="0.25">
      <c r="A13" s="67">
        <v>9</v>
      </c>
      <c r="B13" s="66" t="s">
        <v>64</v>
      </c>
      <c r="C13" s="66" t="s">
        <v>65</v>
      </c>
      <c r="D13" s="66" t="s">
        <v>66</v>
      </c>
      <c r="E13" s="66" t="s">
        <v>1241</v>
      </c>
      <c r="F13" s="66" t="s">
        <v>46</v>
      </c>
      <c r="G13" s="70">
        <v>41684</v>
      </c>
      <c r="H13" s="71">
        <v>43510</v>
      </c>
      <c r="I13" s="66" t="s">
        <v>17</v>
      </c>
      <c r="J13" s="77" t="s">
        <v>1482</v>
      </c>
      <c r="K13" s="66"/>
    </row>
    <row r="14" spans="1:11" x14ac:dyDescent="0.25">
      <c r="A14" s="67">
        <v>10</v>
      </c>
      <c r="B14" s="66" t="s">
        <v>52</v>
      </c>
      <c r="C14" s="66" t="s">
        <v>53</v>
      </c>
      <c r="D14" s="66" t="s">
        <v>54</v>
      </c>
      <c r="E14" s="66" t="s">
        <v>1263</v>
      </c>
      <c r="F14" s="66" t="s">
        <v>46</v>
      </c>
      <c r="G14" s="70">
        <v>41684</v>
      </c>
      <c r="H14" s="71">
        <v>43510</v>
      </c>
      <c r="I14" s="66" t="s">
        <v>17</v>
      </c>
      <c r="J14" s="77" t="s">
        <v>1482</v>
      </c>
      <c r="K14" s="66"/>
    </row>
    <row r="15" spans="1:11" x14ac:dyDescent="0.25">
      <c r="A15" s="67">
        <v>11</v>
      </c>
      <c r="B15" s="66" t="s">
        <v>58</v>
      </c>
      <c r="C15" s="66" t="s">
        <v>59</v>
      </c>
      <c r="D15" s="66" t="s">
        <v>60</v>
      </c>
      <c r="E15" s="66" t="s">
        <v>1264</v>
      </c>
      <c r="F15" s="66" t="s">
        <v>46</v>
      </c>
      <c r="G15" s="70">
        <v>41684</v>
      </c>
      <c r="H15" s="71">
        <v>43510</v>
      </c>
      <c r="I15" s="66" t="s">
        <v>17</v>
      </c>
      <c r="J15" s="77" t="s">
        <v>1482</v>
      </c>
      <c r="K15" s="66"/>
    </row>
    <row r="16" spans="1:11" x14ac:dyDescent="0.25">
      <c r="A16" s="67">
        <v>12</v>
      </c>
      <c r="B16" s="66" t="s">
        <v>40</v>
      </c>
      <c r="C16" s="66" t="s">
        <v>1265</v>
      </c>
      <c r="D16" s="66" t="s">
        <v>1266</v>
      </c>
      <c r="E16" s="66" t="s">
        <v>1267</v>
      </c>
      <c r="F16" s="66" t="s">
        <v>41</v>
      </c>
      <c r="G16" s="70">
        <v>42310</v>
      </c>
      <c r="H16" s="71">
        <v>44137</v>
      </c>
      <c r="I16" s="66" t="s">
        <v>17</v>
      </c>
      <c r="J16" s="77" t="s">
        <v>1482</v>
      </c>
      <c r="K16" s="66"/>
    </row>
    <row r="17" spans="1:11" x14ac:dyDescent="0.25">
      <c r="A17" s="67">
        <v>13</v>
      </c>
      <c r="B17" s="66" t="s">
        <v>42</v>
      </c>
      <c r="C17" s="66" t="s">
        <v>1268</v>
      </c>
      <c r="D17" s="66" t="s">
        <v>1269</v>
      </c>
      <c r="E17" s="66" t="s">
        <v>1270</v>
      </c>
      <c r="F17" s="66" t="s">
        <v>41</v>
      </c>
      <c r="G17" s="70">
        <v>42310</v>
      </c>
      <c r="H17" s="71">
        <v>44137</v>
      </c>
      <c r="I17" s="66" t="s">
        <v>17</v>
      </c>
      <c r="J17" s="77" t="s">
        <v>1482</v>
      </c>
      <c r="K17" s="66"/>
    </row>
    <row r="18" spans="1:11" x14ac:dyDescent="0.25">
      <c r="A18" s="67">
        <v>14</v>
      </c>
      <c r="B18" s="66" t="s">
        <v>34</v>
      </c>
      <c r="C18" s="66" t="s">
        <v>35</v>
      </c>
      <c r="D18" s="66" t="s">
        <v>36</v>
      </c>
      <c r="E18" s="66" t="s">
        <v>1271</v>
      </c>
      <c r="F18" s="66" t="s">
        <v>30</v>
      </c>
      <c r="G18" s="70">
        <v>41705</v>
      </c>
      <c r="H18" s="71">
        <v>43531</v>
      </c>
      <c r="I18" s="66" t="s">
        <v>17</v>
      </c>
      <c r="J18" s="77" t="s">
        <v>1482</v>
      </c>
      <c r="K18" s="66"/>
    </row>
    <row r="19" spans="1:11" x14ac:dyDescent="0.25">
      <c r="A19" s="67">
        <v>15</v>
      </c>
      <c r="B19" s="66" t="s">
        <v>37</v>
      </c>
      <c r="C19" s="66" t="s">
        <v>38</v>
      </c>
      <c r="D19" s="66" t="s">
        <v>39</v>
      </c>
      <c r="E19" s="66" t="s">
        <v>1272</v>
      </c>
      <c r="F19" s="66" t="s">
        <v>30</v>
      </c>
      <c r="G19" s="70">
        <v>41705</v>
      </c>
      <c r="H19" s="71">
        <v>43531</v>
      </c>
      <c r="I19" s="66" t="s">
        <v>17</v>
      </c>
      <c r="J19" s="77" t="s">
        <v>1482</v>
      </c>
      <c r="K19" s="66"/>
    </row>
    <row r="20" spans="1:11" x14ac:dyDescent="0.25">
      <c r="A20" s="67">
        <v>16</v>
      </c>
      <c r="B20" s="66" t="s">
        <v>31</v>
      </c>
      <c r="C20" s="66" t="s">
        <v>32</v>
      </c>
      <c r="D20" s="66" t="s">
        <v>33</v>
      </c>
      <c r="E20" s="66" t="s">
        <v>1273</v>
      </c>
      <c r="F20" s="66" t="s">
        <v>30</v>
      </c>
      <c r="G20" s="70">
        <v>41705</v>
      </c>
      <c r="H20" s="71">
        <v>43531</v>
      </c>
      <c r="I20" s="66" t="s">
        <v>17</v>
      </c>
      <c r="J20" s="77" t="s">
        <v>1482</v>
      </c>
      <c r="K20" s="66"/>
    </row>
    <row r="21" spans="1:11" x14ac:dyDescent="0.25">
      <c r="A21" s="67">
        <v>17</v>
      </c>
      <c r="B21" s="66" t="s">
        <v>27</v>
      </c>
      <c r="C21" s="66" t="s">
        <v>28</v>
      </c>
      <c r="D21" s="66" t="s">
        <v>29</v>
      </c>
      <c r="E21" s="66" t="s">
        <v>1274</v>
      </c>
      <c r="F21" s="66" t="s">
        <v>30</v>
      </c>
      <c r="G21" s="70">
        <v>41705</v>
      </c>
      <c r="H21" s="71">
        <v>43531</v>
      </c>
      <c r="I21" s="66" t="s">
        <v>17</v>
      </c>
      <c r="J21" s="77" t="s">
        <v>1482</v>
      </c>
      <c r="K21" s="66"/>
    </row>
    <row r="22" spans="1:11" x14ac:dyDescent="0.25">
      <c r="A22" s="67">
        <v>18</v>
      </c>
      <c r="B22" s="66" t="s">
        <v>22</v>
      </c>
      <c r="C22" s="66" t="s">
        <v>1275</v>
      </c>
      <c r="D22" s="66" t="s">
        <v>1276</v>
      </c>
      <c r="E22" s="66" t="s">
        <v>1277</v>
      </c>
      <c r="F22" s="66" t="s">
        <v>21</v>
      </c>
      <c r="G22" s="70">
        <v>42016</v>
      </c>
      <c r="H22" s="71">
        <v>43842</v>
      </c>
      <c r="I22" s="66" t="s">
        <v>17</v>
      </c>
      <c r="J22" s="77" t="s">
        <v>1482</v>
      </c>
      <c r="K22" s="66"/>
    </row>
    <row r="23" spans="1:11" x14ac:dyDescent="0.25">
      <c r="A23" s="67">
        <v>19</v>
      </c>
      <c r="B23" s="66" t="s">
        <v>25</v>
      </c>
      <c r="C23" s="66" t="s">
        <v>1278</v>
      </c>
      <c r="D23" s="66" t="s">
        <v>1279</v>
      </c>
      <c r="E23" s="66" t="s">
        <v>1280</v>
      </c>
      <c r="F23" s="66" t="s">
        <v>21</v>
      </c>
      <c r="G23" s="70">
        <v>42016</v>
      </c>
      <c r="H23" s="71">
        <v>43842</v>
      </c>
      <c r="I23" s="66" t="s">
        <v>17</v>
      </c>
      <c r="J23" s="77" t="s">
        <v>1482</v>
      </c>
      <c r="K23" s="66"/>
    </row>
    <row r="24" spans="1:11" x14ac:dyDescent="0.25">
      <c r="A24" s="67">
        <v>20</v>
      </c>
      <c r="B24" s="66" t="s">
        <v>24</v>
      </c>
      <c r="C24" s="66" t="s">
        <v>1281</v>
      </c>
      <c r="D24" s="66" t="s">
        <v>1282</v>
      </c>
      <c r="E24" s="66" t="s">
        <v>1283</v>
      </c>
      <c r="F24" s="66" t="s">
        <v>21</v>
      </c>
      <c r="G24" s="70">
        <v>42016</v>
      </c>
      <c r="H24" s="71">
        <v>43842</v>
      </c>
      <c r="I24" s="66" t="s">
        <v>17</v>
      </c>
      <c r="J24" s="77" t="s">
        <v>1482</v>
      </c>
      <c r="K24" s="66"/>
    </row>
    <row r="25" spans="1:11" x14ac:dyDescent="0.25">
      <c r="A25" s="67">
        <v>21</v>
      </c>
      <c r="B25" s="66" t="s">
        <v>26</v>
      </c>
      <c r="C25" s="66" t="s">
        <v>1284</v>
      </c>
      <c r="D25" s="66" t="s">
        <v>1285</v>
      </c>
      <c r="E25" s="75" t="s">
        <v>1479</v>
      </c>
      <c r="F25" s="66" t="s">
        <v>21</v>
      </c>
      <c r="G25" s="70">
        <v>42016</v>
      </c>
      <c r="H25" s="71">
        <v>43842</v>
      </c>
      <c r="I25" s="66" t="s">
        <v>17</v>
      </c>
      <c r="J25" s="77" t="s">
        <v>1482</v>
      </c>
      <c r="K25" s="66"/>
    </row>
    <row r="26" spans="1:11" x14ac:dyDescent="0.25">
      <c r="A26" s="67">
        <v>22</v>
      </c>
      <c r="B26" s="66" t="s">
        <v>20</v>
      </c>
      <c r="C26" s="66" t="s">
        <v>1286</v>
      </c>
      <c r="D26" s="66" t="s">
        <v>1287</v>
      </c>
      <c r="E26" s="66" t="s">
        <v>1288</v>
      </c>
      <c r="F26" s="66" t="s">
        <v>21</v>
      </c>
      <c r="G26" s="70">
        <v>42016</v>
      </c>
      <c r="H26" s="71">
        <v>43842</v>
      </c>
      <c r="I26" s="66" t="s">
        <v>17</v>
      </c>
      <c r="J26" s="77" t="s">
        <v>1482</v>
      </c>
      <c r="K26" s="66"/>
    </row>
    <row r="27" spans="1:11" ht="31.5" x14ac:dyDescent="0.25">
      <c r="A27" s="67">
        <v>23</v>
      </c>
      <c r="B27" s="66" t="s">
        <v>23</v>
      </c>
      <c r="C27" s="66" t="s">
        <v>1289</v>
      </c>
      <c r="D27" s="66" t="s">
        <v>1290</v>
      </c>
      <c r="E27" s="4" t="s">
        <v>1480</v>
      </c>
      <c r="F27" s="66" t="s">
        <v>21</v>
      </c>
      <c r="G27" s="70">
        <v>42016</v>
      </c>
      <c r="H27" s="71">
        <v>43842</v>
      </c>
      <c r="I27" s="66" t="s">
        <v>17</v>
      </c>
      <c r="J27" s="77" t="s">
        <v>1482</v>
      </c>
      <c r="K27" s="66"/>
    </row>
    <row r="28" spans="1:11" x14ac:dyDescent="0.25">
      <c r="A28" s="67">
        <v>24</v>
      </c>
      <c r="B28" s="66" t="s">
        <v>19</v>
      </c>
      <c r="C28" s="66" t="s">
        <v>1291</v>
      </c>
      <c r="D28" s="66" t="s">
        <v>1292</v>
      </c>
      <c r="E28" s="66" t="s">
        <v>1293</v>
      </c>
      <c r="F28" s="66" t="s">
        <v>14</v>
      </c>
      <c r="G28" s="70">
        <v>42268</v>
      </c>
      <c r="H28" s="71">
        <v>44095</v>
      </c>
      <c r="I28" s="66" t="s">
        <v>17</v>
      </c>
      <c r="J28" s="77" t="s">
        <v>1482</v>
      </c>
      <c r="K28" s="66"/>
    </row>
    <row r="29" spans="1:11" x14ac:dyDescent="0.25">
      <c r="A29" s="67">
        <v>25</v>
      </c>
      <c r="B29" s="66" t="s">
        <v>18</v>
      </c>
      <c r="C29" s="66" t="s">
        <v>1294</v>
      </c>
      <c r="D29" s="66" t="s">
        <v>1295</v>
      </c>
      <c r="E29" s="66" t="s">
        <v>1296</v>
      </c>
      <c r="F29" s="66" t="s">
        <v>14</v>
      </c>
      <c r="G29" s="70">
        <v>42268</v>
      </c>
      <c r="H29" s="71">
        <v>44095</v>
      </c>
      <c r="I29" s="66" t="s">
        <v>17</v>
      </c>
      <c r="J29" s="77" t="s">
        <v>1482</v>
      </c>
      <c r="K29" s="66"/>
    </row>
    <row r="30" spans="1:11" x14ac:dyDescent="0.25">
      <c r="A30" s="67">
        <v>26</v>
      </c>
      <c r="B30" s="66" t="s">
        <v>12</v>
      </c>
      <c r="C30" s="66" t="s">
        <v>1297</v>
      </c>
      <c r="D30" s="66" t="s">
        <v>13</v>
      </c>
      <c r="E30" s="66" t="s">
        <v>1298</v>
      </c>
      <c r="F30" s="66" t="s">
        <v>14</v>
      </c>
      <c r="G30" s="70">
        <v>42268</v>
      </c>
      <c r="H30" s="71">
        <v>44095</v>
      </c>
      <c r="I30" s="66" t="s">
        <v>17</v>
      </c>
      <c r="J30" s="77" t="s">
        <v>1482</v>
      </c>
      <c r="K30" s="66"/>
    </row>
    <row r="31" spans="1:11" x14ac:dyDescent="0.25">
      <c r="A31" s="67">
        <v>27</v>
      </c>
      <c r="B31" s="66" t="s">
        <v>1299</v>
      </c>
      <c r="C31" s="66" t="s">
        <v>653</v>
      </c>
      <c r="D31" s="66" t="s">
        <v>93</v>
      </c>
      <c r="E31" s="66" t="s">
        <v>804</v>
      </c>
      <c r="F31" s="66" t="s">
        <v>762</v>
      </c>
      <c r="G31" s="70">
        <v>42907</v>
      </c>
      <c r="H31" s="71">
        <v>44733</v>
      </c>
      <c r="I31" s="66" t="s">
        <v>17</v>
      </c>
      <c r="J31" s="77" t="s">
        <v>1482</v>
      </c>
      <c r="K31" s="66"/>
    </row>
    <row r="32" spans="1:11" x14ac:dyDescent="0.25">
      <c r="A32" s="67">
        <v>28</v>
      </c>
      <c r="B32" s="66" t="s">
        <v>645</v>
      </c>
      <c r="C32" s="66" t="s">
        <v>655</v>
      </c>
      <c r="D32" s="66" t="s">
        <v>649</v>
      </c>
      <c r="E32" s="66" t="s">
        <v>806</v>
      </c>
      <c r="F32" s="66" t="s">
        <v>762</v>
      </c>
      <c r="G32" s="70">
        <v>42907</v>
      </c>
      <c r="H32" s="71">
        <v>44733</v>
      </c>
      <c r="I32" s="66" t="s">
        <v>17</v>
      </c>
      <c r="J32" s="77" t="s">
        <v>1482</v>
      </c>
      <c r="K32" s="66"/>
    </row>
    <row r="33" spans="1:11" x14ac:dyDescent="0.25">
      <c r="A33" s="67">
        <v>29</v>
      </c>
      <c r="B33" s="66" t="s">
        <v>646</v>
      </c>
      <c r="C33" s="66" t="s">
        <v>656</v>
      </c>
      <c r="D33" s="66" t="s">
        <v>650</v>
      </c>
      <c r="E33" s="66" t="s">
        <v>807</v>
      </c>
      <c r="F33" s="66" t="s">
        <v>762</v>
      </c>
      <c r="G33" s="70">
        <v>42907</v>
      </c>
      <c r="H33" s="71">
        <v>44733</v>
      </c>
      <c r="I33" s="66" t="s">
        <v>17</v>
      </c>
      <c r="J33" s="77" t="s">
        <v>1482</v>
      </c>
      <c r="K33" s="66"/>
    </row>
    <row r="34" spans="1:11" x14ac:dyDescent="0.25">
      <c r="A34" s="67">
        <v>30</v>
      </c>
      <c r="B34" s="66" t="s">
        <v>647</v>
      </c>
      <c r="C34" s="66" t="s">
        <v>657</v>
      </c>
      <c r="D34" s="66" t="s">
        <v>651</v>
      </c>
      <c r="E34" s="66" t="s">
        <v>808</v>
      </c>
      <c r="F34" s="66" t="s">
        <v>762</v>
      </c>
      <c r="G34" s="70">
        <v>42907</v>
      </c>
      <c r="H34" s="71">
        <v>44733</v>
      </c>
      <c r="I34" s="66" t="s">
        <v>17</v>
      </c>
      <c r="J34" s="77" t="s">
        <v>1482</v>
      </c>
      <c r="K34" s="66"/>
    </row>
    <row r="35" spans="1:11" x14ac:dyDescent="0.25">
      <c r="A35" s="67">
        <v>31</v>
      </c>
      <c r="B35" s="66" t="s">
        <v>95</v>
      </c>
      <c r="C35" s="66" t="s">
        <v>654</v>
      </c>
      <c r="D35" s="66" t="s">
        <v>648</v>
      </c>
      <c r="E35" s="66" t="s">
        <v>805</v>
      </c>
      <c r="F35" s="66" t="s">
        <v>762</v>
      </c>
      <c r="G35" s="70">
        <v>42907</v>
      </c>
      <c r="H35" s="71">
        <v>44733</v>
      </c>
      <c r="I35" s="66" t="s">
        <v>17</v>
      </c>
      <c r="J35" s="77" t="s">
        <v>1482</v>
      </c>
      <c r="K35" s="66"/>
    </row>
    <row r="36" spans="1:11" x14ac:dyDescent="0.25">
      <c r="A36" s="67">
        <v>32</v>
      </c>
      <c r="B36" s="66" t="s">
        <v>104</v>
      </c>
      <c r="C36" s="66" t="s">
        <v>658</v>
      </c>
      <c r="D36" s="66" t="s">
        <v>652</v>
      </c>
      <c r="E36" s="66" t="s">
        <v>809</v>
      </c>
      <c r="F36" s="66" t="s">
        <v>762</v>
      </c>
      <c r="G36" s="70">
        <v>42907</v>
      </c>
      <c r="H36" s="71">
        <v>44733</v>
      </c>
      <c r="I36" s="66" t="s">
        <v>17</v>
      </c>
      <c r="J36" s="77" t="s">
        <v>1482</v>
      </c>
      <c r="K36" s="66"/>
    </row>
    <row r="37" spans="1:11" x14ac:dyDescent="0.25">
      <c r="A37" s="67">
        <v>33</v>
      </c>
      <c r="B37" s="66" t="s">
        <v>968</v>
      </c>
      <c r="C37" s="66" t="s">
        <v>969</v>
      </c>
      <c r="D37" s="66" t="s">
        <v>970</v>
      </c>
      <c r="E37" s="66" t="s">
        <v>1195</v>
      </c>
      <c r="F37" s="66" t="s">
        <v>971</v>
      </c>
      <c r="G37" s="70">
        <v>43088</v>
      </c>
      <c r="H37" s="71">
        <v>44914</v>
      </c>
      <c r="I37" s="66" t="s">
        <v>17</v>
      </c>
      <c r="J37" s="77" t="s">
        <v>1482</v>
      </c>
      <c r="K37" s="66"/>
    </row>
    <row r="38" spans="1:11" x14ac:dyDescent="0.25">
      <c r="A38" s="67">
        <v>34</v>
      </c>
      <c r="B38" s="66" t="s">
        <v>972</v>
      </c>
      <c r="C38" s="66" t="s">
        <v>973</v>
      </c>
      <c r="D38" s="66" t="s">
        <v>118</v>
      </c>
      <c r="E38" s="66" t="s">
        <v>1196</v>
      </c>
      <c r="F38" s="66" t="s">
        <v>971</v>
      </c>
      <c r="G38" s="70">
        <v>43088</v>
      </c>
      <c r="H38" s="71">
        <v>44914</v>
      </c>
      <c r="I38" s="66" t="s">
        <v>17</v>
      </c>
      <c r="J38" s="77" t="s">
        <v>1482</v>
      </c>
      <c r="K38" s="66"/>
    </row>
    <row r="39" spans="1:11" x14ac:dyDescent="0.25">
      <c r="A39" s="67">
        <v>35</v>
      </c>
      <c r="B39" s="66" t="s">
        <v>142</v>
      </c>
      <c r="C39" s="66" t="s">
        <v>143</v>
      </c>
      <c r="D39" s="66" t="s">
        <v>144</v>
      </c>
      <c r="E39" s="66" t="s">
        <v>1300</v>
      </c>
      <c r="F39" s="66" t="s">
        <v>73</v>
      </c>
      <c r="G39" s="70">
        <v>41508</v>
      </c>
      <c r="H39" s="71">
        <v>43334</v>
      </c>
      <c r="I39" s="66" t="s">
        <v>125</v>
      </c>
      <c r="J39" s="77" t="s">
        <v>1482</v>
      </c>
      <c r="K39" s="66"/>
    </row>
    <row r="40" spans="1:11" x14ac:dyDescent="0.25">
      <c r="A40" s="67">
        <v>36</v>
      </c>
      <c r="B40" s="66" t="s">
        <v>139</v>
      </c>
      <c r="C40" s="66" t="s">
        <v>140</v>
      </c>
      <c r="D40" s="66" t="s">
        <v>141</v>
      </c>
      <c r="E40" s="66" t="s">
        <v>1301</v>
      </c>
      <c r="F40" s="66" t="s">
        <v>46</v>
      </c>
      <c r="G40" s="70">
        <v>41684</v>
      </c>
      <c r="H40" s="71">
        <v>43510</v>
      </c>
      <c r="I40" s="66" t="s">
        <v>125</v>
      </c>
      <c r="J40" s="77" t="s">
        <v>1482</v>
      </c>
      <c r="K40" s="66"/>
    </row>
    <row r="41" spans="1:11" x14ac:dyDescent="0.25">
      <c r="A41" s="67">
        <v>37</v>
      </c>
      <c r="B41" s="66" t="s">
        <v>136</v>
      </c>
      <c r="C41" s="66" t="s">
        <v>137</v>
      </c>
      <c r="D41" s="66" t="s">
        <v>138</v>
      </c>
      <c r="E41" s="66" t="s">
        <v>1302</v>
      </c>
      <c r="F41" s="66" t="s">
        <v>46</v>
      </c>
      <c r="G41" s="70">
        <v>41684</v>
      </c>
      <c r="H41" s="71">
        <v>43510</v>
      </c>
      <c r="I41" s="66" t="s">
        <v>125</v>
      </c>
      <c r="J41" s="77" t="s">
        <v>1482</v>
      </c>
      <c r="K41" s="66"/>
    </row>
    <row r="42" spans="1:11" x14ac:dyDescent="0.25">
      <c r="A42" s="67">
        <v>38</v>
      </c>
      <c r="B42" s="66" t="s">
        <v>135</v>
      </c>
      <c r="C42" s="66" t="s">
        <v>1303</v>
      </c>
      <c r="D42" s="66" t="s">
        <v>1304</v>
      </c>
      <c r="E42" s="66" t="s">
        <v>1305</v>
      </c>
      <c r="F42" s="66" t="s">
        <v>41</v>
      </c>
      <c r="G42" s="70">
        <v>42310</v>
      </c>
      <c r="H42" s="71">
        <v>44137</v>
      </c>
      <c r="I42" s="66" t="s">
        <v>125</v>
      </c>
      <c r="J42" s="77" t="s">
        <v>1482</v>
      </c>
      <c r="K42" s="66"/>
    </row>
    <row r="43" spans="1:11" x14ac:dyDescent="0.25">
      <c r="A43" s="67">
        <v>39</v>
      </c>
      <c r="B43" s="66" t="s">
        <v>134</v>
      </c>
      <c r="C43" s="66" t="s">
        <v>1306</v>
      </c>
      <c r="D43" s="66" t="s">
        <v>1307</v>
      </c>
      <c r="E43" s="66" t="s">
        <v>1308</v>
      </c>
      <c r="F43" s="66" t="s">
        <v>41</v>
      </c>
      <c r="G43" s="70">
        <v>42310</v>
      </c>
      <c r="H43" s="71">
        <v>44137</v>
      </c>
      <c r="I43" s="66" t="s">
        <v>125</v>
      </c>
      <c r="J43" s="77" t="s">
        <v>1482</v>
      </c>
      <c r="K43" s="66"/>
    </row>
    <row r="44" spans="1:11" x14ac:dyDescent="0.25">
      <c r="A44" s="67">
        <v>40</v>
      </c>
      <c r="B44" s="66" t="s">
        <v>131</v>
      </c>
      <c r="C44" s="66" t="s">
        <v>132</v>
      </c>
      <c r="D44" s="66" t="s">
        <v>133</v>
      </c>
      <c r="E44" s="66" t="s">
        <v>1309</v>
      </c>
      <c r="F44" s="66" t="s">
        <v>30</v>
      </c>
      <c r="G44" s="70">
        <v>41705</v>
      </c>
      <c r="H44" s="71">
        <v>43531</v>
      </c>
      <c r="I44" s="66" t="s">
        <v>125</v>
      </c>
      <c r="J44" s="77" t="s">
        <v>1482</v>
      </c>
      <c r="K44" s="66"/>
    </row>
    <row r="45" spans="1:11" x14ac:dyDescent="0.25">
      <c r="A45" s="67">
        <v>41</v>
      </c>
      <c r="B45" s="66" t="s">
        <v>128</v>
      </c>
      <c r="C45" s="66" t="s">
        <v>129</v>
      </c>
      <c r="D45" s="66" t="s">
        <v>130</v>
      </c>
      <c r="E45" s="66" t="s">
        <v>1310</v>
      </c>
      <c r="F45" s="66" t="s">
        <v>30</v>
      </c>
      <c r="G45" s="70">
        <v>41705</v>
      </c>
      <c r="H45" s="71">
        <v>43531</v>
      </c>
      <c r="I45" s="66" t="s">
        <v>125</v>
      </c>
      <c r="J45" s="77" t="s">
        <v>1482</v>
      </c>
      <c r="K45" s="66"/>
    </row>
    <row r="46" spans="1:11" x14ac:dyDescent="0.25">
      <c r="A46" s="67">
        <v>42</v>
      </c>
      <c r="B46" s="66" t="s">
        <v>126</v>
      </c>
      <c r="C46" s="66" t="s">
        <v>1311</v>
      </c>
      <c r="D46" s="66" t="s">
        <v>1312</v>
      </c>
      <c r="E46" s="66" t="s">
        <v>1313</v>
      </c>
      <c r="F46" s="66" t="s">
        <v>21</v>
      </c>
      <c r="G46" s="70">
        <v>42016</v>
      </c>
      <c r="H46" s="71">
        <v>43842</v>
      </c>
      <c r="I46" s="66" t="s">
        <v>125</v>
      </c>
      <c r="J46" s="77" t="s">
        <v>1482</v>
      </c>
      <c r="K46" s="66"/>
    </row>
    <row r="47" spans="1:11" x14ac:dyDescent="0.25">
      <c r="A47" s="67">
        <v>43</v>
      </c>
      <c r="B47" s="66" t="s">
        <v>127</v>
      </c>
      <c r="C47" s="66" t="s">
        <v>1314</v>
      </c>
      <c r="D47" s="66" t="s">
        <v>1315</v>
      </c>
      <c r="E47" s="66" t="s">
        <v>1316</v>
      </c>
      <c r="F47" s="66" t="s">
        <v>21</v>
      </c>
      <c r="G47" s="70">
        <v>42016</v>
      </c>
      <c r="H47" s="71">
        <v>43842</v>
      </c>
      <c r="I47" s="66" t="s">
        <v>125</v>
      </c>
      <c r="J47" s="77" t="s">
        <v>1482</v>
      </c>
      <c r="K47" s="66"/>
    </row>
    <row r="48" spans="1:11" x14ac:dyDescent="0.25">
      <c r="A48" s="67">
        <v>44</v>
      </c>
      <c r="B48" s="66" t="s">
        <v>124</v>
      </c>
      <c r="C48" s="66" t="s">
        <v>1317</v>
      </c>
      <c r="D48" s="66" t="s">
        <v>1318</v>
      </c>
      <c r="E48" s="66" t="s">
        <v>1319</v>
      </c>
      <c r="F48" s="66" t="s">
        <v>21</v>
      </c>
      <c r="G48" s="70">
        <v>42016</v>
      </c>
      <c r="H48" s="71">
        <v>43842</v>
      </c>
      <c r="I48" s="66" t="s">
        <v>125</v>
      </c>
      <c r="J48" s="77" t="s">
        <v>1482</v>
      </c>
      <c r="K48" s="66"/>
    </row>
    <row r="49" spans="1:11" x14ac:dyDescent="0.25">
      <c r="A49" s="67">
        <v>45</v>
      </c>
      <c r="B49" s="66" t="s">
        <v>123</v>
      </c>
      <c r="C49" s="66" t="s">
        <v>1320</v>
      </c>
      <c r="D49" s="66" t="s">
        <v>1321</v>
      </c>
      <c r="E49" s="66" t="s">
        <v>1322</v>
      </c>
      <c r="F49" s="66" t="s">
        <v>14</v>
      </c>
      <c r="G49" s="70">
        <v>42268</v>
      </c>
      <c r="H49" s="71">
        <v>44095</v>
      </c>
      <c r="I49" s="66" t="s">
        <v>125</v>
      </c>
      <c r="J49" s="77" t="s">
        <v>1482</v>
      </c>
      <c r="K49" s="66"/>
    </row>
    <row r="50" spans="1:11" x14ac:dyDescent="0.25">
      <c r="A50" s="67">
        <v>46</v>
      </c>
      <c r="B50" s="66" t="s">
        <v>120</v>
      </c>
      <c r="C50" s="66" t="s">
        <v>1323</v>
      </c>
      <c r="D50" s="66" t="s">
        <v>1324</v>
      </c>
      <c r="E50" s="66" t="s">
        <v>1325</v>
      </c>
      <c r="F50" s="66" t="s">
        <v>14</v>
      </c>
      <c r="G50" s="70">
        <v>42268</v>
      </c>
      <c r="H50" s="71">
        <v>44095</v>
      </c>
      <c r="I50" s="66" t="s">
        <v>125</v>
      </c>
      <c r="J50" s="77" t="s">
        <v>1482</v>
      </c>
      <c r="K50" s="66"/>
    </row>
    <row r="51" spans="1:11" x14ac:dyDescent="0.25">
      <c r="A51" s="67">
        <v>47</v>
      </c>
      <c r="B51" s="66" t="s">
        <v>122</v>
      </c>
      <c r="C51" s="66" t="s">
        <v>1326</v>
      </c>
      <c r="D51" s="66" t="s">
        <v>1327</v>
      </c>
      <c r="E51" s="66" t="s">
        <v>1328</v>
      </c>
      <c r="F51" s="66" t="s">
        <v>14</v>
      </c>
      <c r="G51" s="70">
        <v>42268</v>
      </c>
      <c r="H51" s="71">
        <v>44095</v>
      </c>
      <c r="I51" s="66" t="s">
        <v>125</v>
      </c>
      <c r="J51" s="77" t="s">
        <v>1482</v>
      </c>
      <c r="K51" s="66"/>
    </row>
    <row r="52" spans="1:11" x14ac:dyDescent="0.25">
      <c r="A52" s="67">
        <v>48</v>
      </c>
      <c r="B52" s="66" t="s">
        <v>121</v>
      </c>
      <c r="C52" s="66" t="s">
        <v>1329</v>
      </c>
      <c r="D52" s="66" t="s">
        <v>1321</v>
      </c>
      <c r="E52" s="66" t="s">
        <v>1330</v>
      </c>
      <c r="F52" s="66" t="s">
        <v>14</v>
      </c>
      <c r="G52" s="70">
        <v>42268</v>
      </c>
      <c r="H52" s="71">
        <v>44095</v>
      </c>
      <c r="I52" s="66" t="s">
        <v>125</v>
      </c>
      <c r="J52" s="77" t="s">
        <v>1482</v>
      </c>
      <c r="K52" s="66"/>
    </row>
    <row r="53" spans="1:11" x14ac:dyDescent="0.25">
      <c r="A53" s="67">
        <v>49</v>
      </c>
      <c r="B53" s="66" t="s">
        <v>540</v>
      </c>
      <c r="C53" s="66" t="s">
        <v>541</v>
      </c>
      <c r="D53" s="66" t="s">
        <v>542</v>
      </c>
      <c r="E53" s="66" t="s">
        <v>768</v>
      </c>
      <c r="F53" s="66" t="s">
        <v>543</v>
      </c>
      <c r="G53" s="70">
        <v>42642</v>
      </c>
      <c r="H53" s="71">
        <v>44468</v>
      </c>
      <c r="I53" s="66" t="s">
        <v>125</v>
      </c>
      <c r="J53" s="77" t="s">
        <v>1482</v>
      </c>
      <c r="K53" s="66"/>
    </row>
    <row r="54" spans="1:11" x14ac:dyDescent="0.25">
      <c r="A54" s="67">
        <v>50</v>
      </c>
      <c r="B54" s="66" t="s">
        <v>174</v>
      </c>
      <c r="C54" s="66" t="s">
        <v>587</v>
      </c>
      <c r="D54" s="66" t="s">
        <v>588</v>
      </c>
      <c r="E54" s="66" t="s">
        <v>783</v>
      </c>
      <c r="F54" s="66" t="s">
        <v>586</v>
      </c>
      <c r="G54" s="70">
        <v>42687</v>
      </c>
      <c r="H54" s="71">
        <v>44513</v>
      </c>
      <c r="I54" s="66" t="s">
        <v>125</v>
      </c>
      <c r="J54" s="77" t="s">
        <v>1482</v>
      </c>
      <c r="K54" s="66"/>
    </row>
    <row r="55" spans="1:11" x14ac:dyDescent="0.25">
      <c r="A55" s="67">
        <v>51</v>
      </c>
      <c r="B55" s="66" t="s">
        <v>659</v>
      </c>
      <c r="C55" s="66" t="s">
        <v>663</v>
      </c>
      <c r="D55" s="66" t="s">
        <v>660</v>
      </c>
      <c r="E55" s="66" t="s">
        <v>810</v>
      </c>
      <c r="F55" s="66" t="s">
        <v>762</v>
      </c>
      <c r="G55" s="70">
        <v>42907</v>
      </c>
      <c r="H55" s="71">
        <v>44733</v>
      </c>
      <c r="I55" s="66" t="s">
        <v>125</v>
      </c>
      <c r="J55" s="77" t="s">
        <v>1482</v>
      </c>
      <c r="K55" s="66"/>
    </row>
    <row r="56" spans="1:11" x14ac:dyDescent="0.25">
      <c r="A56" s="67">
        <v>52</v>
      </c>
      <c r="B56" s="66" t="s">
        <v>661</v>
      </c>
      <c r="C56" s="66" t="s">
        <v>664</v>
      </c>
      <c r="D56" s="66" t="s">
        <v>662</v>
      </c>
      <c r="E56" s="66" t="s">
        <v>811</v>
      </c>
      <c r="F56" s="66" t="s">
        <v>762</v>
      </c>
      <c r="G56" s="70">
        <v>42907</v>
      </c>
      <c r="H56" s="71">
        <v>44733</v>
      </c>
      <c r="I56" s="66" t="s">
        <v>125</v>
      </c>
      <c r="J56" s="77" t="s">
        <v>1482</v>
      </c>
      <c r="K56" s="66"/>
    </row>
    <row r="57" spans="1:11" x14ac:dyDescent="0.25">
      <c r="A57" s="67">
        <v>53</v>
      </c>
      <c r="B57" s="66" t="s">
        <v>974</v>
      </c>
      <c r="C57" s="66" t="s">
        <v>975</v>
      </c>
      <c r="D57" s="66" t="s">
        <v>976</v>
      </c>
      <c r="E57" s="66" t="s">
        <v>1197</v>
      </c>
      <c r="F57" s="66" t="s">
        <v>971</v>
      </c>
      <c r="G57" s="70">
        <v>43088</v>
      </c>
      <c r="H57" s="71">
        <v>44914</v>
      </c>
      <c r="I57" s="66" t="s">
        <v>125</v>
      </c>
      <c r="J57" s="77" t="s">
        <v>1482</v>
      </c>
      <c r="K57" s="66"/>
    </row>
    <row r="58" spans="1:11" x14ac:dyDescent="0.25">
      <c r="A58" s="67">
        <v>54</v>
      </c>
      <c r="B58" s="66" t="s">
        <v>977</v>
      </c>
      <c r="C58" s="66" t="s">
        <v>978</v>
      </c>
      <c r="D58" s="66" t="s">
        <v>629</v>
      </c>
      <c r="E58" s="66" t="s">
        <v>1198</v>
      </c>
      <c r="F58" s="66" t="s">
        <v>971</v>
      </c>
      <c r="G58" s="70">
        <v>43088</v>
      </c>
      <c r="H58" s="71">
        <v>44914</v>
      </c>
      <c r="I58" s="66" t="s">
        <v>125</v>
      </c>
      <c r="J58" s="77" t="s">
        <v>1482</v>
      </c>
      <c r="K58" s="66"/>
    </row>
    <row r="59" spans="1:11" x14ac:dyDescent="0.25">
      <c r="A59" s="67">
        <v>55</v>
      </c>
      <c r="B59" s="66" t="s">
        <v>979</v>
      </c>
      <c r="C59" s="66" t="s">
        <v>980</v>
      </c>
      <c r="D59" s="66" t="s">
        <v>981</v>
      </c>
      <c r="E59" s="66" t="s">
        <v>1199</v>
      </c>
      <c r="F59" s="66" t="s">
        <v>971</v>
      </c>
      <c r="G59" s="70">
        <v>43088</v>
      </c>
      <c r="H59" s="71">
        <v>44914</v>
      </c>
      <c r="I59" s="66" t="s">
        <v>125</v>
      </c>
      <c r="J59" s="77" t="s">
        <v>1482</v>
      </c>
      <c r="K59" s="66"/>
    </row>
    <row r="60" spans="1:11" x14ac:dyDescent="0.25">
      <c r="A60" s="67">
        <v>56</v>
      </c>
      <c r="B60" s="66" t="s">
        <v>982</v>
      </c>
      <c r="C60" s="66" t="s">
        <v>983</v>
      </c>
      <c r="D60" s="66" t="s">
        <v>984</v>
      </c>
      <c r="E60" s="66" t="s">
        <v>1200</v>
      </c>
      <c r="F60" s="66" t="s">
        <v>971</v>
      </c>
      <c r="G60" s="70">
        <v>43088</v>
      </c>
      <c r="H60" s="71">
        <v>44914</v>
      </c>
      <c r="I60" s="66" t="s">
        <v>125</v>
      </c>
      <c r="J60" s="77" t="s">
        <v>1482</v>
      </c>
      <c r="K60" s="66"/>
    </row>
    <row r="61" spans="1:11" x14ac:dyDescent="0.25">
      <c r="A61" s="67">
        <v>57</v>
      </c>
      <c r="B61" s="66" t="s">
        <v>151</v>
      </c>
      <c r="C61" s="66" t="s">
        <v>985</v>
      </c>
      <c r="D61" s="66" t="s">
        <v>986</v>
      </c>
      <c r="E61" s="66" t="s">
        <v>1201</v>
      </c>
      <c r="F61" s="66" t="s">
        <v>971</v>
      </c>
      <c r="G61" s="70">
        <v>43088</v>
      </c>
      <c r="H61" s="71">
        <v>44914</v>
      </c>
      <c r="I61" s="66" t="s">
        <v>125</v>
      </c>
      <c r="J61" s="77" t="s">
        <v>1482</v>
      </c>
      <c r="K61" s="66"/>
    </row>
    <row r="62" spans="1:11" x14ac:dyDescent="0.25">
      <c r="A62" s="67">
        <v>58</v>
      </c>
      <c r="B62" s="66" t="s">
        <v>154</v>
      </c>
      <c r="C62" s="66" t="s">
        <v>987</v>
      </c>
      <c r="D62" s="66" t="s">
        <v>988</v>
      </c>
      <c r="E62" s="66" t="s">
        <v>1202</v>
      </c>
      <c r="F62" s="66" t="s">
        <v>971</v>
      </c>
      <c r="G62" s="70">
        <v>43088</v>
      </c>
      <c r="H62" s="71">
        <v>44914</v>
      </c>
      <c r="I62" s="66" t="s">
        <v>125</v>
      </c>
      <c r="J62" s="77" t="s">
        <v>1482</v>
      </c>
      <c r="K62" s="66"/>
    </row>
    <row r="63" spans="1:11" x14ac:dyDescent="0.25">
      <c r="A63" s="67">
        <v>59</v>
      </c>
      <c r="B63" s="66" t="s">
        <v>989</v>
      </c>
      <c r="C63" s="66" t="s">
        <v>990</v>
      </c>
      <c r="D63" s="66" t="s">
        <v>991</v>
      </c>
      <c r="E63" s="66" t="s">
        <v>1203</v>
      </c>
      <c r="F63" s="66" t="s">
        <v>971</v>
      </c>
      <c r="G63" s="70">
        <v>43088</v>
      </c>
      <c r="H63" s="71">
        <v>44914</v>
      </c>
      <c r="I63" s="66" t="s">
        <v>125</v>
      </c>
      <c r="J63" s="77" t="s">
        <v>1482</v>
      </c>
      <c r="K63" s="66"/>
    </row>
    <row r="64" spans="1:11" x14ac:dyDescent="0.25">
      <c r="A64" s="67">
        <v>60</v>
      </c>
      <c r="B64" s="66" t="s">
        <v>992</v>
      </c>
      <c r="C64" s="66" t="s">
        <v>993</v>
      </c>
      <c r="D64" s="66" t="s">
        <v>994</v>
      </c>
      <c r="E64" s="66" t="s">
        <v>1204</v>
      </c>
      <c r="F64" s="66" t="s">
        <v>971</v>
      </c>
      <c r="G64" s="70">
        <v>43088</v>
      </c>
      <c r="H64" s="71">
        <v>44914</v>
      </c>
      <c r="I64" s="66" t="s">
        <v>125</v>
      </c>
      <c r="J64" s="77" t="s">
        <v>1482</v>
      </c>
      <c r="K64" s="66"/>
    </row>
    <row r="65" spans="1:11" x14ac:dyDescent="0.25">
      <c r="A65" s="67">
        <v>61</v>
      </c>
      <c r="B65" s="66" t="s">
        <v>193</v>
      </c>
      <c r="C65" s="66" t="s">
        <v>194</v>
      </c>
      <c r="D65" s="66" t="s">
        <v>195</v>
      </c>
      <c r="E65" s="66" t="s">
        <v>1228</v>
      </c>
      <c r="F65" s="66" t="s">
        <v>73</v>
      </c>
      <c r="G65" s="70">
        <v>41508</v>
      </c>
      <c r="H65" s="71">
        <v>43334</v>
      </c>
      <c r="I65" s="66" t="s">
        <v>186</v>
      </c>
      <c r="J65" s="77" t="s">
        <v>1482</v>
      </c>
      <c r="K65" s="66"/>
    </row>
    <row r="66" spans="1:11" x14ac:dyDescent="0.25">
      <c r="A66" s="67">
        <v>62</v>
      </c>
      <c r="B66" s="66" t="s">
        <v>196</v>
      </c>
      <c r="C66" s="66" t="s">
        <v>197</v>
      </c>
      <c r="D66" s="66" t="s">
        <v>198</v>
      </c>
      <c r="E66" s="66" t="s">
        <v>1331</v>
      </c>
      <c r="F66" s="66" t="s">
        <v>73</v>
      </c>
      <c r="G66" s="70">
        <v>41508</v>
      </c>
      <c r="H66" s="71">
        <v>43334</v>
      </c>
      <c r="I66" s="66" t="s">
        <v>186</v>
      </c>
      <c r="J66" s="77" t="s">
        <v>1482</v>
      </c>
      <c r="K66" s="66"/>
    </row>
    <row r="67" spans="1:11" x14ac:dyDescent="0.25">
      <c r="A67" s="67">
        <v>63</v>
      </c>
      <c r="B67" s="66" t="s">
        <v>183</v>
      </c>
      <c r="C67" s="66" t="s">
        <v>184</v>
      </c>
      <c r="D67" s="66" t="s">
        <v>185</v>
      </c>
      <c r="E67" s="66" t="s">
        <v>1226</v>
      </c>
      <c r="F67" s="66" t="s">
        <v>46</v>
      </c>
      <c r="G67" s="70">
        <v>41684</v>
      </c>
      <c r="H67" s="71">
        <v>43510</v>
      </c>
      <c r="I67" s="66" t="s">
        <v>186</v>
      </c>
      <c r="J67" s="77" t="s">
        <v>1482</v>
      </c>
      <c r="K67" s="66"/>
    </row>
    <row r="68" spans="1:11" x14ac:dyDescent="0.25">
      <c r="A68" s="67">
        <v>64</v>
      </c>
      <c r="B68" s="66" t="s">
        <v>190</v>
      </c>
      <c r="C68" s="66" t="s">
        <v>191</v>
      </c>
      <c r="D68" s="66" t="s">
        <v>192</v>
      </c>
      <c r="E68" s="66" t="s">
        <v>1242</v>
      </c>
      <c r="F68" s="66" t="s">
        <v>46</v>
      </c>
      <c r="G68" s="70">
        <v>41684</v>
      </c>
      <c r="H68" s="71">
        <v>43510</v>
      </c>
      <c r="I68" s="66" t="s">
        <v>186</v>
      </c>
      <c r="J68" s="77" t="s">
        <v>1482</v>
      </c>
      <c r="K68" s="66"/>
    </row>
    <row r="69" spans="1:11" x14ac:dyDescent="0.25">
      <c r="A69" s="67">
        <v>65</v>
      </c>
      <c r="B69" s="66" t="s">
        <v>187</v>
      </c>
      <c r="C69" s="66" t="s">
        <v>188</v>
      </c>
      <c r="D69" s="66" t="s">
        <v>189</v>
      </c>
      <c r="E69" s="66" t="s">
        <v>1227</v>
      </c>
      <c r="F69" s="66" t="s">
        <v>46</v>
      </c>
      <c r="G69" s="70">
        <v>41684</v>
      </c>
      <c r="H69" s="71">
        <v>43510</v>
      </c>
      <c r="I69" s="66" t="s">
        <v>186</v>
      </c>
      <c r="J69" s="77" t="s">
        <v>1482</v>
      </c>
      <c r="K69" s="66"/>
    </row>
    <row r="70" spans="1:11" x14ac:dyDescent="0.25">
      <c r="A70" s="67">
        <v>66</v>
      </c>
      <c r="B70" s="66" t="s">
        <v>666</v>
      </c>
      <c r="C70" s="66" t="s">
        <v>675</v>
      </c>
      <c r="D70" s="66" t="s">
        <v>667</v>
      </c>
      <c r="E70" s="66" t="s">
        <v>813</v>
      </c>
      <c r="F70" s="66" t="s">
        <v>762</v>
      </c>
      <c r="G70" s="70">
        <v>42907</v>
      </c>
      <c r="H70" s="71">
        <v>44733</v>
      </c>
      <c r="I70" s="66" t="s">
        <v>186</v>
      </c>
      <c r="J70" s="77" t="s">
        <v>1482</v>
      </c>
      <c r="K70" s="66"/>
    </row>
    <row r="71" spans="1:11" x14ac:dyDescent="0.25">
      <c r="A71" s="67">
        <v>67</v>
      </c>
      <c r="B71" s="66" t="s">
        <v>668</v>
      </c>
      <c r="C71" s="66" t="s">
        <v>676</v>
      </c>
      <c r="D71" s="66" t="s">
        <v>669</v>
      </c>
      <c r="E71" s="66" t="s">
        <v>814</v>
      </c>
      <c r="F71" s="66" t="s">
        <v>762</v>
      </c>
      <c r="G71" s="70">
        <v>42907</v>
      </c>
      <c r="H71" s="71">
        <v>44733</v>
      </c>
      <c r="I71" s="66" t="s">
        <v>186</v>
      </c>
      <c r="J71" s="77" t="s">
        <v>1482</v>
      </c>
      <c r="K71" s="66"/>
    </row>
    <row r="72" spans="1:11" x14ac:dyDescent="0.25">
      <c r="A72" s="67">
        <v>68</v>
      </c>
      <c r="B72" s="66" t="s">
        <v>1332</v>
      </c>
      <c r="C72" s="66" t="s">
        <v>677</v>
      </c>
      <c r="D72" s="66" t="s">
        <v>670</v>
      </c>
      <c r="E72" s="66" t="s">
        <v>815</v>
      </c>
      <c r="F72" s="66" t="s">
        <v>762</v>
      </c>
      <c r="G72" s="70">
        <v>42907</v>
      </c>
      <c r="H72" s="71">
        <v>44733</v>
      </c>
      <c r="I72" s="66" t="s">
        <v>186</v>
      </c>
      <c r="J72" s="77" t="s">
        <v>1482</v>
      </c>
      <c r="K72" s="66"/>
    </row>
    <row r="73" spans="1:11" x14ac:dyDescent="0.25">
      <c r="A73" s="67">
        <v>69</v>
      </c>
      <c r="B73" s="66" t="s">
        <v>672</v>
      </c>
      <c r="C73" s="66" t="s">
        <v>679</v>
      </c>
      <c r="D73" s="66" t="s">
        <v>673</v>
      </c>
      <c r="E73" s="66" t="s">
        <v>1230</v>
      </c>
      <c r="F73" s="66" t="s">
        <v>762</v>
      </c>
      <c r="G73" s="70">
        <v>42907</v>
      </c>
      <c r="H73" s="71">
        <v>44733</v>
      </c>
      <c r="I73" s="66" t="s">
        <v>186</v>
      </c>
      <c r="J73" s="77" t="s">
        <v>1482</v>
      </c>
      <c r="K73" s="66"/>
    </row>
    <row r="74" spans="1:11" x14ac:dyDescent="0.25">
      <c r="A74" s="67">
        <v>70</v>
      </c>
      <c r="B74" s="66" t="s">
        <v>199</v>
      </c>
      <c r="C74" s="66" t="s">
        <v>678</v>
      </c>
      <c r="D74" s="66" t="s">
        <v>671</v>
      </c>
      <c r="E74" s="66" t="s">
        <v>816</v>
      </c>
      <c r="F74" s="66" t="s">
        <v>762</v>
      </c>
      <c r="G74" s="70">
        <v>42907</v>
      </c>
      <c r="H74" s="71">
        <v>44733</v>
      </c>
      <c r="I74" s="66" t="s">
        <v>186</v>
      </c>
      <c r="J74" s="77" t="s">
        <v>1482</v>
      </c>
      <c r="K74" s="66"/>
    </row>
    <row r="75" spans="1:11" x14ac:dyDescent="0.25">
      <c r="A75" s="67">
        <v>71</v>
      </c>
      <c r="B75" s="66" t="s">
        <v>1333</v>
      </c>
      <c r="C75" s="66" t="s">
        <v>674</v>
      </c>
      <c r="D75" s="66" t="s">
        <v>665</v>
      </c>
      <c r="E75" s="66" t="s">
        <v>812</v>
      </c>
      <c r="F75" s="66" t="s">
        <v>762</v>
      </c>
      <c r="G75" s="70">
        <v>42907</v>
      </c>
      <c r="H75" s="71">
        <v>44733</v>
      </c>
      <c r="I75" s="66" t="s">
        <v>186</v>
      </c>
      <c r="J75" s="77" t="s">
        <v>1482</v>
      </c>
      <c r="K75" s="66"/>
    </row>
    <row r="76" spans="1:11" x14ac:dyDescent="0.25">
      <c r="A76" s="67">
        <v>72</v>
      </c>
      <c r="B76" s="66" t="s">
        <v>995</v>
      </c>
      <c r="C76" s="66" t="s">
        <v>996</v>
      </c>
      <c r="D76" s="66" t="s">
        <v>997</v>
      </c>
      <c r="E76" s="66" t="s">
        <v>1205</v>
      </c>
      <c r="F76" s="66" t="s">
        <v>971</v>
      </c>
      <c r="G76" s="70">
        <v>43088</v>
      </c>
      <c r="H76" s="71">
        <v>44914</v>
      </c>
      <c r="I76" s="66" t="s">
        <v>186</v>
      </c>
      <c r="J76" s="77" t="s">
        <v>1482</v>
      </c>
      <c r="K76" s="66"/>
    </row>
    <row r="77" spans="1:11" x14ac:dyDescent="0.25">
      <c r="A77" s="67">
        <v>73</v>
      </c>
      <c r="B77" s="66" t="s">
        <v>998</v>
      </c>
      <c r="C77" s="66" t="s">
        <v>999</v>
      </c>
      <c r="D77" s="66" t="s">
        <v>1000</v>
      </c>
      <c r="E77" s="66" t="s">
        <v>1206</v>
      </c>
      <c r="F77" s="66" t="s">
        <v>971</v>
      </c>
      <c r="G77" s="70">
        <v>43088</v>
      </c>
      <c r="H77" s="71">
        <v>44914</v>
      </c>
      <c r="I77" s="66" t="s">
        <v>186</v>
      </c>
      <c r="J77" s="77" t="s">
        <v>1482</v>
      </c>
      <c r="K77" s="66"/>
    </row>
    <row r="78" spans="1:11" x14ac:dyDescent="0.25">
      <c r="A78" s="67">
        <v>74</v>
      </c>
      <c r="B78" s="66" t="s">
        <v>1001</v>
      </c>
      <c r="C78" s="66" t="s">
        <v>1002</v>
      </c>
      <c r="D78" s="66" t="s">
        <v>1003</v>
      </c>
      <c r="E78" s="66" t="s">
        <v>1207</v>
      </c>
      <c r="F78" s="66" t="s">
        <v>971</v>
      </c>
      <c r="G78" s="70">
        <v>43088</v>
      </c>
      <c r="H78" s="71">
        <v>44914</v>
      </c>
      <c r="I78" s="66" t="s">
        <v>186</v>
      </c>
      <c r="J78" s="77" t="s">
        <v>1482</v>
      </c>
      <c r="K78" s="66"/>
    </row>
    <row r="79" spans="1:11" x14ac:dyDescent="0.25">
      <c r="A79" s="67">
        <v>75</v>
      </c>
      <c r="B79" s="66" t="s">
        <v>1004</v>
      </c>
      <c r="C79" s="66" t="s">
        <v>1005</v>
      </c>
      <c r="D79" s="66" t="s">
        <v>591</v>
      </c>
      <c r="E79" s="66" t="s">
        <v>1208</v>
      </c>
      <c r="F79" s="66" t="s">
        <v>971</v>
      </c>
      <c r="G79" s="70">
        <v>43088</v>
      </c>
      <c r="H79" s="71">
        <v>44914</v>
      </c>
      <c r="I79" s="66" t="s">
        <v>186</v>
      </c>
      <c r="J79" s="77" t="s">
        <v>1482</v>
      </c>
      <c r="K79" s="66"/>
    </row>
    <row r="80" spans="1:11" x14ac:dyDescent="0.25">
      <c r="A80" s="67">
        <v>76</v>
      </c>
      <c r="B80" s="66" t="s">
        <v>1006</v>
      </c>
      <c r="C80" s="66" t="s">
        <v>1007</v>
      </c>
      <c r="D80" s="66" t="s">
        <v>687</v>
      </c>
      <c r="E80" s="66" t="s">
        <v>1209</v>
      </c>
      <c r="F80" s="66" t="s">
        <v>971</v>
      </c>
      <c r="G80" s="70">
        <v>43088</v>
      </c>
      <c r="H80" s="71">
        <v>44914</v>
      </c>
      <c r="I80" s="66" t="s">
        <v>186</v>
      </c>
      <c r="J80" s="77" t="s">
        <v>1482</v>
      </c>
      <c r="K80" s="66"/>
    </row>
    <row r="81" spans="1:11" x14ac:dyDescent="0.25">
      <c r="A81" s="67">
        <v>77</v>
      </c>
      <c r="B81" s="66" t="s">
        <v>208</v>
      </c>
      <c r="C81" s="66" t="s">
        <v>1008</v>
      </c>
      <c r="D81" s="66" t="s">
        <v>1009</v>
      </c>
      <c r="E81" s="66" t="s">
        <v>1210</v>
      </c>
      <c r="F81" s="66" t="s">
        <v>971</v>
      </c>
      <c r="G81" s="70">
        <v>43088</v>
      </c>
      <c r="H81" s="71">
        <v>44914</v>
      </c>
      <c r="I81" s="66" t="s">
        <v>186</v>
      </c>
      <c r="J81" s="77" t="s">
        <v>1482</v>
      </c>
      <c r="K81" s="66"/>
    </row>
    <row r="82" spans="1:11" x14ac:dyDescent="0.25">
      <c r="A82" s="67">
        <v>78</v>
      </c>
      <c r="B82" s="66" t="s">
        <v>546</v>
      </c>
      <c r="C82" s="66" t="s">
        <v>562</v>
      </c>
      <c r="D82" s="66" t="s">
        <v>547</v>
      </c>
      <c r="E82" s="66" t="s">
        <v>770</v>
      </c>
      <c r="F82" s="66" t="s">
        <v>543</v>
      </c>
      <c r="G82" s="70">
        <v>42642</v>
      </c>
      <c r="H82" s="71">
        <v>44468</v>
      </c>
      <c r="I82" s="66" t="s">
        <v>570</v>
      </c>
      <c r="J82" s="77" t="s">
        <v>1482</v>
      </c>
      <c r="K82" s="66"/>
    </row>
    <row r="83" spans="1:11" x14ac:dyDescent="0.25">
      <c r="A83" s="67">
        <v>79</v>
      </c>
      <c r="B83" s="66" t="s">
        <v>544</v>
      </c>
      <c r="C83" s="66" t="s">
        <v>561</v>
      </c>
      <c r="D83" s="66" t="s">
        <v>545</v>
      </c>
      <c r="E83" s="66" t="s">
        <v>769</v>
      </c>
      <c r="F83" s="66" t="s">
        <v>543</v>
      </c>
      <c r="G83" s="70">
        <v>42642</v>
      </c>
      <c r="H83" s="71">
        <v>44468</v>
      </c>
      <c r="I83" s="66" t="s">
        <v>570</v>
      </c>
      <c r="J83" s="77" t="s">
        <v>1482</v>
      </c>
      <c r="K83" s="66"/>
    </row>
    <row r="84" spans="1:11" x14ac:dyDescent="0.25">
      <c r="A84" s="67">
        <v>80</v>
      </c>
      <c r="B84" s="66" t="s">
        <v>589</v>
      </c>
      <c r="C84" s="66" t="s">
        <v>590</v>
      </c>
      <c r="D84" s="66" t="s">
        <v>591</v>
      </c>
      <c r="E84" s="66" t="s">
        <v>784</v>
      </c>
      <c r="F84" s="66" t="s">
        <v>586</v>
      </c>
      <c r="G84" s="70">
        <v>42687</v>
      </c>
      <c r="H84" s="71">
        <v>44513</v>
      </c>
      <c r="I84" s="66" t="s">
        <v>570</v>
      </c>
      <c r="J84" s="77" t="s">
        <v>1482</v>
      </c>
      <c r="K84" s="66"/>
    </row>
    <row r="85" spans="1:11" x14ac:dyDescent="0.25">
      <c r="A85" s="67">
        <v>81</v>
      </c>
      <c r="B85" s="66" t="s">
        <v>785</v>
      </c>
      <c r="C85" s="66" t="s">
        <v>592</v>
      </c>
      <c r="D85" s="66" t="s">
        <v>593</v>
      </c>
      <c r="E85" s="66" t="s">
        <v>786</v>
      </c>
      <c r="F85" s="66" t="s">
        <v>586</v>
      </c>
      <c r="G85" s="70">
        <v>42687</v>
      </c>
      <c r="H85" s="71">
        <v>44513</v>
      </c>
      <c r="I85" s="66" t="s">
        <v>570</v>
      </c>
      <c r="J85" s="77" t="s">
        <v>1482</v>
      </c>
      <c r="K85" s="66"/>
    </row>
    <row r="86" spans="1:11" x14ac:dyDescent="0.25">
      <c r="A86" s="67">
        <v>82</v>
      </c>
      <c r="B86" s="66" t="s">
        <v>523</v>
      </c>
      <c r="C86" s="66" t="s">
        <v>594</v>
      </c>
      <c r="D86" s="66" t="s">
        <v>595</v>
      </c>
      <c r="E86" s="66" t="s">
        <v>1231</v>
      </c>
      <c r="F86" s="66" t="s">
        <v>586</v>
      </c>
      <c r="G86" s="70">
        <v>42687</v>
      </c>
      <c r="H86" s="71">
        <v>44513</v>
      </c>
      <c r="I86" s="66" t="s">
        <v>570</v>
      </c>
      <c r="J86" s="77" t="s">
        <v>1482</v>
      </c>
      <c r="K86" s="66"/>
    </row>
    <row r="87" spans="1:11" x14ac:dyDescent="0.25">
      <c r="A87" s="67">
        <v>83</v>
      </c>
      <c r="B87" s="66" t="s">
        <v>570</v>
      </c>
      <c r="C87" s="66" t="s">
        <v>756</v>
      </c>
      <c r="D87" s="66" t="s">
        <v>758</v>
      </c>
      <c r="E87" s="66" t="s">
        <v>844</v>
      </c>
      <c r="F87" s="66" t="s">
        <v>762</v>
      </c>
      <c r="G87" s="70">
        <v>42907</v>
      </c>
      <c r="H87" s="71">
        <v>44733</v>
      </c>
      <c r="I87" s="66" t="s">
        <v>570</v>
      </c>
      <c r="J87" s="77" t="s">
        <v>1482</v>
      </c>
      <c r="K87" s="66"/>
    </row>
    <row r="88" spans="1:11" x14ac:dyDescent="0.25">
      <c r="A88" s="67">
        <v>84</v>
      </c>
      <c r="B88" s="66" t="s">
        <v>755</v>
      </c>
      <c r="C88" s="66" t="s">
        <v>757</v>
      </c>
      <c r="D88" s="66" t="s">
        <v>759</v>
      </c>
      <c r="E88" s="66" t="s">
        <v>845</v>
      </c>
      <c r="F88" s="66" t="s">
        <v>762</v>
      </c>
      <c r="G88" s="70">
        <v>42907</v>
      </c>
      <c r="H88" s="71">
        <v>44733</v>
      </c>
      <c r="I88" s="66" t="s">
        <v>570</v>
      </c>
      <c r="J88" s="77" t="s">
        <v>1482</v>
      </c>
      <c r="K88" s="66"/>
    </row>
    <row r="89" spans="1:11" x14ac:dyDescent="0.25">
      <c r="A89" s="67">
        <v>85</v>
      </c>
      <c r="B89" s="66" t="s">
        <v>227</v>
      </c>
      <c r="C89" s="66" t="s">
        <v>228</v>
      </c>
      <c r="D89" s="66" t="s">
        <v>229</v>
      </c>
      <c r="E89" s="66" t="s">
        <v>1334</v>
      </c>
      <c r="F89" s="66" t="s">
        <v>73</v>
      </c>
      <c r="G89" s="70">
        <v>41508</v>
      </c>
      <c r="H89" s="71">
        <v>43334</v>
      </c>
      <c r="I89" s="66" t="s">
        <v>218</v>
      </c>
      <c r="J89" s="77" t="s">
        <v>1482</v>
      </c>
      <c r="K89" s="66"/>
    </row>
    <row r="90" spans="1:11" x14ac:dyDescent="0.25">
      <c r="A90" s="67">
        <v>86</v>
      </c>
      <c r="B90" s="66" t="s">
        <v>224</v>
      </c>
      <c r="C90" s="66" t="s">
        <v>225</v>
      </c>
      <c r="D90" s="66" t="s">
        <v>226</v>
      </c>
      <c r="E90" s="66" t="s">
        <v>1335</v>
      </c>
      <c r="F90" s="66" t="s">
        <v>46</v>
      </c>
      <c r="G90" s="70">
        <v>41684</v>
      </c>
      <c r="H90" s="71">
        <v>43510</v>
      </c>
      <c r="I90" s="66" t="s">
        <v>218</v>
      </c>
      <c r="J90" s="77" t="s">
        <v>1482</v>
      </c>
      <c r="K90" s="66"/>
    </row>
    <row r="91" spans="1:11" x14ac:dyDescent="0.25">
      <c r="A91" s="67">
        <v>87</v>
      </c>
      <c r="B91" s="66" t="s">
        <v>223</v>
      </c>
      <c r="C91" s="66" t="s">
        <v>1336</v>
      </c>
      <c r="D91" s="66" t="s">
        <v>1337</v>
      </c>
      <c r="E91" s="66" t="s">
        <v>1338</v>
      </c>
      <c r="F91" s="66" t="s">
        <v>41</v>
      </c>
      <c r="G91" s="70">
        <v>42310</v>
      </c>
      <c r="H91" s="71">
        <v>43842</v>
      </c>
      <c r="I91" s="66" t="s">
        <v>218</v>
      </c>
      <c r="J91" s="77" t="s">
        <v>1482</v>
      </c>
      <c r="K91" s="66"/>
    </row>
    <row r="92" spans="1:11" x14ac:dyDescent="0.25">
      <c r="A92" s="67">
        <v>88</v>
      </c>
      <c r="B92" s="66" t="s">
        <v>222</v>
      </c>
      <c r="C92" s="66" t="s">
        <v>1339</v>
      </c>
      <c r="D92" s="66" t="s">
        <v>1340</v>
      </c>
      <c r="E92" s="66" t="s">
        <v>1341</v>
      </c>
      <c r="F92" s="66" t="s">
        <v>21</v>
      </c>
      <c r="G92" s="70">
        <v>42016</v>
      </c>
      <c r="H92" s="71">
        <v>43842</v>
      </c>
      <c r="I92" s="66" t="s">
        <v>218</v>
      </c>
      <c r="J92" s="77" t="s">
        <v>1482</v>
      </c>
      <c r="K92" s="66"/>
    </row>
    <row r="93" spans="1:11" x14ac:dyDescent="0.25">
      <c r="A93" s="67">
        <v>89</v>
      </c>
      <c r="B93" s="66" t="s">
        <v>221</v>
      </c>
      <c r="C93" s="66" t="s">
        <v>1342</v>
      </c>
      <c r="D93" s="66" t="s">
        <v>1343</v>
      </c>
      <c r="E93" s="66" t="s">
        <v>1344</v>
      </c>
      <c r="F93" s="66" t="s">
        <v>21</v>
      </c>
      <c r="G93" s="70">
        <v>42016</v>
      </c>
      <c r="H93" s="71">
        <v>43842</v>
      </c>
      <c r="I93" s="66" t="s">
        <v>218</v>
      </c>
      <c r="J93" s="77" t="s">
        <v>1482</v>
      </c>
      <c r="K93" s="66"/>
    </row>
    <row r="94" spans="1:11" x14ac:dyDescent="0.25">
      <c r="A94" s="67">
        <v>90</v>
      </c>
      <c r="B94" s="66" t="s">
        <v>217</v>
      </c>
      <c r="C94" s="66" t="s">
        <v>1345</v>
      </c>
      <c r="D94" s="66" t="s">
        <v>1346</v>
      </c>
      <c r="E94" s="66" t="s">
        <v>1347</v>
      </c>
      <c r="F94" s="66" t="s">
        <v>14</v>
      </c>
      <c r="G94" s="70">
        <v>42268</v>
      </c>
      <c r="H94" s="71">
        <v>44095</v>
      </c>
      <c r="I94" s="66" t="s">
        <v>218</v>
      </c>
      <c r="J94" s="77" t="s">
        <v>1482</v>
      </c>
      <c r="K94" s="66"/>
    </row>
    <row r="95" spans="1:11" x14ac:dyDescent="0.25">
      <c r="A95" s="67">
        <v>91</v>
      </c>
      <c r="B95" s="66" t="s">
        <v>220</v>
      </c>
      <c r="C95" s="66" t="s">
        <v>1348</v>
      </c>
      <c r="D95" s="66" t="s">
        <v>1349</v>
      </c>
      <c r="E95" s="66" t="s">
        <v>1233</v>
      </c>
      <c r="F95" s="66" t="s">
        <v>14</v>
      </c>
      <c r="G95" s="70">
        <v>42268</v>
      </c>
      <c r="H95" s="71">
        <v>44095</v>
      </c>
      <c r="I95" s="66" t="s">
        <v>218</v>
      </c>
      <c r="J95" s="77" t="s">
        <v>1482</v>
      </c>
      <c r="K95" s="66"/>
    </row>
    <row r="96" spans="1:11" x14ac:dyDescent="0.25">
      <c r="A96" s="67">
        <v>92</v>
      </c>
      <c r="B96" s="66" t="s">
        <v>219</v>
      </c>
      <c r="C96" s="66" t="s">
        <v>1350</v>
      </c>
      <c r="D96" s="66" t="s">
        <v>1351</v>
      </c>
      <c r="E96" s="66" t="s">
        <v>1232</v>
      </c>
      <c r="F96" s="66" t="s">
        <v>14</v>
      </c>
      <c r="G96" s="70">
        <v>42268</v>
      </c>
      <c r="H96" s="71">
        <v>44095</v>
      </c>
      <c r="I96" s="66" t="s">
        <v>218</v>
      </c>
      <c r="J96" s="77" t="s">
        <v>1482</v>
      </c>
      <c r="K96" s="66"/>
    </row>
    <row r="97" spans="1:11" x14ac:dyDescent="0.25">
      <c r="A97" s="67">
        <v>93</v>
      </c>
      <c r="B97" s="66" t="s">
        <v>301</v>
      </c>
      <c r="C97" s="66" t="s">
        <v>302</v>
      </c>
      <c r="D97" s="66" t="s">
        <v>303</v>
      </c>
      <c r="E97" s="66" t="s">
        <v>1254</v>
      </c>
      <c r="F97" s="66" t="s">
        <v>73</v>
      </c>
      <c r="G97" s="70">
        <v>41508</v>
      </c>
      <c r="H97" s="71">
        <v>43334</v>
      </c>
      <c r="I97" s="66" t="s">
        <v>249</v>
      </c>
      <c r="J97" s="77" t="s">
        <v>1482</v>
      </c>
      <c r="K97" s="66"/>
    </row>
    <row r="98" spans="1:11" x14ac:dyDescent="0.25">
      <c r="A98" s="67">
        <v>94</v>
      </c>
      <c r="B98" s="66" t="s">
        <v>298</v>
      </c>
      <c r="C98" s="66" t="s">
        <v>299</v>
      </c>
      <c r="D98" s="66" t="s">
        <v>300</v>
      </c>
      <c r="E98" s="66" t="s">
        <v>1248</v>
      </c>
      <c r="F98" s="66" t="s">
        <v>73</v>
      </c>
      <c r="G98" s="70">
        <v>41508</v>
      </c>
      <c r="H98" s="71">
        <v>43334</v>
      </c>
      <c r="I98" s="66" t="s">
        <v>249</v>
      </c>
      <c r="J98" s="77" t="s">
        <v>1483</v>
      </c>
      <c r="K98" s="66"/>
    </row>
    <row r="99" spans="1:11" x14ac:dyDescent="0.25">
      <c r="A99" s="67">
        <v>95</v>
      </c>
      <c r="B99" s="66" t="s">
        <v>295</v>
      </c>
      <c r="C99" s="66" t="s">
        <v>296</v>
      </c>
      <c r="D99" s="66" t="s">
        <v>297</v>
      </c>
      <c r="E99" s="66" t="s">
        <v>1247</v>
      </c>
      <c r="F99" s="66" t="s">
        <v>73</v>
      </c>
      <c r="G99" s="70">
        <v>41508</v>
      </c>
      <c r="H99" s="71">
        <v>43334</v>
      </c>
      <c r="I99" s="66" t="s">
        <v>249</v>
      </c>
      <c r="J99" s="77" t="s">
        <v>1483</v>
      </c>
      <c r="K99" s="66"/>
    </row>
    <row r="100" spans="1:11" x14ac:dyDescent="0.25">
      <c r="A100" s="67">
        <v>96</v>
      </c>
      <c r="B100" s="66" t="s">
        <v>310</v>
      </c>
      <c r="C100" s="66" t="s">
        <v>311</v>
      </c>
      <c r="D100" s="66" t="s">
        <v>312</v>
      </c>
      <c r="E100" s="66" t="s">
        <v>1249</v>
      </c>
      <c r="F100" s="66" t="s">
        <v>73</v>
      </c>
      <c r="G100" s="70">
        <v>41508</v>
      </c>
      <c r="H100" s="71">
        <v>43334</v>
      </c>
      <c r="I100" s="66" t="s">
        <v>249</v>
      </c>
      <c r="J100" s="77" t="s">
        <v>1483</v>
      </c>
      <c r="K100" s="66"/>
    </row>
    <row r="101" spans="1:11" x14ac:dyDescent="0.25">
      <c r="A101" s="67">
        <v>97</v>
      </c>
      <c r="B101" s="66" t="s">
        <v>307</v>
      </c>
      <c r="C101" s="66" t="s">
        <v>308</v>
      </c>
      <c r="D101" s="66" t="s">
        <v>309</v>
      </c>
      <c r="E101" s="66" t="s">
        <v>1352</v>
      </c>
      <c r="F101" s="66" t="s">
        <v>73</v>
      </c>
      <c r="G101" s="70">
        <v>41508</v>
      </c>
      <c r="H101" s="71">
        <v>43334</v>
      </c>
      <c r="I101" s="66" t="s">
        <v>249</v>
      </c>
      <c r="J101" s="77" t="s">
        <v>1483</v>
      </c>
      <c r="K101" s="66"/>
    </row>
    <row r="102" spans="1:11" x14ac:dyDescent="0.25">
      <c r="A102" s="67">
        <v>98</v>
      </c>
      <c r="B102" s="66" t="s">
        <v>304</v>
      </c>
      <c r="C102" s="66" t="s">
        <v>305</v>
      </c>
      <c r="D102" s="66" t="s">
        <v>306</v>
      </c>
      <c r="E102" s="66" t="s">
        <v>1353</v>
      </c>
      <c r="F102" s="66" t="s">
        <v>73</v>
      </c>
      <c r="G102" s="70">
        <v>41508</v>
      </c>
      <c r="H102" s="71">
        <v>43334</v>
      </c>
      <c r="I102" s="66" t="s">
        <v>249</v>
      </c>
      <c r="J102" s="77" t="s">
        <v>1483</v>
      </c>
      <c r="K102" s="66"/>
    </row>
    <row r="103" spans="1:11" x14ac:dyDescent="0.25">
      <c r="A103" s="67">
        <v>99</v>
      </c>
      <c r="B103" s="66" t="s">
        <v>292</v>
      </c>
      <c r="C103" s="66" t="s">
        <v>293</v>
      </c>
      <c r="D103" s="66" t="s">
        <v>294</v>
      </c>
      <c r="E103" s="66" t="s">
        <v>1354</v>
      </c>
      <c r="F103" s="66" t="s">
        <v>73</v>
      </c>
      <c r="G103" s="70">
        <v>41508</v>
      </c>
      <c r="H103" s="71">
        <v>43334</v>
      </c>
      <c r="I103" s="66" t="s">
        <v>249</v>
      </c>
      <c r="J103" s="77" t="s">
        <v>1483</v>
      </c>
      <c r="K103" s="66"/>
    </row>
    <row r="104" spans="1:11" x14ac:dyDescent="0.25">
      <c r="A104" s="67">
        <v>100</v>
      </c>
      <c r="B104" s="66" t="s">
        <v>280</v>
      </c>
      <c r="C104" s="66" t="s">
        <v>281</v>
      </c>
      <c r="D104" s="66" t="s">
        <v>282</v>
      </c>
      <c r="E104" s="66" t="s">
        <v>1245</v>
      </c>
      <c r="F104" s="66" t="s">
        <v>46</v>
      </c>
      <c r="G104" s="70">
        <v>41684</v>
      </c>
      <c r="H104" s="71">
        <v>43510</v>
      </c>
      <c r="I104" s="66" t="s">
        <v>249</v>
      </c>
      <c r="J104" s="77" t="s">
        <v>1483</v>
      </c>
      <c r="K104" s="66"/>
    </row>
    <row r="105" spans="1:11" x14ac:dyDescent="0.25">
      <c r="A105" s="67">
        <v>101</v>
      </c>
      <c r="B105" s="66" t="s">
        <v>286</v>
      </c>
      <c r="C105" s="66" t="s">
        <v>287</v>
      </c>
      <c r="D105" s="66" t="s">
        <v>288</v>
      </c>
      <c r="E105" s="66" t="s">
        <v>1355</v>
      </c>
      <c r="F105" s="66" t="s">
        <v>46</v>
      </c>
      <c r="G105" s="70">
        <v>41684</v>
      </c>
      <c r="H105" s="71">
        <v>43510</v>
      </c>
      <c r="I105" s="66" t="s">
        <v>249</v>
      </c>
      <c r="J105" s="77" t="s">
        <v>1483</v>
      </c>
      <c r="K105" s="66"/>
    </row>
    <row r="106" spans="1:11" x14ac:dyDescent="0.25">
      <c r="A106" s="67">
        <v>102</v>
      </c>
      <c r="B106" s="66" t="s">
        <v>274</v>
      </c>
      <c r="C106" s="66" t="s">
        <v>275</v>
      </c>
      <c r="D106" s="66" t="s">
        <v>276</v>
      </c>
      <c r="E106" s="66" t="s">
        <v>1356</v>
      </c>
      <c r="F106" s="66" t="s">
        <v>46</v>
      </c>
      <c r="G106" s="70">
        <v>41684</v>
      </c>
      <c r="H106" s="71">
        <v>43510</v>
      </c>
      <c r="I106" s="66" t="s">
        <v>249</v>
      </c>
      <c r="J106" s="77" t="s">
        <v>1483</v>
      </c>
      <c r="K106" s="66"/>
    </row>
    <row r="107" spans="1:11" x14ac:dyDescent="0.25">
      <c r="A107" s="67">
        <v>103</v>
      </c>
      <c r="B107" s="66" t="s">
        <v>277</v>
      </c>
      <c r="C107" s="66" t="s">
        <v>278</v>
      </c>
      <c r="D107" s="66" t="s">
        <v>279</v>
      </c>
      <c r="E107" s="66" t="s">
        <v>1357</v>
      </c>
      <c r="F107" s="66" t="s">
        <v>46</v>
      </c>
      <c r="G107" s="70">
        <v>41684</v>
      </c>
      <c r="H107" s="71">
        <v>43510</v>
      </c>
      <c r="I107" s="66" t="s">
        <v>249</v>
      </c>
      <c r="J107" s="77" t="s">
        <v>1483</v>
      </c>
      <c r="K107" s="66"/>
    </row>
    <row r="108" spans="1:11" x14ac:dyDescent="0.25">
      <c r="A108" s="67">
        <v>104</v>
      </c>
      <c r="B108" s="66" t="s">
        <v>283</v>
      </c>
      <c r="C108" s="66" t="s">
        <v>284</v>
      </c>
      <c r="D108" s="66" t="s">
        <v>285</v>
      </c>
      <c r="E108" s="66" t="s">
        <v>1358</v>
      </c>
      <c r="F108" s="66" t="s">
        <v>46</v>
      </c>
      <c r="G108" s="70">
        <v>41684</v>
      </c>
      <c r="H108" s="71">
        <v>43510</v>
      </c>
      <c r="I108" s="66" t="s">
        <v>249</v>
      </c>
      <c r="J108" s="77" t="s">
        <v>1483</v>
      </c>
      <c r="K108" s="66"/>
    </row>
    <row r="109" spans="1:11" x14ac:dyDescent="0.25">
      <c r="A109" s="67">
        <v>105</v>
      </c>
      <c r="B109" s="66" t="s">
        <v>289</v>
      </c>
      <c r="C109" s="66" t="s">
        <v>290</v>
      </c>
      <c r="D109" s="66" t="s">
        <v>291</v>
      </c>
      <c r="E109" s="66" t="s">
        <v>1246</v>
      </c>
      <c r="F109" s="66" t="s">
        <v>46</v>
      </c>
      <c r="G109" s="70">
        <v>41684</v>
      </c>
      <c r="H109" s="71">
        <v>43510</v>
      </c>
      <c r="I109" s="66" t="s">
        <v>249</v>
      </c>
      <c r="J109" s="77" t="s">
        <v>1483</v>
      </c>
      <c r="K109" s="66"/>
    </row>
    <row r="110" spans="1:11" x14ac:dyDescent="0.25">
      <c r="A110" s="67">
        <v>106</v>
      </c>
      <c r="B110" s="66" t="s">
        <v>269</v>
      </c>
      <c r="C110" s="66" t="s">
        <v>1359</v>
      </c>
      <c r="D110" s="66" t="s">
        <v>1360</v>
      </c>
      <c r="E110" s="66" t="s">
        <v>1361</v>
      </c>
      <c r="F110" s="66" t="s">
        <v>41</v>
      </c>
      <c r="G110" s="70">
        <v>42310</v>
      </c>
      <c r="H110" s="71">
        <v>44137</v>
      </c>
      <c r="I110" s="66" t="s">
        <v>249</v>
      </c>
      <c r="J110" s="77" t="s">
        <v>1483</v>
      </c>
      <c r="K110" s="66"/>
    </row>
    <row r="111" spans="1:11" x14ac:dyDescent="0.25">
      <c r="A111" s="67">
        <v>107</v>
      </c>
      <c r="B111" s="66" t="s">
        <v>268</v>
      </c>
      <c r="C111" s="66" t="s">
        <v>1362</v>
      </c>
      <c r="D111" s="66" t="s">
        <v>1363</v>
      </c>
      <c r="E111" s="66" t="s">
        <v>1364</v>
      </c>
      <c r="F111" s="66" t="s">
        <v>41</v>
      </c>
      <c r="G111" s="70">
        <v>42310</v>
      </c>
      <c r="H111" s="71">
        <v>44137</v>
      </c>
      <c r="I111" s="66" t="s">
        <v>249</v>
      </c>
      <c r="J111" s="77" t="s">
        <v>1483</v>
      </c>
      <c r="K111" s="66"/>
    </row>
    <row r="112" spans="1:11" x14ac:dyDescent="0.25">
      <c r="A112" s="67">
        <v>108</v>
      </c>
      <c r="B112" s="66" t="s">
        <v>272</v>
      </c>
      <c r="C112" s="66" t="s">
        <v>273</v>
      </c>
      <c r="D112" s="66" t="s">
        <v>1365</v>
      </c>
      <c r="E112" s="66">
        <v>0</v>
      </c>
      <c r="F112" s="66" t="s">
        <v>41</v>
      </c>
      <c r="G112" s="70">
        <v>42310</v>
      </c>
      <c r="H112" s="71">
        <v>44137</v>
      </c>
      <c r="I112" s="66" t="s">
        <v>249</v>
      </c>
      <c r="J112" s="77" t="s">
        <v>1483</v>
      </c>
      <c r="K112" s="66"/>
    </row>
    <row r="113" spans="1:11" x14ac:dyDescent="0.25">
      <c r="A113" s="67">
        <v>109</v>
      </c>
      <c r="B113" s="66" t="s">
        <v>267</v>
      </c>
      <c r="C113" s="66" t="s">
        <v>1366</v>
      </c>
      <c r="D113" s="66" t="s">
        <v>1367</v>
      </c>
      <c r="E113" s="66" t="s">
        <v>1368</v>
      </c>
      <c r="F113" s="66" t="s">
        <v>41</v>
      </c>
      <c r="G113" s="70">
        <v>42310</v>
      </c>
      <c r="H113" s="71">
        <v>44137</v>
      </c>
      <c r="I113" s="66" t="s">
        <v>249</v>
      </c>
      <c r="J113" s="77" t="s">
        <v>1483</v>
      </c>
      <c r="K113" s="66"/>
    </row>
    <row r="114" spans="1:11" x14ac:dyDescent="0.25">
      <c r="A114" s="67">
        <v>110</v>
      </c>
      <c r="B114" s="66" t="s">
        <v>270</v>
      </c>
      <c r="C114" s="66" t="s">
        <v>271</v>
      </c>
      <c r="D114" s="66" t="s">
        <v>1369</v>
      </c>
      <c r="E114" s="66" t="s">
        <v>1244</v>
      </c>
      <c r="F114" s="66" t="s">
        <v>41</v>
      </c>
      <c r="G114" s="70">
        <v>42310</v>
      </c>
      <c r="H114" s="71">
        <v>44137</v>
      </c>
      <c r="I114" s="66" t="s">
        <v>249</v>
      </c>
      <c r="J114" s="77" t="s">
        <v>1483</v>
      </c>
      <c r="K114" s="66"/>
    </row>
    <row r="115" spans="1:11" x14ac:dyDescent="0.25">
      <c r="A115" s="67">
        <v>111</v>
      </c>
      <c r="B115" s="66" t="s">
        <v>264</v>
      </c>
      <c r="C115" s="66" t="s">
        <v>265</v>
      </c>
      <c r="D115" s="66" t="s">
        <v>266</v>
      </c>
      <c r="E115" s="66" t="s">
        <v>1243</v>
      </c>
      <c r="F115" s="66" t="s">
        <v>30</v>
      </c>
      <c r="G115" s="70">
        <v>41705</v>
      </c>
      <c r="H115" s="71">
        <v>43531</v>
      </c>
      <c r="I115" s="66" t="s">
        <v>249</v>
      </c>
      <c r="J115" s="77" t="s">
        <v>1483</v>
      </c>
      <c r="K115" s="66"/>
    </row>
    <row r="116" spans="1:11" x14ac:dyDescent="0.25">
      <c r="A116" s="67">
        <v>112</v>
      </c>
      <c r="B116" s="66" t="s">
        <v>258</v>
      </c>
      <c r="C116" s="66" t="s">
        <v>259</v>
      </c>
      <c r="D116" s="66" t="s">
        <v>260</v>
      </c>
      <c r="E116" s="66" t="s">
        <v>1370</v>
      </c>
      <c r="F116" s="66" t="s">
        <v>30</v>
      </c>
      <c r="G116" s="70">
        <v>41705</v>
      </c>
      <c r="H116" s="71">
        <v>43531</v>
      </c>
      <c r="I116" s="66" t="s">
        <v>249</v>
      </c>
      <c r="J116" s="77" t="s">
        <v>1483</v>
      </c>
      <c r="K116" s="66"/>
    </row>
    <row r="117" spans="1:11" x14ac:dyDescent="0.25">
      <c r="A117" s="67">
        <v>113</v>
      </c>
      <c r="B117" s="66" t="s">
        <v>255</v>
      </c>
      <c r="C117" s="66" t="s">
        <v>256</v>
      </c>
      <c r="D117" s="66" t="s">
        <v>257</v>
      </c>
      <c r="E117" s="66" t="s">
        <v>1239</v>
      </c>
      <c r="F117" s="66" t="s">
        <v>30</v>
      </c>
      <c r="G117" s="70">
        <v>41705</v>
      </c>
      <c r="H117" s="71">
        <v>43531</v>
      </c>
      <c r="I117" s="66" t="s">
        <v>249</v>
      </c>
      <c r="J117" s="77" t="s">
        <v>1483</v>
      </c>
      <c r="K117" s="66"/>
    </row>
    <row r="118" spans="1:11" x14ac:dyDescent="0.25">
      <c r="A118" s="67">
        <v>114</v>
      </c>
      <c r="B118" s="66" t="s">
        <v>252</v>
      </c>
      <c r="C118" s="66" t="s">
        <v>253</v>
      </c>
      <c r="D118" s="66" t="s">
        <v>254</v>
      </c>
      <c r="E118" s="66" t="s">
        <v>1237</v>
      </c>
      <c r="F118" s="66" t="s">
        <v>30</v>
      </c>
      <c r="G118" s="70">
        <v>41705</v>
      </c>
      <c r="H118" s="71">
        <v>43531</v>
      </c>
      <c r="I118" s="66" t="s">
        <v>249</v>
      </c>
      <c r="J118" s="77" t="s">
        <v>1483</v>
      </c>
      <c r="K118" s="66"/>
    </row>
    <row r="119" spans="1:11" x14ac:dyDescent="0.25">
      <c r="A119" s="67">
        <v>115</v>
      </c>
      <c r="B119" s="66" t="s">
        <v>261</v>
      </c>
      <c r="C119" s="66" t="s">
        <v>262</v>
      </c>
      <c r="D119" s="66" t="s">
        <v>263</v>
      </c>
      <c r="E119" s="66" t="s">
        <v>1238</v>
      </c>
      <c r="F119" s="66" t="s">
        <v>30</v>
      </c>
      <c r="G119" s="70">
        <v>41705</v>
      </c>
      <c r="H119" s="71">
        <v>43531</v>
      </c>
      <c r="I119" s="66" t="s">
        <v>249</v>
      </c>
      <c r="J119" s="77" t="s">
        <v>1483</v>
      </c>
      <c r="K119" s="66"/>
    </row>
    <row r="120" spans="1:11" x14ac:dyDescent="0.25">
      <c r="A120" s="67">
        <v>116</v>
      </c>
      <c r="B120" s="66" t="s">
        <v>251</v>
      </c>
      <c r="C120" s="66" t="s">
        <v>1371</v>
      </c>
      <c r="D120" s="66" t="s">
        <v>1372</v>
      </c>
      <c r="E120" s="66" t="s">
        <v>1236</v>
      </c>
      <c r="F120" s="66" t="s">
        <v>21</v>
      </c>
      <c r="G120" s="70">
        <v>42016</v>
      </c>
      <c r="H120" s="71">
        <v>43842</v>
      </c>
      <c r="I120" s="66" t="s">
        <v>249</v>
      </c>
      <c r="J120" s="77" t="s">
        <v>1483</v>
      </c>
      <c r="K120" s="66"/>
    </row>
    <row r="121" spans="1:11" x14ac:dyDescent="0.25">
      <c r="A121" s="67">
        <v>117</v>
      </c>
      <c r="B121" s="66" t="s">
        <v>248</v>
      </c>
      <c r="C121" s="66" t="s">
        <v>1373</v>
      </c>
      <c r="D121" s="66" t="s">
        <v>1374</v>
      </c>
      <c r="E121" s="66" t="s">
        <v>1375</v>
      </c>
      <c r="F121" s="66" t="s">
        <v>21</v>
      </c>
      <c r="G121" s="70">
        <v>42016</v>
      </c>
      <c r="H121" s="71">
        <v>43842</v>
      </c>
      <c r="I121" s="66" t="s">
        <v>249</v>
      </c>
      <c r="J121" s="77" t="s">
        <v>1483</v>
      </c>
      <c r="K121" s="66"/>
    </row>
    <row r="122" spans="1:11" x14ac:dyDescent="0.25">
      <c r="A122" s="67">
        <v>118</v>
      </c>
      <c r="B122" s="66" t="s">
        <v>250</v>
      </c>
      <c r="C122" s="66" t="s">
        <v>1376</v>
      </c>
      <c r="D122" s="66" t="s">
        <v>1377</v>
      </c>
      <c r="E122" s="66" t="s">
        <v>1378</v>
      </c>
      <c r="F122" s="66" t="s">
        <v>21</v>
      </c>
      <c r="G122" s="70">
        <v>42016</v>
      </c>
      <c r="H122" s="71">
        <v>43842</v>
      </c>
      <c r="I122" s="66" t="s">
        <v>249</v>
      </c>
      <c r="J122" s="77" t="s">
        <v>1483</v>
      </c>
      <c r="K122" s="66"/>
    </row>
    <row r="123" spans="1:11" x14ac:dyDescent="0.25">
      <c r="A123" s="67">
        <v>119</v>
      </c>
      <c r="B123" s="66" t="s">
        <v>245</v>
      </c>
      <c r="C123" s="66" t="s">
        <v>1379</v>
      </c>
      <c r="D123" s="66" t="s">
        <v>1380</v>
      </c>
      <c r="E123" s="66" t="s">
        <v>1381</v>
      </c>
      <c r="F123" s="66" t="s">
        <v>14</v>
      </c>
      <c r="G123" s="70">
        <v>42268</v>
      </c>
      <c r="H123" s="71">
        <v>44095</v>
      </c>
      <c r="I123" s="66" t="s">
        <v>249</v>
      </c>
      <c r="J123" s="77" t="s">
        <v>1483</v>
      </c>
      <c r="K123" s="66"/>
    </row>
    <row r="124" spans="1:11" x14ac:dyDescent="0.25">
      <c r="A124" s="67">
        <v>120</v>
      </c>
      <c r="B124" s="66" t="s">
        <v>246</v>
      </c>
      <c r="C124" s="66" t="s">
        <v>1382</v>
      </c>
      <c r="D124" s="66" t="s">
        <v>247</v>
      </c>
      <c r="E124" s="66" t="s">
        <v>1383</v>
      </c>
      <c r="F124" s="66" t="s">
        <v>14</v>
      </c>
      <c r="G124" s="70">
        <v>42268</v>
      </c>
      <c r="H124" s="71">
        <v>44095</v>
      </c>
      <c r="I124" s="66" t="s">
        <v>249</v>
      </c>
      <c r="J124" s="77" t="s">
        <v>1483</v>
      </c>
      <c r="K124" s="66"/>
    </row>
    <row r="125" spans="1:11" x14ac:dyDescent="0.25">
      <c r="A125" s="67">
        <v>121</v>
      </c>
      <c r="B125" s="66" t="s">
        <v>1384</v>
      </c>
      <c r="C125" s="66" t="s">
        <v>1385</v>
      </c>
      <c r="D125" s="66" t="s">
        <v>1386</v>
      </c>
      <c r="E125" s="66" t="s">
        <v>1234</v>
      </c>
      <c r="F125" s="66" t="s">
        <v>14</v>
      </c>
      <c r="G125" s="70">
        <v>42268</v>
      </c>
      <c r="H125" s="71">
        <v>44095</v>
      </c>
      <c r="I125" s="66" t="s">
        <v>249</v>
      </c>
      <c r="J125" s="77" t="s">
        <v>1483</v>
      </c>
      <c r="K125" s="66"/>
    </row>
    <row r="126" spans="1:11" x14ac:dyDescent="0.25">
      <c r="A126" s="67">
        <v>122</v>
      </c>
      <c r="B126" s="66" t="s">
        <v>550</v>
      </c>
      <c r="C126" s="66" t="s">
        <v>564</v>
      </c>
      <c r="D126" s="66" t="s">
        <v>551</v>
      </c>
      <c r="E126" s="66" t="s">
        <v>772</v>
      </c>
      <c r="F126" s="66" t="s">
        <v>543</v>
      </c>
      <c r="G126" s="70">
        <v>42642</v>
      </c>
      <c r="H126" s="71">
        <v>44468</v>
      </c>
      <c r="I126" s="66" t="s">
        <v>249</v>
      </c>
      <c r="J126" s="77" t="s">
        <v>1483</v>
      </c>
      <c r="K126" s="66"/>
    </row>
    <row r="127" spans="1:11" x14ac:dyDescent="0.25">
      <c r="A127" s="67">
        <v>123</v>
      </c>
      <c r="B127" s="66" t="s">
        <v>548</v>
      </c>
      <c r="C127" s="66" t="s">
        <v>563</v>
      </c>
      <c r="D127" s="66" t="s">
        <v>549</v>
      </c>
      <c r="E127" s="66" t="s">
        <v>771</v>
      </c>
      <c r="F127" s="66" t="s">
        <v>543</v>
      </c>
      <c r="G127" s="70">
        <v>42642</v>
      </c>
      <c r="H127" s="71">
        <v>44468</v>
      </c>
      <c r="I127" s="66" t="s">
        <v>249</v>
      </c>
      <c r="J127" s="77" t="s">
        <v>1483</v>
      </c>
      <c r="K127" s="66"/>
    </row>
    <row r="128" spans="1:11" x14ac:dyDescent="0.25">
      <c r="A128" s="67">
        <v>124</v>
      </c>
      <c r="B128" s="66" t="s">
        <v>599</v>
      </c>
      <c r="C128" s="66" t="s">
        <v>600</v>
      </c>
      <c r="D128" s="66" t="s">
        <v>601</v>
      </c>
      <c r="E128" s="66" t="s">
        <v>788</v>
      </c>
      <c r="F128" s="66" t="s">
        <v>586</v>
      </c>
      <c r="G128" s="70">
        <v>42687</v>
      </c>
      <c r="H128" s="71">
        <v>44513</v>
      </c>
      <c r="I128" s="66" t="s">
        <v>249</v>
      </c>
      <c r="J128" s="77" t="s">
        <v>1483</v>
      </c>
      <c r="K128" s="66"/>
    </row>
    <row r="129" spans="1:11" x14ac:dyDescent="0.25">
      <c r="A129" s="67">
        <v>125</v>
      </c>
      <c r="B129" s="66" t="s">
        <v>596</v>
      </c>
      <c r="C129" s="66" t="s">
        <v>597</v>
      </c>
      <c r="D129" s="66" t="s">
        <v>598</v>
      </c>
      <c r="E129" s="66" t="s">
        <v>787</v>
      </c>
      <c r="F129" s="66" t="s">
        <v>586</v>
      </c>
      <c r="G129" s="70">
        <v>42687</v>
      </c>
      <c r="H129" s="71">
        <v>44513</v>
      </c>
      <c r="I129" s="66" t="s">
        <v>249</v>
      </c>
      <c r="J129" s="77" t="s">
        <v>1483</v>
      </c>
      <c r="K129" s="66"/>
    </row>
    <row r="130" spans="1:11" x14ac:dyDescent="0.25">
      <c r="A130" s="67">
        <v>126</v>
      </c>
      <c r="B130" s="66" t="s">
        <v>322</v>
      </c>
      <c r="C130" s="66" t="s">
        <v>696</v>
      </c>
      <c r="D130" s="66" t="s">
        <v>687</v>
      </c>
      <c r="E130" s="66" t="s">
        <v>819</v>
      </c>
      <c r="F130" s="66" t="s">
        <v>762</v>
      </c>
      <c r="G130" s="70">
        <v>42907</v>
      </c>
      <c r="H130" s="71">
        <v>44733</v>
      </c>
      <c r="I130" s="66" t="s">
        <v>249</v>
      </c>
      <c r="J130" s="77" t="s">
        <v>1483</v>
      </c>
      <c r="K130" s="66"/>
    </row>
    <row r="131" spans="1:11" x14ac:dyDescent="0.25">
      <c r="A131" s="67">
        <v>127</v>
      </c>
      <c r="B131" s="66" t="s">
        <v>680</v>
      </c>
      <c r="C131" s="66" t="s">
        <v>693</v>
      </c>
      <c r="D131" s="66" t="s">
        <v>685</v>
      </c>
      <c r="E131" s="66" t="s">
        <v>817</v>
      </c>
      <c r="F131" s="66" t="s">
        <v>762</v>
      </c>
      <c r="G131" s="70">
        <v>42907</v>
      </c>
      <c r="H131" s="71">
        <v>44733</v>
      </c>
      <c r="I131" s="66" t="s">
        <v>249</v>
      </c>
      <c r="J131" s="77" t="s">
        <v>1483</v>
      </c>
      <c r="K131" s="66"/>
    </row>
    <row r="132" spans="1:11" x14ac:dyDescent="0.25">
      <c r="A132" s="67">
        <v>128</v>
      </c>
      <c r="B132" s="66" t="s">
        <v>681</v>
      </c>
      <c r="C132" s="66" t="s">
        <v>697</v>
      </c>
      <c r="D132" s="66" t="s">
        <v>688</v>
      </c>
      <c r="E132" s="66" t="s">
        <v>820</v>
      </c>
      <c r="F132" s="66" t="s">
        <v>762</v>
      </c>
      <c r="G132" s="70">
        <v>42907</v>
      </c>
      <c r="H132" s="71">
        <v>44733</v>
      </c>
      <c r="I132" s="66" t="s">
        <v>249</v>
      </c>
      <c r="J132" s="77" t="s">
        <v>1483</v>
      </c>
      <c r="K132" s="66"/>
    </row>
    <row r="133" spans="1:11" x14ac:dyDescent="0.25">
      <c r="A133" s="67">
        <v>129</v>
      </c>
      <c r="B133" s="66" t="s">
        <v>683</v>
      </c>
      <c r="C133" s="66" t="s">
        <v>699</v>
      </c>
      <c r="D133" s="66" t="s">
        <v>690</v>
      </c>
      <c r="E133" s="66" t="s">
        <v>822</v>
      </c>
      <c r="F133" s="66" t="s">
        <v>762</v>
      </c>
      <c r="G133" s="70">
        <v>42907</v>
      </c>
      <c r="H133" s="71">
        <v>44733</v>
      </c>
      <c r="I133" s="66" t="s">
        <v>249</v>
      </c>
      <c r="J133" s="77" t="s">
        <v>1483</v>
      </c>
      <c r="K133" s="66"/>
    </row>
    <row r="134" spans="1:11" x14ac:dyDescent="0.25">
      <c r="A134" s="67">
        <v>130</v>
      </c>
      <c r="B134" s="66" t="s">
        <v>694</v>
      </c>
      <c r="C134" s="66" t="s">
        <v>695</v>
      </c>
      <c r="D134" s="66" t="s">
        <v>686</v>
      </c>
      <c r="E134" s="66" t="s">
        <v>818</v>
      </c>
      <c r="F134" s="66" t="s">
        <v>762</v>
      </c>
      <c r="G134" s="70">
        <v>42907</v>
      </c>
      <c r="H134" s="71">
        <v>44733</v>
      </c>
      <c r="I134" s="66" t="s">
        <v>249</v>
      </c>
      <c r="J134" s="77" t="s">
        <v>1483</v>
      </c>
      <c r="K134" s="66"/>
    </row>
    <row r="135" spans="1:11" x14ac:dyDescent="0.25">
      <c r="A135" s="67">
        <v>131</v>
      </c>
      <c r="B135" s="66" t="s">
        <v>316</v>
      </c>
      <c r="C135" s="66" t="s">
        <v>701</v>
      </c>
      <c r="D135" s="66" t="s">
        <v>692</v>
      </c>
      <c r="E135" s="66" t="s">
        <v>824</v>
      </c>
      <c r="F135" s="66" t="s">
        <v>762</v>
      </c>
      <c r="G135" s="70">
        <v>42907</v>
      </c>
      <c r="H135" s="71">
        <v>44733</v>
      </c>
      <c r="I135" s="66" t="s">
        <v>249</v>
      </c>
      <c r="J135" s="77" t="s">
        <v>1483</v>
      </c>
      <c r="K135" s="66"/>
    </row>
    <row r="136" spans="1:11" x14ac:dyDescent="0.25">
      <c r="A136" s="67">
        <v>132</v>
      </c>
      <c r="B136" s="66" t="s">
        <v>682</v>
      </c>
      <c r="C136" s="66" t="s">
        <v>698</v>
      </c>
      <c r="D136" s="66" t="s">
        <v>689</v>
      </c>
      <c r="E136" s="66" t="s">
        <v>821</v>
      </c>
      <c r="F136" s="66" t="s">
        <v>762</v>
      </c>
      <c r="G136" s="70">
        <v>42907</v>
      </c>
      <c r="H136" s="71">
        <v>44733</v>
      </c>
      <c r="I136" s="66" t="s">
        <v>249</v>
      </c>
      <c r="J136" s="77" t="s">
        <v>1483</v>
      </c>
      <c r="K136" s="66"/>
    </row>
    <row r="137" spans="1:11" x14ac:dyDescent="0.25">
      <c r="A137" s="67">
        <v>133</v>
      </c>
      <c r="B137" s="66" t="s">
        <v>684</v>
      </c>
      <c r="C137" s="66" t="s">
        <v>700</v>
      </c>
      <c r="D137" s="66" t="s">
        <v>691</v>
      </c>
      <c r="E137" s="66" t="s">
        <v>823</v>
      </c>
      <c r="F137" s="66" t="s">
        <v>762</v>
      </c>
      <c r="G137" s="70">
        <v>42907</v>
      </c>
      <c r="H137" s="71">
        <v>44733</v>
      </c>
      <c r="I137" s="66" t="s">
        <v>249</v>
      </c>
      <c r="J137" s="77" t="s">
        <v>1483</v>
      </c>
      <c r="K137" s="66"/>
    </row>
    <row r="138" spans="1:11" x14ac:dyDescent="0.25">
      <c r="A138" s="67">
        <v>134</v>
      </c>
      <c r="B138" s="66" t="s">
        <v>1010</v>
      </c>
      <c r="C138" s="66" t="s">
        <v>1011</v>
      </c>
      <c r="D138" s="66" t="s">
        <v>1012</v>
      </c>
      <c r="E138" s="66" t="s">
        <v>1211</v>
      </c>
      <c r="F138" s="66" t="s">
        <v>971</v>
      </c>
      <c r="G138" s="70">
        <v>43088</v>
      </c>
      <c r="H138" s="71">
        <v>44914</v>
      </c>
      <c r="I138" s="66" t="s">
        <v>249</v>
      </c>
      <c r="J138" s="77" t="s">
        <v>1483</v>
      </c>
      <c r="K138" s="66"/>
    </row>
    <row r="139" spans="1:11" x14ac:dyDescent="0.25">
      <c r="A139" s="67">
        <v>135</v>
      </c>
      <c r="B139" s="66" t="s">
        <v>1013</v>
      </c>
      <c r="C139" s="66" t="s">
        <v>1014</v>
      </c>
      <c r="D139" s="66" t="s">
        <v>1015</v>
      </c>
      <c r="E139" s="66" t="s">
        <v>1212</v>
      </c>
      <c r="F139" s="66" t="s">
        <v>971</v>
      </c>
      <c r="G139" s="70">
        <v>43088</v>
      </c>
      <c r="H139" s="71">
        <v>44914</v>
      </c>
      <c r="I139" s="66" t="s">
        <v>249</v>
      </c>
      <c r="J139" s="77" t="s">
        <v>1483</v>
      </c>
      <c r="K139" s="66"/>
    </row>
    <row r="140" spans="1:11" x14ac:dyDescent="0.25">
      <c r="A140" s="67">
        <v>136</v>
      </c>
      <c r="B140" s="66" t="s">
        <v>1016</v>
      </c>
      <c r="C140" s="66" t="s">
        <v>1017</v>
      </c>
      <c r="D140" s="66" t="s">
        <v>1018</v>
      </c>
      <c r="E140" s="66" t="s">
        <v>1213</v>
      </c>
      <c r="F140" s="66" t="s">
        <v>971</v>
      </c>
      <c r="G140" s="70">
        <v>43088</v>
      </c>
      <c r="H140" s="71">
        <v>44914</v>
      </c>
      <c r="I140" s="66" t="s">
        <v>249</v>
      </c>
      <c r="J140" s="77" t="s">
        <v>1483</v>
      </c>
      <c r="K140" s="66"/>
    </row>
    <row r="141" spans="1:11" x14ac:dyDescent="0.25">
      <c r="A141" s="67">
        <v>137</v>
      </c>
      <c r="B141" s="66" t="s">
        <v>1019</v>
      </c>
      <c r="C141" s="66" t="s">
        <v>1020</v>
      </c>
      <c r="D141" s="66" t="s">
        <v>1021</v>
      </c>
      <c r="E141" s="66" t="s">
        <v>1214</v>
      </c>
      <c r="F141" s="66" t="s">
        <v>971</v>
      </c>
      <c r="G141" s="70">
        <v>43088</v>
      </c>
      <c r="H141" s="71">
        <v>44914</v>
      </c>
      <c r="I141" s="66" t="s">
        <v>249</v>
      </c>
      <c r="J141" s="77" t="s">
        <v>1483</v>
      </c>
      <c r="K141" s="66"/>
    </row>
    <row r="142" spans="1:11" x14ac:dyDescent="0.25">
      <c r="A142" s="67">
        <v>138</v>
      </c>
      <c r="B142" s="66" t="s">
        <v>1022</v>
      </c>
      <c r="C142" s="66" t="s">
        <v>1023</v>
      </c>
      <c r="D142" s="66" t="s">
        <v>1024</v>
      </c>
      <c r="E142" s="66" t="s">
        <v>1215</v>
      </c>
      <c r="F142" s="66" t="s">
        <v>971</v>
      </c>
      <c r="G142" s="70">
        <v>43088</v>
      </c>
      <c r="H142" s="71">
        <v>44914</v>
      </c>
      <c r="I142" s="66" t="s">
        <v>249</v>
      </c>
      <c r="J142" s="77" t="s">
        <v>1483</v>
      </c>
      <c r="K142" s="66"/>
    </row>
    <row r="143" spans="1:11" x14ac:dyDescent="0.25">
      <c r="A143" s="67">
        <v>139</v>
      </c>
      <c r="B143" s="66" t="s">
        <v>1025</v>
      </c>
      <c r="C143" s="66" t="s">
        <v>1026</v>
      </c>
      <c r="D143" s="66" t="s">
        <v>1027</v>
      </c>
      <c r="E143" s="66" t="s">
        <v>1216</v>
      </c>
      <c r="F143" s="66" t="s">
        <v>971</v>
      </c>
      <c r="G143" s="70">
        <v>43088</v>
      </c>
      <c r="H143" s="71">
        <v>44914</v>
      </c>
      <c r="I143" s="66" t="s">
        <v>249</v>
      </c>
      <c r="J143" s="77" t="s">
        <v>1483</v>
      </c>
      <c r="K143" s="66"/>
    </row>
    <row r="144" spans="1:11" x14ac:dyDescent="0.25">
      <c r="A144" s="67">
        <v>140</v>
      </c>
      <c r="B144" s="66" t="s">
        <v>1028</v>
      </c>
      <c r="C144" s="66" t="s">
        <v>1029</v>
      </c>
      <c r="D144" s="66" t="s">
        <v>1030</v>
      </c>
      <c r="E144" s="66" t="s">
        <v>1217</v>
      </c>
      <c r="F144" s="66" t="s">
        <v>971</v>
      </c>
      <c r="G144" s="70">
        <v>43088</v>
      </c>
      <c r="H144" s="71">
        <v>44914</v>
      </c>
      <c r="I144" s="66" t="s">
        <v>249</v>
      </c>
      <c r="J144" s="77" t="s">
        <v>1483</v>
      </c>
      <c r="K144" s="66"/>
    </row>
    <row r="145" spans="1:11" x14ac:dyDescent="0.25">
      <c r="A145" s="67">
        <v>141</v>
      </c>
      <c r="B145" s="66" t="s">
        <v>373</v>
      </c>
      <c r="C145" s="66" t="s">
        <v>374</v>
      </c>
      <c r="D145" s="66" t="s">
        <v>375</v>
      </c>
      <c r="E145" s="66" t="s">
        <v>1387</v>
      </c>
      <c r="F145" s="66" t="s">
        <v>73</v>
      </c>
      <c r="G145" s="70">
        <v>41508</v>
      </c>
      <c r="H145" s="71">
        <v>43334</v>
      </c>
      <c r="I145" s="66" t="s">
        <v>349</v>
      </c>
      <c r="J145" s="77" t="s">
        <v>1483</v>
      </c>
      <c r="K145" s="66"/>
    </row>
    <row r="146" spans="1:11" x14ac:dyDescent="0.25">
      <c r="A146" s="67">
        <v>142</v>
      </c>
      <c r="B146" s="66" t="s">
        <v>370</v>
      </c>
      <c r="C146" s="66" t="s">
        <v>371</v>
      </c>
      <c r="D146" s="66" t="s">
        <v>372</v>
      </c>
      <c r="E146" s="66" t="s">
        <v>1388</v>
      </c>
      <c r="F146" s="66" t="s">
        <v>73</v>
      </c>
      <c r="G146" s="70">
        <v>41508</v>
      </c>
      <c r="H146" s="71">
        <v>43334</v>
      </c>
      <c r="I146" s="66" t="s">
        <v>349</v>
      </c>
      <c r="J146" s="77" t="s">
        <v>1483</v>
      </c>
      <c r="K146" s="66"/>
    </row>
    <row r="147" spans="1:11" x14ac:dyDescent="0.25">
      <c r="A147" s="67">
        <v>143</v>
      </c>
      <c r="B147" s="66" t="s">
        <v>376</v>
      </c>
      <c r="C147" s="66" t="s">
        <v>377</v>
      </c>
      <c r="D147" s="66" t="s">
        <v>378</v>
      </c>
      <c r="E147" s="66" t="s">
        <v>1389</v>
      </c>
      <c r="F147" s="66" t="s">
        <v>73</v>
      </c>
      <c r="G147" s="70">
        <v>41508</v>
      </c>
      <c r="H147" s="71">
        <v>43334</v>
      </c>
      <c r="I147" s="66" t="s">
        <v>349</v>
      </c>
      <c r="J147" s="77" t="s">
        <v>1483</v>
      </c>
      <c r="K147" s="66"/>
    </row>
    <row r="148" spans="1:11" x14ac:dyDescent="0.25">
      <c r="A148" s="67">
        <v>144</v>
      </c>
      <c r="B148" s="66" t="s">
        <v>367</v>
      </c>
      <c r="C148" s="66" t="s">
        <v>368</v>
      </c>
      <c r="D148" s="66" t="s">
        <v>369</v>
      </c>
      <c r="E148" s="66" t="s">
        <v>1390</v>
      </c>
      <c r="F148" s="66" t="s">
        <v>73</v>
      </c>
      <c r="G148" s="70">
        <v>41508</v>
      </c>
      <c r="H148" s="71">
        <v>43334</v>
      </c>
      <c r="I148" s="66" t="s">
        <v>349</v>
      </c>
      <c r="J148" s="77" t="s">
        <v>1483</v>
      </c>
      <c r="K148" s="66"/>
    </row>
    <row r="149" spans="1:11" x14ac:dyDescent="0.25">
      <c r="A149" s="67">
        <v>145</v>
      </c>
      <c r="B149" s="66" t="s">
        <v>379</v>
      </c>
      <c r="C149" s="66" t="s">
        <v>380</v>
      </c>
      <c r="D149" s="66" t="s">
        <v>341</v>
      </c>
      <c r="E149" s="66" t="s">
        <v>1391</v>
      </c>
      <c r="F149" s="66" t="s">
        <v>73</v>
      </c>
      <c r="G149" s="70">
        <v>41508</v>
      </c>
      <c r="H149" s="71">
        <v>43334</v>
      </c>
      <c r="I149" s="66" t="s">
        <v>349</v>
      </c>
      <c r="J149" s="77" t="s">
        <v>1483</v>
      </c>
      <c r="K149" s="66"/>
    </row>
    <row r="150" spans="1:11" x14ac:dyDescent="0.25">
      <c r="A150" s="67">
        <v>146</v>
      </c>
      <c r="B150" s="66" t="s">
        <v>361</v>
      </c>
      <c r="C150" s="66" t="s">
        <v>362</v>
      </c>
      <c r="D150" s="66" t="s">
        <v>363</v>
      </c>
      <c r="E150" s="66" t="s">
        <v>1392</v>
      </c>
      <c r="F150" s="66" t="s">
        <v>46</v>
      </c>
      <c r="G150" s="70">
        <v>41684</v>
      </c>
      <c r="H150" s="71">
        <v>43510</v>
      </c>
      <c r="I150" s="66" t="s">
        <v>349</v>
      </c>
      <c r="J150" s="77" t="s">
        <v>1483</v>
      </c>
      <c r="K150" s="66"/>
    </row>
    <row r="151" spans="1:11" x14ac:dyDescent="0.25">
      <c r="A151" s="67">
        <v>147</v>
      </c>
      <c r="B151" s="66" t="s">
        <v>358</v>
      </c>
      <c r="C151" s="66" t="s">
        <v>359</v>
      </c>
      <c r="D151" s="66" t="s">
        <v>360</v>
      </c>
      <c r="E151" s="66" t="s">
        <v>1393</v>
      </c>
      <c r="F151" s="66" t="s">
        <v>46</v>
      </c>
      <c r="G151" s="70">
        <v>41684</v>
      </c>
      <c r="H151" s="71">
        <v>43510</v>
      </c>
      <c r="I151" s="66" t="s">
        <v>349</v>
      </c>
      <c r="J151" s="77" t="s">
        <v>1483</v>
      </c>
      <c r="K151" s="66"/>
    </row>
    <row r="152" spans="1:11" x14ac:dyDescent="0.25">
      <c r="A152" s="67">
        <v>148</v>
      </c>
      <c r="B152" s="66" t="s">
        <v>364</v>
      </c>
      <c r="C152" s="66" t="s">
        <v>365</v>
      </c>
      <c r="D152" s="66" t="s">
        <v>366</v>
      </c>
      <c r="E152" s="66" t="s">
        <v>1394</v>
      </c>
      <c r="F152" s="66" t="s">
        <v>46</v>
      </c>
      <c r="G152" s="70">
        <v>41684</v>
      </c>
      <c r="H152" s="71">
        <v>43510</v>
      </c>
      <c r="I152" s="66" t="s">
        <v>349</v>
      </c>
      <c r="J152" s="77" t="s">
        <v>1483</v>
      </c>
      <c r="K152" s="66"/>
    </row>
    <row r="153" spans="1:11" x14ac:dyDescent="0.25">
      <c r="A153" s="67">
        <v>149</v>
      </c>
      <c r="B153" s="66" t="s">
        <v>355</v>
      </c>
      <c r="C153" s="66" t="s">
        <v>356</v>
      </c>
      <c r="D153" s="66" t="s">
        <v>357</v>
      </c>
      <c r="E153" s="66" t="s">
        <v>1395</v>
      </c>
      <c r="F153" s="66" t="s">
        <v>46</v>
      </c>
      <c r="G153" s="70">
        <v>41684</v>
      </c>
      <c r="H153" s="71">
        <v>43510</v>
      </c>
      <c r="I153" s="66" t="s">
        <v>349</v>
      </c>
      <c r="J153" s="77" t="s">
        <v>1483</v>
      </c>
      <c r="K153" s="66"/>
    </row>
    <row r="154" spans="1:11" x14ac:dyDescent="0.25">
      <c r="A154" s="67">
        <v>150</v>
      </c>
      <c r="B154" s="66" t="s">
        <v>354</v>
      </c>
      <c r="C154" s="66" t="s">
        <v>1396</v>
      </c>
      <c r="D154" s="66" t="s">
        <v>1397</v>
      </c>
      <c r="E154" s="66" t="s">
        <v>1398</v>
      </c>
      <c r="F154" s="66" t="s">
        <v>41</v>
      </c>
      <c r="G154" s="70">
        <v>42310</v>
      </c>
      <c r="H154" s="71">
        <v>44137</v>
      </c>
      <c r="I154" s="66" t="s">
        <v>349</v>
      </c>
      <c r="J154" s="77" t="s">
        <v>1483</v>
      </c>
      <c r="K154" s="66"/>
    </row>
    <row r="155" spans="1:11" x14ac:dyDescent="0.25">
      <c r="A155" s="67">
        <v>151</v>
      </c>
      <c r="B155" s="66" t="s">
        <v>352</v>
      </c>
      <c r="C155" s="66" t="s">
        <v>1399</v>
      </c>
      <c r="D155" s="66" t="s">
        <v>1400</v>
      </c>
      <c r="E155" s="66" t="s">
        <v>1401</v>
      </c>
      <c r="F155" s="66" t="s">
        <v>41</v>
      </c>
      <c r="G155" s="70">
        <v>42310</v>
      </c>
      <c r="H155" s="71">
        <v>44137</v>
      </c>
      <c r="I155" s="66" t="s">
        <v>349</v>
      </c>
      <c r="J155" s="77" t="s">
        <v>1483</v>
      </c>
      <c r="K155" s="66"/>
    </row>
    <row r="156" spans="1:11" x14ac:dyDescent="0.25">
      <c r="A156" s="67">
        <v>152</v>
      </c>
      <c r="B156" s="66" t="s">
        <v>351</v>
      </c>
      <c r="C156" s="66" t="s">
        <v>1402</v>
      </c>
      <c r="D156" s="66" t="s">
        <v>1403</v>
      </c>
      <c r="E156" s="66" t="s">
        <v>1404</v>
      </c>
      <c r="F156" s="66" t="s">
        <v>41</v>
      </c>
      <c r="G156" s="70">
        <v>42310</v>
      </c>
      <c r="H156" s="71">
        <v>44137</v>
      </c>
      <c r="I156" s="66" t="s">
        <v>349</v>
      </c>
      <c r="J156" s="77" t="s">
        <v>1483</v>
      </c>
      <c r="K156" s="66"/>
    </row>
    <row r="157" spans="1:11" x14ac:dyDescent="0.25">
      <c r="A157" s="67">
        <v>153</v>
      </c>
      <c r="B157" s="66" t="s">
        <v>353</v>
      </c>
      <c r="C157" s="66" t="s">
        <v>1405</v>
      </c>
      <c r="D157" s="66" t="s">
        <v>1406</v>
      </c>
      <c r="E157" s="66" t="s">
        <v>1407</v>
      </c>
      <c r="F157" s="66" t="s">
        <v>41</v>
      </c>
      <c r="G157" s="70">
        <v>42310</v>
      </c>
      <c r="H157" s="71">
        <v>44137</v>
      </c>
      <c r="I157" s="66" t="s">
        <v>349</v>
      </c>
      <c r="J157" s="77" t="s">
        <v>1483</v>
      </c>
      <c r="K157" s="66"/>
    </row>
    <row r="158" spans="1:11" x14ac:dyDescent="0.25">
      <c r="A158" s="67">
        <v>154</v>
      </c>
      <c r="B158" s="66" t="s">
        <v>348</v>
      </c>
      <c r="C158" s="66" t="s">
        <v>1408</v>
      </c>
      <c r="D158" s="66" t="s">
        <v>1409</v>
      </c>
      <c r="E158" s="66" t="s">
        <v>1410</v>
      </c>
      <c r="F158" s="66" t="s">
        <v>21</v>
      </c>
      <c r="G158" s="70">
        <v>42016</v>
      </c>
      <c r="H158" s="71">
        <v>43842</v>
      </c>
      <c r="I158" s="66" t="s">
        <v>349</v>
      </c>
      <c r="J158" s="77" t="s">
        <v>1483</v>
      </c>
      <c r="K158" s="66"/>
    </row>
    <row r="159" spans="1:11" x14ac:dyDescent="0.25">
      <c r="A159" s="67">
        <v>155</v>
      </c>
      <c r="B159" s="66" t="s">
        <v>350</v>
      </c>
      <c r="C159" s="66" t="s">
        <v>1411</v>
      </c>
      <c r="D159" s="66" t="s">
        <v>1412</v>
      </c>
      <c r="E159" s="66" t="s">
        <v>1413</v>
      </c>
      <c r="F159" s="66" t="s">
        <v>21</v>
      </c>
      <c r="G159" s="70">
        <v>42016</v>
      </c>
      <c r="H159" s="71">
        <v>43842</v>
      </c>
      <c r="I159" s="66" t="s">
        <v>349</v>
      </c>
      <c r="J159" s="77" t="s">
        <v>1483</v>
      </c>
      <c r="K159" s="66"/>
    </row>
    <row r="160" spans="1:11" x14ac:dyDescent="0.25">
      <c r="A160" s="67">
        <v>156</v>
      </c>
      <c r="B160" s="66" t="s">
        <v>457</v>
      </c>
      <c r="C160" s="66" t="s">
        <v>566</v>
      </c>
      <c r="D160" s="66" t="s">
        <v>554</v>
      </c>
      <c r="E160" s="66" t="s">
        <v>774</v>
      </c>
      <c r="F160" s="66" t="s">
        <v>543</v>
      </c>
      <c r="G160" s="70">
        <v>42642</v>
      </c>
      <c r="H160" s="71">
        <v>44468</v>
      </c>
      <c r="I160" s="66" t="s">
        <v>349</v>
      </c>
      <c r="J160" s="77" t="s">
        <v>1483</v>
      </c>
      <c r="K160" s="66"/>
    </row>
    <row r="161" spans="1:11" x14ac:dyDescent="0.25">
      <c r="A161" s="67">
        <v>157</v>
      </c>
      <c r="B161" s="66" t="s">
        <v>555</v>
      </c>
      <c r="C161" s="66" t="s">
        <v>567</v>
      </c>
      <c r="D161" s="66" t="s">
        <v>556</v>
      </c>
      <c r="E161" s="66" t="s">
        <v>775</v>
      </c>
      <c r="F161" s="66" t="s">
        <v>543</v>
      </c>
      <c r="G161" s="70">
        <v>42642</v>
      </c>
      <c r="H161" s="71">
        <v>44468</v>
      </c>
      <c r="I161" s="66" t="s">
        <v>349</v>
      </c>
      <c r="J161" s="77" t="s">
        <v>1483</v>
      </c>
      <c r="K161" s="66"/>
    </row>
    <row r="162" spans="1:11" x14ac:dyDescent="0.25">
      <c r="A162" s="67">
        <v>158</v>
      </c>
      <c r="B162" s="66" t="s">
        <v>552</v>
      </c>
      <c r="C162" s="66" t="s">
        <v>565</v>
      </c>
      <c r="D162" s="66" t="s">
        <v>553</v>
      </c>
      <c r="E162" s="66" t="s">
        <v>773</v>
      </c>
      <c r="F162" s="66" t="s">
        <v>543</v>
      </c>
      <c r="G162" s="70">
        <v>42642</v>
      </c>
      <c r="H162" s="71">
        <v>44468</v>
      </c>
      <c r="I162" s="66" t="s">
        <v>349</v>
      </c>
      <c r="J162" s="77" t="s">
        <v>1483</v>
      </c>
      <c r="K162" s="66"/>
    </row>
    <row r="163" spans="1:11" x14ac:dyDescent="0.25">
      <c r="A163" s="67">
        <v>159</v>
      </c>
      <c r="B163" s="66" t="s">
        <v>602</v>
      </c>
      <c r="C163" s="66" t="s">
        <v>603</v>
      </c>
      <c r="D163" s="66" t="s">
        <v>604</v>
      </c>
      <c r="E163" s="66" t="s">
        <v>789</v>
      </c>
      <c r="F163" s="66" t="s">
        <v>586</v>
      </c>
      <c r="G163" s="70">
        <v>42687</v>
      </c>
      <c r="H163" s="71">
        <v>44513</v>
      </c>
      <c r="I163" s="66" t="s">
        <v>349</v>
      </c>
      <c r="J163" s="77" t="s">
        <v>1483</v>
      </c>
      <c r="K163" s="66"/>
    </row>
    <row r="164" spans="1:11" x14ac:dyDescent="0.25">
      <c r="A164" s="67">
        <v>160</v>
      </c>
      <c r="B164" s="66" t="s">
        <v>1414</v>
      </c>
      <c r="C164" s="66" t="s">
        <v>704</v>
      </c>
      <c r="D164" s="66" t="s">
        <v>707</v>
      </c>
      <c r="E164" s="66" t="s">
        <v>826</v>
      </c>
      <c r="F164" s="66" t="s">
        <v>762</v>
      </c>
      <c r="G164" s="70">
        <v>42907</v>
      </c>
      <c r="H164" s="71">
        <v>44733</v>
      </c>
      <c r="I164" s="66" t="s">
        <v>349</v>
      </c>
      <c r="J164" s="77" t="s">
        <v>1483</v>
      </c>
      <c r="K164" s="66"/>
    </row>
    <row r="165" spans="1:11" x14ac:dyDescent="0.25">
      <c r="A165" s="67">
        <v>161</v>
      </c>
      <c r="B165" s="66" t="s">
        <v>381</v>
      </c>
      <c r="C165" s="66" t="s">
        <v>702</v>
      </c>
      <c r="D165" s="66" t="s">
        <v>706</v>
      </c>
      <c r="E165" s="66" t="s">
        <v>825</v>
      </c>
      <c r="F165" s="66" t="s">
        <v>762</v>
      </c>
      <c r="G165" s="70">
        <v>42907</v>
      </c>
      <c r="H165" s="71">
        <v>44733</v>
      </c>
      <c r="I165" s="66" t="s">
        <v>349</v>
      </c>
      <c r="J165" s="77" t="s">
        <v>1483</v>
      </c>
      <c r="K165" s="66"/>
    </row>
    <row r="166" spans="1:11" x14ac:dyDescent="0.25">
      <c r="A166" s="67">
        <v>162</v>
      </c>
      <c r="B166" s="66" t="s">
        <v>703</v>
      </c>
      <c r="C166" s="66" t="s">
        <v>705</v>
      </c>
      <c r="D166" s="66" t="s">
        <v>620</v>
      </c>
      <c r="E166" s="66" t="s">
        <v>827</v>
      </c>
      <c r="F166" s="66" t="s">
        <v>762</v>
      </c>
      <c r="G166" s="70">
        <v>42907</v>
      </c>
      <c r="H166" s="71">
        <v>44733</v>
      </c>
      <c r="I166" s="66" t="s">
        <v>349</v>
      </c>
      <c r="J166" s="77" t="s">
        <v>1483</v>
      </c>
      <c r="K166" s="66"/>
    </row>
    <row r="167" spans="1:11" x14ac:dyDescent="0.25">
      <c r="A167" s="67">
        <v>163</v>
      </c>
      <c r="B167" s="66" t="s">
        <v>1031</v>
      </c>
      <c r="C167" s="66" t="s">
        <v>1032</v>
      </c>
      <c r="D167" s="66" t="s">
        <v>1033</v>
      </c>
      <c r="E167" s="66" t="s">
        <v>1218</v>
      </c>
      <c r="F167" s="66" t="s">
        <v>971</v>
      </c>
      <c r="G167" s="70">
        <v>43088</v>
      </c>
      <c r="H167" s="71">
        <v>44914</v>
      </c>
      <c r="I167" s="66" t="s">
        <v>349</v>
      </c>
      <c r="J167" s="77" t="s">
        <v>1483</v>
      </c>
      <c r="K167" s="66"/>
    </row>
    <row r="168" spans="1:11" x14ac:dyDescent="0.25">
      <c r="A168" s="67">
        <v>164</v>
      </c>
      <c r="B168" s="66" t="s">
        <v>1034</v>
      </c>
      <c r="C168" s="66" t="s">
        <v>1035</v>
      </c>
      <c r="D168" s="66" t="s">
        <v>1036</v>
      </c>
      <c r="E168" s="66" t="s">
        <v>1219</v>
      </c>
      <c r="F168" s="66" t="s">
        <v>971</v>
      </c>
      <c r="G168" s="70">
        <v>43088</v>
      </c>
      <c r="H168" s="71">
        <v>44914</v>
      </c>
      <c r="I168" s="66" t="s">
        <v>349</v>
      </c>
      <c r="J168" s="77" t="s">
        <v>1483</v>
      </c>
      <c r="K168" s="66"/>
    </row>
    <row r="169" spans="1:11" x14ac:dyDescent="0.25">
      <c r="A169" s="67">
        <v>165</v>
      </c>
      <c r="B169" s="66" t="s">
        <v>1037</v>
      </c>
      <c r="C169" s="66" t="s">
        <v>1038</v>
      </c>
      <c r="D169" s="66" t="s">
        <v>976</v>
      </c>
      <c r="E169" s="66" t="s">
        <v>1220</v>
      </c>
      <c r="F169" s="66" t="s">
        <v>971</v>
      </c>
      <c r="G169" s="70">
        <v>43088</v>
      </c>
      <c r="H169" s="71">
        <v>44914</v>
      </c>
      <c r="I169" s="66" t="s">
        <v>349</v>
      </c>
      <c r="J169" s="77" t="s">
        <v>1483</v>
      </c>
      <c r="K169" s="66"/>
    </row>
    <row r="170" spans="1:11" x14ac:dyDescent="0.25">
      <c r="A170" s="67">
        <v>166</v>
      </c>
      <c r="B170" s="66" t="s">
        <v>1039</v>
      </c>
      <c r="C170" s="66" t="s">
        <v>1040</v>
      </c>
      <c r="D170" s="66" t="s">
        <v>1041</v>
      </c>
      <c r="E170" s="66" t="s">
        <v>1221</v>
      </c>
      <c r="F170" s="66" t="s">
        <v>971</v>
      </c>
      <c r="G170" s="70">
        <v>43088</v>
      </c>
      <c r="H170" s="71">
        <v>44914</v>
      </c>
      <c r="I170" s="66" t="s">
        <v>349</v>
      </c>
      <c r="J170" s="77" t="s">
        <v>1483</v>
      </c>
      <c r="K170" s="66"/>
    </row>
    <row r="171" spans="1:11" x14ac:dyDescent="0.25">
      <c r="A171" s="67">
        <v>167</v>
      </c>
      <c r="B171" s="66" t="s">
        <v>605</v>
      </c>
      <c r="C171" s="66" t="s">
        <v>606</v>
      </c>
      <c r="D171" s="66" t="s">
        <v>607</v>
      </c>
      <c r="E171" s="66" t="s">
        <v>790</v>
      </c>
      <c r="F171" s="66" t="s">
        <v>586</v>
      </c>
      <c r="G171" s="70">
        <v>42687</v>
      </c>
      <c r="H171" s="71">
        <v>44513</v>
      </c>
      <c r="I171" s="66" t="s">
        <v>644</v>
      </c>
      <c r="J171" s="77" t="s">
        <v>1483</v>
      </c>
      <c r="K171" s="66"/>
    </row>
    <row r="172" spans="1:11" x14ac:dyDescent="0.25">
      <c r="A172" s="67">
        <v>168</v>
      </c>
      <c r="B172" s="66" t="s">
        <v>708</v>
      </c>
      <c r="C172" s="66" t="s">
        <v>709</v>
      </c>
      <c r="D172" s="66" t="s">
        <v>710</v>
      </c>
      <c r="E172" s="66" t="s">
        <v>828</v>
      </c>
      <c r="F172" s="66" t="s">
        <v>762</v>
      </c>
      <c r="G172" s="70">
        <v>42907</v>
      </c>
      <c r="H172" s="71">
        <v>44733</v>
      </c>
      <c r="I172" s="66" t="s">
        <v>644</v>
      </c>
      <c r="J172" s="77" t="s">
        <v>1483</v>
      </c>
      <c r="K172" s="66"/>
    </row>
    <row r="173" spans="1:11" x14ac:dyDescent="0.25">
      <c r="A173" s="67">
        <v>169</v>
      </c>
      <c r="B173" s="66" t="s">
        <v>1042</v>
      </c>
      <c r="C173" s="66" t="s">
        <v>1043</v>
      </c>
      <c r="D173" s="66" t="s">
        <v>1044</v>
      </c>
      <c r="E173" s="66" t="s">
        <v>1222</v>
      </c>
      <c r="F173" s="66" t="s">
        <v>971</v>
      </c>
      <c r="G173" s="70">
        <v>43088</v>
      </c>
      <c r="H173" s="71">
        <v>44914</v>
      </c>
      <c r="I173" s="66" t="s">
        <v>644</v>
      </c>
      <c r="J173" s="77" t="s">
        <v>1483</v>
      </c>
      <c r="K173" s="66"/>
    </row>
    <row r="174" spans="1:11" x14ac:dyDescent="0.25">
      <c r="A174" s="67">
        <v>170</v>
      </c>
      <c r="B174" s="66" t="s">
        <v>1045</v>
      </c>
      <c r="C174" s="66" t="s">
        <v>1046</v>
      </c>
      <c r="D174" s="66" t="s">
        <v>976</v>
      </c>
      <c r="E174" s="66" t="s">
        <v>1223</v>
      </c>
      <c r="F174" s="66" t="s">
        <v>971</v>
      </c>
      <c r="G174" s="70">
        <v>43088</v>
      </c>
      <c r="H174" s="71">
        <v>44914</v>
      </c>
      <c r="I174" s="66" t="s">
        <v>644</v>
      </c>
      <c r="J174" s="77" t="s">
        <v>1483</v>
      </c>
      <c r="K174" s="66"/>
    </row>
    <row r="175" spans="1:11" x14ac:dyDescent="0.25">
      <c r="A175" s="67">
        <v>171</v>
      </c>
      <c r="B175" s="66" t="s">
        <v>1047</v>
      </c>
      <c r="C175" s="66" t="s">
        <v>1048</v>
      </c>
      <c r="D175" s="66" t="s">
        <v>1049</v>
      </c>
      <c r="E175" s="66" t="s">
        <v>1224</v>
      </c>
      <c r="F175" s="66" t="s">
        <v>971</v>
      </c>
      <c r="G175" s="70">
        <v>43088</v>
      </c>
      <c r="H175" s="71">
        <v>44914</v>
      </c>
      <c r="I175" s="66" t="s">
        <v>644</v>
      </c>
      <c r="J175" s="77" t="s">
        <v>1483</v>
      </c>
      <c r="K175" s="66"/>
    </row>
    <row r="176" spans="1:11" x14ac:dyDescent="0.25">
      <c r="A176" s="67">
        <v>172</v>
      </c>
      <c r="B176" s="66" t="s">
        <v>1050</v>
      </c>
      <c r="C176" s="66" t="s">
        <v>1051</v>
      </c>
      <c r="D176" s="66" t="s">
        <v>1052</v>
      </c>
      <c r="E176" s="66" t="s">
        <v>1053</v>
      </c>
      <c r="F176" s="66" t="s">
        <v>971</v>
      </c>
      <c r="G176" s="70">
        <v>43088</v>
      </c>
      <c r="H176" s="71">
        <v>44914</v>
      </c>
      <c r="I176" s="66" t="s">
        <v>644</v>
      </c>
      <c r="J176" s="77" t="s">
        <v>1483</v>
      </c>
      <c r="K176" s="66"/>
    </row>
    <row r="177" spans="1:11" x14ac:dyDescent="0.25">
      <c r="A177" s="67">
        <v>173</v>
      </c>
      <c r="B177" s="66" t="s">
        <v>1054</v>
      </c>
      <c r="C177" s="66" t="s">
        <v>1055</v>
      </c>
      <c r="D177" s="66" t="s">
        <v>1056</v>
      </c>
      <c r="E177" s="66" t="s">
        <v>1225</v>
      </c>
      <c r="F177" s="66" t="s">
        <v>971</v>
      </c>
      <c r="G177" s="70">
        <v>43088</v>
      </c>
      <c r="H177" s="71">
        <v>44914</v>
      </c>
      <c r="I177" s="66" t="s">
        <v>644</v>
      </c>
      <c r="J177" s="77" t="s">
        <v>1483</v>
      </c>
      <c r="K177" s="66"/>
    </row>
    <row r="178" spans="1:11" x14ac:dyDescent="0.25">
      <c r="A178" s="67">
        <v>174</v>
      </c>
      <c r="B178" s="66" t="s">
        <v>1057</v>
      </c>
      <c r="C178" s="66" t="s">
        <v>1058</v>
      </c>
      <c r="D178" s="66" t="s">
        <v>1059</v>
      </c>
      <c r="E178" s="66" t="s">
        <v>1060</v>
      </c>
      <c r="F178" s="66" t="s">
        <v>971</v>
      </c>
      <c r="G178" s="70">
        <v>43088</v>
      </c>
      <c r="H178" s="71">
        <v>44914</v>
      </c>
      <c r="I178" s="66" t="s">
        <v>644</v>
      </c>
      <c r="J178" s="77" t="s">
        <v>1483</v>
      </c>
      <c r="K178" s="66"/>
    </row>
    <row r="179" spans="1:11" x14ac:dyDescent="0.25">
      <c r="A179" s="67">
        <v>175</v>
      </c>
      <c r="B179" s="66" t="s">
        <v>1061</v>
      </c>
      <c r="C179" s="66" t="s">
        <v>1062</v>
      </c>
      <c r="D179" s="66" t="s">
        <v>1063</v>
      </c>
      <c r="E179" s="66" t="s">
        <v>1064</v>
      </c>
      <c r="F179" s="66" t="s">
        <v>971</v>
      </c>
      <c r="G179" s="70">
        <v>43088</v>
      </c>
      <c r="H179" s="71">
        <v>44914</v>
      </c>
      <c r="I179" s="66" t="s">
        <v>644</v>
      </c>
      <c r="J179" s="77" t="s">
        <v>1483</v>
      </c>
      <c r="K179" s="66"/>
    </row>
    <row r="180" spans="1:11" x14ac:dyDescent="0.25">
      <c r="A180" s="67">
        <v>176</v>
      </c>
      <c r="B180" s="66" t="s">
        <v>1065</v>
      </c>
      <c r="C180" s="66" t="s">
        <v>1066</v>
      </c>
      <c r="D180" s="66" t="s">
        <v>1067</v>
      </c>
      <c r="E180" s="66" t="s">
        <v>1068</v>
      </c>
      <c r="F180" s="66" t="s">
        <v>971</v>
      </c>
      <c r="G180" s="70">
        <v>43088</v>
      </c>
      <c r="H180" s="71">
        <v>44914</v>
      </c>
      <c r="I180" s="66" t="s">
        <v>644</v>
      </c>
      <c r="J180" s="77" t="s">
        <v>1483</v>
      </c>
      <c r="K180" s="66"/>
    </row>
    <row r="181" spans="1:11" x14ac:dyDescent="0.25">
      <c r="A181" s="67">
        <v>177</v>
      </c>
      <c r="B181" s="66" t="s">
        <v>402</v>
      </c>
      <c r="C181" s="66" t="s">
        <v>403</v>
      </c>
      <c r="D181" s="66" t="s">
        <v>404</v>
      </c>
      <c r="E181" s="66" t="s">
        <v>1415</v>
      </c>
      <c r="F181" s="66" t="s">
        <v>73</v>
      </c>
      <c r="G181" s="70">
        <v>41508</v>
      </c>
      <c r="H181" s="71">
        <v>43334</v>
      </c>
      <c r="I181" s="66" t="s">
        <v>391</v>
      </c>
      <c r="J181" s="77" t="s">
        <v>1483</v>
      </c>
      <c r="K181" s="66"/>
    </row>
    <row r="182" spans="1:11" x14ac:dyDescent="0.25">
      <c r="A182" s="67">
        <v>178</v>
      </c>
      <c r="B182" s="66" t="s">
        <v>400</v>
      </c>
      <c r="C182" s="66" t="s">
        <v>401</v>
      </c>
      <c r="D182" s="66" t="s">
        <v>1416</v>
      </c>
      <c r="E182" s="66" t="s">
        <v>1417</v>
      </c>
      <c r="F182" s="66" t="s">
        <v>41</v>
      </c>
      <c r="G182" s="70">
        <v>42310</v>
      </c>
      <c r="H182" s="71">
        <v>44137</v>
      </c>
      <c r="I182" s="66" t="s">
        <v>391</v>
      </c>
      <c r="J182" s="77" t="s">
        <v>1483</v>
      </c>
      <c r="K182" s="66"/>
    </row>
    <row r="183" spans="1:11" x14ac:dyDescent="0.25">
      <c r="A183" s="67">
        <v>179</v>
      </c>
      <c r="B183" s="66" t="s">
        <v>394</v>
      </c>
      <c r="C183" s="66" t="s">
        <v>395</v>
      </c>
      <c r="D183" s="66" t="s">
        <v>396</v>
      </c>
      <c r="E183" s="66" t="s">
        <v>1418</v>
      </c>
      <c r="F183" s="66" t="s">
        <v>30</v>
      </c>
      <c r="G183" s="70">
        <v>41705</v>
      </c>
      <c r="H183" s="71">
        <v>43531</v>
      </c>
      <c r="I183" s="66" t="s">
        <v>391</v>
      </c>
      <c r="J183" s="77" t="s">
        <v>1483</v>
      </c>
      <c r="K183" s="66"/>
    </row>
    <row r="184" spans="1:11" x14ac:dyDescent="0.25">
      <c r="A184" s="67">
        <v>180</v>
      </c>
      <c r="B184" s="66" t="s">
        <v>397</v>
      </c>
      <c r="C184" s="66" t="s">
        <v>398</v>
      </c>
      <c r="D184" s="66" t="s">
        <v>399</v>
      </c>
      <c r="E184" s="66" t="s">
        <v>1419</v>
      </c>
      <c r="F184" s="66" t="s">
        <v>30</v>
      </c>
      <c r="G184" s="70">
        <v>41705</v>
      </c>
      <c r="H184" s="71">
        <v>43531</v>
      </c>
      <c r="I184" s="66" t="s">
        <v>391</v>
      </c>
      <c r="J184" s="77" t="s">
        <v>1483</v>
      </c>
      <c r="K184" s="66"/>
    </row>
    <row r="185" spans="1:11" x14ac:dyDescent="0.25">
      <c r="A185" s="67">
        <v>181</v>
      </c>
      <c r="B185" s="66" t="s">
        <v>393</v>
      </c>
      <c r="C185" s="66" t="s">
        <v>1420</v>
      </c>
      <c r="D185" s="66" t="s">
        <v>1421</v>
      </c>
      <c r="E185" s="66" t="s">
        <v>1422</v>
      </c>
      <c r="F185" s="66" t="s">
        <v>21</v>
      </c>
      <c r="G185" s="70">
        <v>42016</v>
      </c>
      <c r="H185" s="71">
        <v>43842</v>
      </c>
      <c r="I185" s="66" t="s">
        <v>391</v>
      </c>
      <c r="J185" s="77" t="s">
        <v>1483</v>
      </c>
      <c r="K185" s="66"/>
    </row>
    <row r="186" spans="1:11" x14ac:dyDescent="0.25">
      <c r="A186" s="67">
        <v>182</v>
      </c>
      <c r="B186" s="66" t="s">
        <v>392</v>
      </c>
      <c r="C186" s="66" t="s">
        <v>1423</v>
      </c>
      <c r="D186" s="66" t="s">
        <v>1424</v>
      </c>
      <c r="E186" s="66" t="s">
        <v>1425</v>
      </c>
      <c r="F186" s="66" t="s">
        <v>14</v>
      </c>
      <c r="G186" s="70">
        <v>42268</v>
      </c>
      <c r="H186" s="71">
        <v>44095</v>
      </c>
      <c r="I186" s="66" t="s">
        <v>391</v>
      </c>
      <c r="J186" s="77" t="s">
        <v>1483</v>
      </c>
      <c r="K186" s="66"/>
    </row>
    <row r="187" spans="1:11" x14ac:dyDescent="0.25">
      <c r="A187" s="67">
        <v>183</v>
      </c>
      <c r="B187" s="66" t="s">
        <v>390</v>
      </c>
      <c r="C187" s="66" t="s">
        <v>1426</v>
      </c>
      <c r="D187" s="66" t="s">
        <v>1427</v>
      </c>
      <c r="E187" s="66" t="s">
        <v>1428</v>
      </c>
      <c r="F187" s="66" t="s">
        <v>14</v>
      </c>
      <c r="G187" s="70">
        <v>42268</v>
      </c>
      <c r="H187" s="71">
        <v>44095</v>
      </c>
      <c r="I187" s="66" t="s">
        <v>391</v>
      </c>
      <c r="J187" s="77" t="s">
        <v>1483</v>
      </c>
      <c r="K187" s="66"/>
    </row>
    <row r="188" spans="1:11" x14ac:dyDescent="0.25">
      <c r="A188" s="67">
        <v>184</v>
      </c>
      <c r="B188" s="66" t="s">
        <v>559</v>
      </c>
      <c r="C188" s="66" t="s">
        <v>569</v>
      </c>
      <c r="D188" s="66" t="s">
        <v>560</v>
      </c>
      <c r="E188" s="66" t="s">
        <v>777</v>
      </c>
      <c r="F188" s="66" t="s">
        <v>543</v>
      </c>
      <c r="G188" s="70">
        <v>42642</v>
      </c>
      <c r="H188" s="71">
        <v>44468</v>
      </c>
      <c r="I188" s="66" t="s">
        <v>391</v>
      </c>
      <c r="J188" s="77" t="s">
        <v>1483</v>
      </c>
      <c r="K188" s="66"/>
    </row>
    <row r="189" spans="1:11" x14ac:dyDescent="0.25">
      <c r="A189" s="67">
        <v>185</v>
      </c>
      <c r="B189" s="66" t="s">
        <v>557</v>
      </c>
      <c r="C189" s="66" t="s">
        <v>568</v>
      </c>
      <c r="D189" s="66" t="s">
        <v>558</v>
      </c>
      <c r="E189" s="66" t="s">
        <v>776</v>
      </c>
      <c r="F189" s="66" t="s">
        <v>543</v>
      </c>
      <c r="G189" s="70">
        <v>42642</v>
      </c>
      <c r="H189" s="71">
        <v>44468</v>
      </c>
      <c r="I189" s="66" t="s">
        <v>391</v>
      </c>
      <c r="J189" s="77" t="s">
        <v>1483</v>
      </c>
      <c r="K189" s="66"/>
    </row>
    <row r="190" spans="1:11" x14ac:dyDescent="0.25">
      <c r="A190" s="67">
        <v>186</v>
      </c>
      <c r="B190" s="66" t="s">
        <v>1429</v>
      </c>
      <c r="C190" s="66" t="s">
        <v>611</v>
      </c>
      <c r="D190" s="66" t="s">
        <v>612</v>
      </c>
      <c r="E190" s="66" t="s">
        <v>792</v>
      </c>
      <c r="F190" s="66" t="s">
        <v>586</v>
      </c>
      <c r="G190" s="70">
        <v>42687</v>
      </c>
      <c r="H190" s="71">
        <v>44513</v>
      </c>
      <c r="I190" s="66" t="s">
        <v>391</v>
      </c>
      <c r="J190" s="77" t="s">
        <v>1483</v>
      </c>
      <c r="K190" s="66"/>
    </row>
    <row r="191" spans="1:11" x14ac:dyDescent="0.25">
      <c r="A191" s="67">
        <v>187</v>
      </c>
      <c r="B191" s="66" t="s">
        <v>613</v>
      </c>
      <c r="C191" s="66" t="s">
        <v>614</v>
      </c>
      <c r="D191" s="66" t="s">
        <v>615</v>
      </c>
      <c r="E191" s="66" t="s">
        <v>793</v>
      </c>
      <c r="F191" s="66" t="s">
        <v>586</v>
      </c>
      <c r="G191" s="70">
        <v>42687</v>
      </c>
      <c r="H191" s="71">
        <v>44513</v>
      </c>
      <c r="I191" s="66" t="s">
        <v>391</v>
      </c>
      <c r="J191" s="77" t="s">
        <v>1483</v>
      </c>
      <c r="K191" s="66"/>
    </row>
    <row r="192" spans="1:11" x14ac:dyDescent="0.25">
      <c r="A192" s="67">
        <v>188</v>
      </c>
      <c r="B192" s="66" t="s">
        <v>608</v>
      </c>
      <c r="C192" s="66" t="s">
        <v>609</v>
      </c>
      <c r="D192" s="66" t="s">
        <v>610</v>
      </c>
      <c r="E192" s="66" t="s">
        <v>791</v>
      </c>
      <c r="F192" s="66" t="s">
        <v>586</v>
      </c>
      <c r="G192" s="70">
        <v>42687</v>
      </c>
      <c r="H192" s="71">
        <v>44513</v>
      </c>
      <c r="I192" s="66" t="s">
        <v>391</v>
      </c>
      <c r="J192" s="77" t="s">
        <v>1484</v>
      </c>
      <c r="K192" s="66"/>
    </row>
    <row r="193" spans="1:11" x14ac:dyDescent="0.25">
      <c r="A193" s="67">
        <v>189</v>
      </c>
      <c r="B193" s="66" t="s">
        <v>616</v>
      </c>
      <c r="C193" s="66" t="s">
        <v>617</v>
      </c>
      <c r="D193" s="66" t="s">
        <v>1430</v>
      </c>
      <c r="E193" s="66" t="s">
        <v>794</v>
      </c>
      <c r="F193" s="66" t="s">
        <v>586</v>
      </c>
      <c r="G193" s="70">
        <v>42687</v>
      </c>
      <c r="H193" s="71">
        <v>44513</v>
      </c>
      <c r="I193" s="66" t="s">
        <v>391</v>
      </c>
      <c r="J193" s="77" t="s">
        <v>1484</v>
      </c>
      <c r="K193" s="66"/>
    </row>
    <row r="194" spans="1:11" x14ac:dyDescent="0.25">
      <c r="A194" s="67">
        <v>190</v>
      </c>
      <c r="B194" s="66" t="s">
        <v>618</v>
      </c>
      <c r="C194" s="66" t="s">
        <v>619</v>
      </c>
      <c r="D194" s="66" t="s">
        <v>620</v>
      </c>
      <c r="E194" s="66" t="s">
        <v>795</v>
      </c>
      <c r="F194" s="66" t="s">
        <v>586</v>
      </c>
      <c r="G194" s="70">
        <v>42687</v>
      </c>
      <c r="H194" s="71">
        <v>44513</v>
      </c>
      <c r="I194" s="66" t="s">
        <v>391</v>
      </c>
      <c r="J194" s="77" t="s">
        <v>1484</v>
      </c>
      <c r="K194" s="66"/>
    </row>
    <row r="195" spans="1:11" x14ac:dyDescent="0.25">
      <c r="A195" s="67">
        <v>191</v>
      </c>
      <c r="B195" s="66" t="s">
        <v>621</v>
      </c>
      <c r="C195" s="66" t="s">
        <v>622</v>
      </c>
      <c r="D195" s="66" t="s">
        <v>623</v>
      </c>
      <c r="E195" s="66" t="s">
        <v>796</v>
      </c>
      <c r="F195" s="66" t="s">
        <v>586</v>
      </c>
      <c r="G195" s="70">
        <v>42687</v>
      </c>
      <c r="H195" s="71">
        <v>44513</v>
      </c>
      <c r="I195" s="66" t="s">
        <v>391</v>
      </c>
      <c r="J195" s="77" t="s">
        <v>1484</v>
      </c>
      <c r="K195" s="66"/>
    </row>
    <row r="196" spans="1:11" x14ac:dyDescent="0.25">
      <c r="A196" s="67">
        <v>192</v>
      </c>
      <c r="B196" s="66" t="s">
        <v>711</v>
      </c>
      <c r="C196" s="66" t="s">
        <v>718</v>
      </c>
      <c r="D196" s="66" t="s">
        <v>719</v>
      </c>
      <c r="E196" s="66" t="s">
        <v>831</v>
      </c>
      <c r="F196" s="66" t="s">
        <v>762</v>
      </c>
      <c r="G196" s="70">
        <v>42907</v>
      </c>
      <c r="H196" s="71">
        <v>44733</v>
      </c>
      <c r="I196" s="66" t="s">
        <v>391</v>
      </c>
      <c r="J196" s="77" t="s">
        <v>1484</v>
      </c>
      <c r="K196" s="66"/>
    </row>
    <row r="197" spans="1:11" x14ac:dyDescent="0.25">
      <c r="A197" s="67">
        <v>193</v>
      </c>
      <c r="B197" s="66" t="s">
        <v>715</v>
      </c>
      <c r="C197" s="66" t="s">
        <v>716</v>
      </c>
      <c r="D197" s="66" t="s">
        <v>717</v>
      </c>
      <c r="E197" s="66" t="s">
        <v>830</v>
      </c>
      <c r="F197" s="66" t="s">
        <v>762</v>
      </c>
      <c r="G197" s="70">
        <v>42907</v>
      </c>
      <c r="H197" s="71">
        <v>44733</v>
      </c>
      <c r="I197" s="66" t="s">
        <v>391</v>
      </c>
      <c r="J197" s="77" t="s">
        <v>1484</v>
      </c>
      <c r="K197" s="66"/>
    </row>
    <row r="198" spans="1:11" x14ac:dyDescent="0.25">
      <c r="A198" s="67">
        <v>194</v>
      </c>
      <c r="B198" s="66" t="s">
        <v>712</v>
      </c>
      <c r="C198" s="66" t="s">
        <v>713</v>
      </c>
      <c r="D198" s="66" t="s">
        <v>714</v>
      </c>
      <c r="E198" s="66" t="s">
        <v>829</v>
      </c>
      <c r="F198" s="66" t="s">
        <v>762</v>
      </c>
      <c r="G198" s="70">
        <v>42907</v>
      </c>
      <c r="H198" s="71">
        <v>44733</v>
      </c>
      <c r="I198" s="66" t="s">
        <v>391</v>
      </c>
      <c r="J198" s="77" t="s">
        <v>1484</v>
      </c>
      <c r="K198" s="66"/>
    </row>
    <row r="199" spans="1:11" x14ac:dyDescent="0.25">
      <c r="A199" s="67">
        <v>195</v>
      </c>
      <c r="B199" s="66" t="s">
        <v>723</v>
      </c>
      <c r="C199" s="66" t="s">
        <v>724</v>
      </c>
      <c r="D199" s="66" t="s">
        <v>725</v>
      </c>
      <c r="E199" s="66" t="s">
        <v>833</v>
      </c>
      <c r="F199" s="66" t="s">
        <v>762</v>
      </c>
      <c r="G199" s="70">
        <v>42907</v>
      </c>
      <c r="H199" s="71">
        <v>44733</v>
      </c>
      <c r="I199" s="66" t="s">
        <v>391</v>
      </c>
      <c r="J199" s="77" t="s">
        <v>1484</v>
      </c>
      <c r="K199" s="66"/>
    </row>
    <row r="200" spans="1:11" x14ac:dyDescent="0.25">
      <c r="A200" s="67">
        <v>196</v>
      </c>
      <c r="B200" s="66" t="s">
        <v>720</v>
      </c>
      <c r="C200" s="66" t="s">
        <v>721</v>
      </c>
      <c r="D200" s="66" t="s">
        <v>722</v>
      </c>
      <c r="E200" s="66" t="s">
        <v>832</v>
      </c>
      <c r="F200" s="66" t="s">
        <v>762</v>
      </c>
      <c r="G200" s="70">
        <v>42907</v>
      </c>
      <c r="H200" s="71">
        <v>44733</v>
      </c>
      <c r="I200" s="66" t="s">
        <v>391</v>
      </c>
      <c r="J200" s="77" t="s">
        <v>1484</v>
      </c>
      <c r="K200" s="66"/>
    </row>
    <row r="201" spans="1:11" x14ac:dyDescent="0.25">
      <c r="A201" s="67">
        <v>197</v>
      </c>
      <c r="B201" s="66" t="s">
        <v>1069</v>
      </c>
      <c r="C201" s="66" t="s">
        <v>1070</v>
      </c>
      <c r="D201" s="66" t="s">
        <v>1071</v>
      </c>
      <c r="E201" s="66" t="s">
        <v>1072</v>
      </c>
      <c r="F201" s="66" t="s">
        <v>971</v>
      </c>
      <c r="G201" s="70">
        <v>43088</v>
      </c>
      <c r="H201" s="71">
        <v>44914</v>
      </c>
      <c r="I201" s="66" t="s">
        <v>391</v>
      </c>
      <c r="J201" s="77" t="s">
        <v>1484</v>
      </c>
      <c r="K201" s="66"/>
    </row>
    <row r="202" spans="1:11" x14ac:dyDescent="0.25">
      <c r="A202" s="67">
        <v>198</v>
      </c>
      <c r="B202" s="66" t="s">
        <v>1073</v>
      </c>
      <c r="C202" s="66" t="s">
        <v>1074</v>
      </c>
      <c r="D202" s="66" t="s">
        <v>1075</v>
      </c>
      <c r="E202" s="66" t="s">
        <v>1076</v>
      </c>
      <c r="F202" s="66" t="s">
        <v>971</v>
      </c>
      <c r="G202" s="70">
        <v>43088</v>
      </c>
      <c r="H202" s="71">
        <v>44914</v>
      </c>
      <c r="I202" s="66" t="s">
        <v>391</v>
      </c>
      <c r="J202" s="77" t="s">
        <v>1484</v>
      </c>
      <c r="K202" s="66"/>
    </row>
    <row r="203" spans="1:11" x14ac:dyDescent="0.25">
      <c r="A203" s="67">
        <v>199</v>
      </c>
      <c r="B203" s="66" t="s">
        <v>1077</v>
      </c>
      <c r="C203" s="66" t="s">
        <v>1078</v>
      </c>
      <c r="D203" s="66" t="s">
        <v>1079</v>
      </c>
      <c r="E203" s="66" t="s">
        <v>1080</v>
      </c>
      <c r="F203" s="66" t="s">
        <v>971</v>
      </c>
      <c r="G203" s="70">
        <v>43088</v>
      </c>
      <c r="H203" s="71">
        <v>44914</v>
      </c>
      <c r="I203" s="66" t="s">
        <v>391</v>
      </c>
      <c r="J203" s="77" t="s">
        <v>1484</v>
      </c>
      <c r="K203" s="66"/>
    </row>
    <row r="204" spans="1:11" x14ac:dyDescent="0.25">
      <c r="A204" s="67">
        <v>200</v>
      </c>
      <c r="B204" s="66" t="s">
        <v>1081</v>
      </c>
      <c r="C204" s="66" t="s">
        <v>1082</v>
      </c>
      <c r="D204" s="66" t="s">
        <v>1083</v>
      </c>
      <c r="E204" s="66" t="s">
        <v>1084</v>
      </c>
      <c r="F204" s="66" t="s">
        <v>971</v>
      </c>
      <c r="G204" s="70">
        <v>43088</v>
      </c>
      <c r="H204" s="71">
        <v>44914</v>
      </c>
      <c r="I204" s="66" t="s">
        <v>391</v>
      </c>
      <c r="J204" s="77" t="s">
        <v>1484</v>
      </c>
      <c r="K204" s="66"/>
    </row>
    <row r="205" spans="1:11" x14ac:dyDescent="0.25">
      <c r="A205" s="67">
        <v>201</v>
      </c>
      <c r="B205" s="66" t="s">
        <v>1085</v>
      </c>
      <c r="C205" s="66" t="s">
        <v>1086</v>
      </c>
      <c r="D205" s="66" t="s">
        <v>1087</v>
      </c>
      <c r="E205" s="66" t="s">
        <v>1088</v>
      </c>
      <c r="F205" s="66" t="s">
        <v>971</v>
      </c>
      <c r="G205" s="70">
        <v>43088</v>
      </c>
      <c r="H205" s="71">
        <v>44914</v>
      </c>
      <c r="I205" s="66" t="s">
        <v>391</v>
      </c>
      <c r="J205" s="77" t="s">
        <v>1484</v>
      </c>
      <c r="K205" s="66"/>
    </row>
    <row r="206" spans="1:11" x14ac:dyDescent="0.25">
      <c r="A206" s="67">
        <v>202</v>
      </c>
      <c r="B206" s="66" t="s">
        <v>405</v>
      </c>
      <c r="C206" s="66" t="s">
        <v>1089</v>
      </c>
      <c r="D206" s="66" t="s">
        <v>1090</v>
      </c>
      <c r="E206" s="66" t="s">
        <v>1091</v>
      </c>
      <c r="F206" s="66" t="s">
        <v>971</v>
      </c>
      <c r="G206" s="70">
        <v>43088</v>
      </c>
      <c r="H206" s="71">
        <v>44914</v>
      </c>
      <c r="I206" s="66" t="s">
        <v>391</v>
      </c>
      <c r="J206" s="77" t="s">
        <v>1484</v>
      </c>
      <c r="K206" s="66"/>
    </row>
    <row r="207" spans="1:11" x14ac:dyDescent="0.25">
      <c r="A207" s="67">
        <v>203</v>
      </c>
      <c r="B207" s="66" t="s">
        <v>1092</v>
      </c>
      <c r="C207" s="66" t="s">
        <v>1093</v>
      </c>
      <c r="D207" s="66" t="s">
        <v>1094</v>
      </c>
      <c r="E207" s="66" t="s">
        <v>1095</v>
      </c>
      <c r="F207" s="66" t="s">
        <v>971</v>
      </c>
      <c r="G207" s="70">
        <v>43088</v>
      </c>
      <c r="H207" s="71">
        <v>44914</v>
      </c>
      <c r="I207" s="66" t="s">
        <v>391</v>
      </c>
      <c r="J207" s="77" t="s">
        <v>1484</v>
      </c>
      <c r="K207" s="66"/>
    </row>
    <row r="208" spans="1:11" x14ac:dyDescent="0.25">
      <c r="A208" s="67">
        <v>204</v>
      </c>
      <c r="B208" s="66" t="s">
        <v>1096</v>
      </c>
      <c r="C208" s="66" t="s">
        <v>1097</v>
      </c>
      <c r="D208" s="66" t="s">
        <v>1098</v>
      </c>
      <c r="E208" s="66" t="s">
        <v>1099</v>
      </c>
      <c r="F208" s="66" t="s">
        <v>971</v>
      </c>
      <c r="G208" s="70">
        <v>43088</v>
      </c>
      <c r="H208" s="71">
        <v>44914</v>
      </c>
      <c r="I208" s="66" t="s">
        <v>391</v>
      </c>
      <c r="J208" s="77" t="s">
        <v>1484</v>
      </c>
      <c r="K208" s="66"/>
    </row>
    <row r="209" spans="1:11" x14ac:dyDescent="0.25">
      <c r="A209" s="67">
        <v>205</v>
      </c>
      <c r="B209" s="66" t="s">
        <v>1100</v>
      </c>
      <c r="C209" s="66" t="s">
        <v>1101</v>
      </c>
      <c r="D209" s="66" t="s">
        <v>1102</v>
      </c>
      <c r="E209" s="66" t="s">
        <v>1103</v>
      </c>
      <c r="F209" s="66" t="s">
        <v>971</v>
      </c>
      <c r="G209" s="70">
        <v>43088</v>
      </c>
      <c r="H209" s="71">
        <v>44914</v>
      </c>
      <c r="I209" s="66" t="s">
        <v>391</v>
      </c>
      <c r="J209" s="77" t="s">
        <v>1484</v>
      </c>
      <c r="K209" s="66"/>
    </row>
    <row r="210" spans="1:11" x14ac:dyDescent="0.25">
      <c r="A210" s="67">
        <v>206</v>
      </c>
      <c r="B210" s="66" t="s">
        <v>1104</v>
      </c>
      <c r="C210" s="66" t="s">
        <v>1105</v>
      </c>
      <c r="D210" s="66" t="s">
        <v>1071</v>
      </c>
      <c r="E210" s="66" t="s">
        <v>1106</v>
      </c>
      <c r="F210" s="66" t="s">
        <v>971</v>
      </c>
      <c r="G210" s="70">
        <v>43088</v>
      </c>
      <c r="H210" s="71">
        <v>44914</v>
      </c>
      <c r="I210" s="66" t="s">
        <v>391</v>
      </c>
      <c r="J210" s="77" t="s">
        <v>1484</v>
      </c>
      <c r="K210" s="66"/>
    </row>
    <row r="211" spans="1:11" x14ac:dyDescent="0.25">
      <c r="A211" s="67">
        <v>207</v>
      </c>
      <c r="B211" s="66" t="s">
        <v>1107</v>
      </c>
      <c r="C211" s="66" t="s">
        <v>1108</v>
      </c>
      <c r="D211" s="66" t="s">
        <v>1109</v>
      </c>
      <c r="E211" s="66">
        <v>0</v>
      </c>
      <c r="F211" s="66" t="s">
        <v>971</v>
      </c>
      <c r="G211" s="70">
        <v>43088</v>
      </c>
      <c r="H211" s="71">
        <v>44914</v>
      </c>
      <c r="I211" s="66" t="s">
        <v>391</v>
      </c>
      <c r="J211" s="77" t="s">
        <v>1484</v>
      </c>
      <c r="K211" s="66"/>
    </row>
    <row r="212" spans="1:11" x14ac:dyDescent="0.25">
      <c r="A212" s="67">
        <v>208</v>
      </c>
      <c r="B212" s="66" t="s">
        <v>448</v>
      </c>
      <c r="C212" s="66" t="s">
        <v>449</v>
      </c>
      <c r="D212" s="66" t="s">
        <v>450</v>
      </c>
      <c r="E212" s="66" t="s">
        <v>1431</v>
      </c>
      <c r="F212" s="66" t="s">
        <v>73</v>
      </c>
      <c r="G212" s="70">
        <v>41508</v>
      </c>
      <c r="H212" s="71">
        <v>43334</v>
      </c>
      <c r="I212" s="66" t="s">
        <v>437</v>
      </c>
      <c r="J212" s="77" t="s">
        <v>1484</v>
      </c>
      <c r="K212" s="66"/>
    </row>
    <row r="213" spans="1:11" x14ac:dyDescent="0.25">
      <c r="A213" s="67">
        <v>209</v>
      </c>
      <c r="B213" s="66" t="s">
        <v>445</v>
      </c>
      <c r="C213" s="66" t="s">
        <v>446</v>
      </c>
      <c r="D213" s="66" t="s">
        <v>447</v>
      </c>
      <c r="E213" s="66" t="s">
        <v>1432</v>
      </c>
      <c r="F213" s="66" t="s">
        <v>30</v>
      </c>
      <c r="G213" s="70">
        <v>41705</v>
      </c>
      <c r="H213" s="71">
        <v>43531</v>
      </c>
      <c r="I213" s="66" t="s">
        <v>437</v>
      </c>
      <c r="J213" s="77" t="s">
        <v>1484</v>
      </c>
      <c r="K213" s="66"/>
    </row>
    <row r="214" spans="1:11" x14ac:dyDescent="0.25">
      <c r="A214" s="67">
        <v>210</v>
      </c>
      <c r="B214" s="66" t="s">
        <v>441</v>
      </c>
      <c r="C214" s="66" t="s">
        <v>1433</v>
      </c>
      <c r="D214" s="66" t="s">
        <v>1434</v>
      </c>
      <c r="E214" s="66" t="s">
        <v>1435</v>
      </c>
      <c r="F214" s="66" t="s">
        <v>21</v>
      </c>
      <c r="G214" s="70">
        <v>42016</v>
      </c>
      <c r="H214" s="71">
        <v>43842</v>
      </c>
      <c r="I214" s="66" t="s">
        <v>437</v>
      </c>
      <c r="J214" s="77" t="s">
        <v>1484</v>
      </c>
      <c r="K214" s="66"/>
    </row>
    <row r="215" spans="1:11" x14ac:dyDescent="0.25">
      <c r="A215" s="67">
        <v>211</v>
      </c>
      <c r="B215" s="66" t="s">
        <v>442</v>
      </c>
      <c r="C215" s="66" t="s">
        <v>1436</v>
      </c>
      <c r="D215" s="66" t="s">
        <v>1437</v>
      </c>
      <c r="E215" s="66" t="s">
        <v>1438</v>
      </c>
      <c r="F215" s="66" t="s">
        <v>21</v>
      </c>
      <c r="G215" s="70">
        <v>42016</v>
      </c>
      <c r="H215" s="71">
        <v>43842</v>
      </c>
      <c r="I215" s="66" t="s">
        <v>437</v>
      </c>
      <c r="J215" s="77" t="s">
        <v>1484</v>
      </c>
      <c r="K215" s="66"/>
    </row>
    <row r="216" spans="1:11" x14ac:dyDescent="0.25">
      <c r="A216" s="67">
        <v>212</v>
      </c>
      <c r="B216" s="66" t="s">
        <v>443</v>
      </c>
      <c r="C216" s="66" t="s">
        <v>1439</v>
      </c>
      <c r="D216" s="66" t="s">
        <v>444</v>
      </c>
      <c r="E216" s="66" t="s">
        <v>1440</v>
      </c>
      <c r="F216" s="66" t="s">
        <v>21</v>
      </c>
      <c r="G216" s="70">
        <v>42016</v>
      </c>
      <c r="H216" s="71">
        <v>43842</v>
      </c>
      <c r="I216" s="66" t="s">
        <v>437</v>
      </c>
      <c r="J216" s="77" t="s">
        <v>1484</v>
      </c>
      <c r="K216" s="66"/>
    </row>
    <row r="217" spans="1:11" x14ac:dyDescent="0.25">
      <c r="A217" s="67">
        <v>213</v>
      </c>
      <c r="B217" s="66" t="s">
        <v>438</v>
      </c>
      <c r="C217" s="66" t="s">
        <v>1441</v>
      </c>
      <c r="D217" s="66" t="s">
        <v>1442</v>
      </c>
      <c r="E217" s="66" t="s">
        <v>1251</v>
      </c>
      <c r="F217" s="66" t="s">
        <v>14</v>
      </c>
      <c r="G217" s="70">
        <v>42268</v>
      </c>
      <c r="H217" s="71">
        <v>44095</v>
      </c>
      <c r="I217" s="66" t="s">
        <v>437</v>
      </c>
      <c r="J217" s="77" t="s">
        <v>1484</v>
      </c>
      <c r="K217" s="66"/>
    </row>
    <row r="218" spans="1:11" x14ac:dyDescent="0.25">
      <c r="A218" s="67">
        <v>214</v>
      </c>
      <c r="B218" s="66" t="s">
        <v>439</v>
      </c>
      <c r="C218" s="66" t="s">
        <v>1443</v>
      </c>
      <c r="D218" s="66" t="s">
        <v>1444</v>
      </c>
      <c r="E218" s="66" t="s">
        <v>440</v>
      </c>
      <c r="F218" s="66" t="s">
        <v>14</v>
      </c>
      <c r="G218" s="70">
        <v>42268</v>
      </c>
      <c r="H218" s="71">
        <v>44095</v>
      </c>
      <c r="I218" s="66" t="s">
        <v>437</v>
      </c>
      <c r="J218" s="77" t="s">
        <v>1484</v>
      </c>
      <c r="K218" s="66"/>
    </row>
    <row r="219" spans="1:11" x14ac:dyDescent="0.25">
      <c r="A219" s="67">
        <v>215</v>
      </c>
      <c r="B219" s="66" t="s">
        <v>436</v>
      </c>
      <c r="C219" s="66" t="s">
        <v>1445</v>
      </c>
      <c r="D219" s="66" t="s">
        <v>1446</v>
      </c>
      <c r="E219" s="66" t="s">
        <v>1447</v>
      </c>
      <c r="F219" s="66" t="s">
        <v>14</v>
      </c>
      <c r="G219" s="70">
        <v>42268</v>
      </c>
      <c r="H219" s="71">
        <v>44095</v>
      </c>
      <c r="I219" s="66" t="s">
        <v>437</v>
      </c>
      <c r="J219" s="77" t="s">
        <v>1484</v>
      </c>
      <c r="K219" s="66"/>
    </row>
    <row r="220" spans="1:11" x14ac:dyDescent="0.25">
      <c r="A220" s="67">
        <v>216</v>
      </c>
      <c r="B220" s="66" t="s">
        <v>579</v>
      </c>
      <c r="C220" s="66" t="s">
        <v>585</v>
      </c>
      <c r="D220" s="66" t="s">
        <v>580</v>
      </c>
      <c r="E220" s="66" t="s">
        <v>782</v>
      </c>
      <c r="F220" s="66" t="s">
        <v>543</v>
      </c>
      <c r="G220" s="70">
        <v>42642</v>
      </c>
      <c r="H220" s="71">
        <v>44468</v>
      </c>
      <c r="I220" s="66" t="s">
        <v>437</v>
      </c>
      <c r="J220" s="77" t="s">
        <v>1484</v>
      </c>
      <c r="K220" s="66"/>
    </row>
    <row r="221" spans="1:11" x14ac:dyDescent="0.25">
      <c r="A221" s="67">
        <v>217</v>
      </c>
      <c r="B221" s="66" t="s">
        <v>577</v>
      </c>
      <c r="C221" s="66" t="s">
        <v>584</v>
      </c>
      <c r="D221" s="66" t="s">
        <v>578</v>
      </c>
      <c r="E221" s="66" t="s">
        <v>781</v>
      </c>
      <c r="F221" s="66" t="s">
        <v>543</v>
      </c>
      <c r="G221" s="70">
        <v>42642</v>
      </c>
      <c r="H221" s="71">
        <v>44468</v>
      </c>
      <c r="I221" s="66" t="s">
        <v>437</v>
      </c>
      <c r="J221" s="77" t="s">
        <v>1484</v>
      </c>
      <c r="K221" s="66"/>
    </row>
    <row r="222" spans="1:11" x14ac:dyDescent="0.25">
      <c r="A222" s="67">
        <v>218</v>
      </c>
      <c r="B222" s="66" t="s">
        <v>571</v>
      </c>
      <c r="C222" s="66" t="s">
        <v>581</v>
      </c>
      <c r="D222" s="66" t="s">
        <v>572</v>
      </c>
      <c r="E222" s="66" t="s">
        <v>778</v>
      </c>
      <c r="F222" s="66" t="s">
        <v>543</v>
      </c>
      <c r="G222" s="70">
        <v>42642</v>
      </c>
      <c r="H222" s="71">
        <v>44468</v>
      </c>
      <c r="I222" s="66" t="s">
        <v>437</v>
      </c>
      <c r="J222" s="77" t="s">
        <v>1484</v>
      </c>
      <c r="K222" s="66"/>
    </row>
    <row r="223" spans="1:11" x14ac:dyDescent="0.25">
      <c r="A223" s="67">
        <v>219</v>
      </c>
      <c r="B223" s="66" t="s">
        <v>575</v>
      </c>
      <c r="C223" s="66" t="s">
        <v>583</v>
      </c>
      <c r="D223" s="66" t="s">
        <v>576</v>
      </c>
      <c r="E223" s="66" t="s">
        <v>780</v>
      </c>
      <c r="F223" s="66" t="s">
        <v>543</v>
      </c>
      <c r="G223" s="70">
        <v>42642</v>
      </c>
      <c r="H223" s="71">
        <v>44468</v>
      </c>
      <c r="I223" s="66" t="s">
        <v>437</v>
      </c>
      <c r="J223" s="77" t="s">
        <v>1484</v>
      </c>
      <c r="K223" s="66"/>
    </row>
    <row r="224" spans="1:11" x14ac:dyDescent="0.25">
      <c r="A224" s="67">
        <v>220</v>
      </c>
      <c r="B224" s="66" t="s">
        <v>573</v>
      </c>
      <c r="C224" s="66" t="s">
        <v>582</v>
      </c>
      <c r="D224" s="66" t="s">
        <v>574</v>
      </c>
      <c r="E224" s="66" t="s">
        <v>779</v>
      </c>
      <c r="F224" s="66" t="s">
        <v>543</v>
      </c>
      <c r="G224" s="70">
        <v>42642</v>
      </c>
      <c r="H224" s="71">
        <v>44468</v>
      </c>
      <c r="I224" s="66" t="s">
        <v>437</v>
      </c>
      <c r="J224" s="77" t="s">
        <v>1484</v>
      </c>
      <c r="K224" s="66"/>
    </row>
    <row r="225" spans="1:11" x14ac:dyDescent="0.25">
      <c r="A225" s="67">
        <v>221</v>
      </c>
      <c r="B225" s="66" t="s">
        <v>624</v>
      </c>
      <c r="C225" s="66" t="s">
        <v>625</v>
      </c>
      <c r="D225" s="66" t="s">
        <v>626</v>
      </c>
      <c r="E225" s="66" t="s">
        <v>797</v>
      </c>
      <c r="F225" s="66" t="s">
        <v>586</v>
      </c>
      <c r="G225" s="70">
        <v>42687</v>
      </c>
      <c r="H225" s="71">
        <v>44513</v>
      </c>
      <c r="I225" s="66" t="s">
        <v>437</v>
      </c>
      <c r="J225" s="77" t="s">
        <v>1484</v>
      </c>
      <c r="K225" s="66"/>
    </row>
    <row r="226" spans="1:11" x14ac:dyDescent="0.25">
      <c r="A226" s="67">
        <v>222</v>
      </c>
      <c r="B226" s="66" t="s">
        <v>627</v>
      </c>
      <c r="C226" s="66" t="s">
        <v>628</v>
      </c>
      <c r="D226" s="66" t="s">
        <v>629</v>
      </c>
      <c r="E226" s="66" t="s">
        <v>798</v>
      </c>
      <c r="F226" s="66" t="s">
        <v>586</v>
      </c>
      <c r="G226" s="70">
        <v>42687</v>
      </c>
      <c r="H226" s="71">
        <v>44513</v>
      </c>
      <c r="I226" s="66" t="s">
        <v>437</v>
      </c>
      <c r="J226" s="77" t="s">
        <v>1484</v>
      </c>
      <c r="K226" s="66"/>
    </row>
    <row r="227" spans="1:11" x14ac:dyDescent="0.25">
      <c r="A227" s="67">
        <v>223</v>
      </c>
      <c r="B227" s="66" t="s">
        <v>630</v>
      </c>
      <c r="C227" s="66" t="s">
        <v>631</v>
      </c>
      <c r="D227" s="66" t="s">
        <v>632</v>
      </c>
      <c r="E227" s="66" t="s">
        <v>799</v>
      </c>
      <c r="F227" s="66" t="s">
        <v>586</v>
      </c>
      <c r="G227" s="70">
        <v>42687</v>
      </c>
      <c r="H227" s="71">
        <v>44513</v>
      </c>
      <c r="I227" s="66" t="s">
        <v>437</v>
      </c>
      <c r="J227" s="77" t="s">
        <v>1484</v>
      </c>
      <c r="K227" s="66"/>
    </row>
    <row r="228" spans="1:11" x14ac:dyDescent="0.25">
      <c r="A228" s="67">
        <v>224</v>
      </c>
      <c r="B228" s="66" t="s">
        <v>633</v>
      </c>
      <c r="C228" s="66" t="s">
        <v>634</v>
      </c>
      <c r="D228" s="66" t="s">
        <v>635</v>
      </c>
      <c r="E228" s="66" t="s">
        <v>800</v>
      </c>
      <c r="F228" s="66" t="s">
        <v>586</v>
      </c>
      <c r="G228" s="70">
        <v>42687</v>
      </c>
      <c r="H228" s="71">
        <v>44513</v>
      </c>
      <c r="I228" s="66" t="s">
        <v>437</v>
      </c>
      <c r="J228" s="77" t="s">
        <v>1484</v>
      </c>
      <c r="K228" s="66"/>
    </row>
    <row r="229" spans="1:11" x14ac:dyDescent="0.25">
      <c r="A229" s="67">
        <v>225</v>
      </c>
      <c r="B229" s="66" t="s">
        <v>636</v>
      </c>
      <c r="C229" s="66" t="s">
        <v>637</v>
      </c>
      <c r="D229" s="66" t="s">
        <v>638</v>
      </c>
      <c r="E229" s="66" t="s">
        <v>801</v>
      </c>
      <c r="F229" s="66" t="s">
        <v>586</v>
      </c>
      <c r="G229" s="70">
        <v>42687</v>
      </c>
      <c r="H229" s="71">
        <v>44513</v>
      </c>
      <c r="I229" s="66" t="s">
        <v>437</v>
      </c>
      <c r="J229" s="77" t="s">
        <v>1484</v>
      </c>
      <c r="K229" s="66"/>
    </row>
    <row r="230" spans="1:11" x14ac:dyDescent="0.25">
      <c r="A230" s="67">
        <v>226</v>
      </c>
      <c r="B230" s="66" t="s">
        <v>639</v>
      </c>
      <c r="C230" s="66" t="s">
        <v>640</v>
      </c>
      <c r="D230" s="66" t="s">
        <v>641</v>
      </c>
      <c r="E230" s="66" t="s">
        <v>802</v>
      </c>
      <c r="F230" s="66" t="s">
        <v>586</v>
      </c>
      <c r="G230" s="70">
        <v>42687</v>
      </c>
      <c r="H230" s="71">
        <v>44513</v>
      </c>
      <c r="I230" s="66" t="s">
        <v>437</v>
      </c>
      <c r="J230" s="77" t="s">
        <v>1484</v>
      </c>
      <c r="K230" s="66"/>
    </row>
    <row r="231" spans="1:11" x14ac:dyDescent="0.25">
      <c r="A231" s="67">
        <v>227</v>
      </c>
      <c r="B231" s="66" t="s">
        <v>642</v>
      </c>
      <c r="C231" s="66" t="s">
        <v>643</v>
      </c>
      <c r="D231" s="66" t="s">
        <v>632</v>
      </c>
      <c r="E231" s="66" t="s">
        <v>803</v>
      </c>
      <c r="F231" s="66" t="s">
        <v>586</v>
      </c>
      <c r="G231" s="70">
        <v>42687</v>
      </c>
      <c r="H231" s="71">
        <v>44513</v>
      </c>
      <c r="I231" s="66" t="s">
        <v>437</v>
      </c>
      <c r="J231" s="77" t="s">
        <v>1484</v>
      </c>
      <c r="K231" s="66"/>
    </row>
    <row r="232" spans="1:11" x14ac:dyDescent="0.25">
      <c r="A232" s="67">
        <v>228</v>
      </c>
      <c r="B232" s="66" t="s">
        <v>746</v>
      </c>
      <c r="C232" s="66" t="s">
        <v>747</v>
      </c>
      <c r="D232" s="66" t="s">
        <v>748</v>
      </c>
      <c r="E232" s="66" t="s">
        <v>841</v>
      </c>
      <c r="F232" s="66" t="s">
        <v>762</v>
      </c>
      <c r="G232" s="70">
        <v>42907</v>
      </c>
      <c r="H232" s="71">
        <v>44733</v>
      </c>
      <c r="I232" s="66" t="s">
        <v>437</v>
      </c>
      <c r="J232" s="77" t="s">
        <v>1484</v>
      </c>
      <c r="K232" s="66"/>
    </row>
    <row r="233" spans="1:11" x14ac:dyDescent="0.25">
      <c r="A233" s="67">
        <v>229</v>
      </c>
      <c r="B233" s="66" t="s">
        <v>738</v>
      </c>
      <c r="C233" s="66" t="s">
        <v>739</v>
      </c>
      <c r="D233" s="66" t="s">
        <v>632</v>
      </c>
      <c r="E233" s="66" t="s">
        <v>838</v>
      </c>
      <c r="F233" s="66" t="s">
        <v>762</v>
      </c>
      <c r="G233" s="70">
        <v>42907</v>
      </c>
      <c r="H233" s="71">
        <v>44733</v>
      </c>
      <c r="I233" s="66" t="s">
        <v>437</v>
      </c>
      <c r="J233" s="77" t="s">
        <v>1484</v>
      </c>
      <c r="K233" s="66"/>
    </row>
    <row r="234" spans="1:11" x14ac:dyDescent="0.25">
      <c r="A234" s="67">
        <v>230</v>
      </c>
      <c r="B234" s="66" t="s">
        <v>726</v>
      </c>
      <c r="C234" s="66" t="s">
        <v>727</v>
      </c>
      <c r="D234" s="66" t="s">
        <v>728</v>
      </c>
      <c r="E234" s="66" t="s">
        <v>834</v>
      </c>
      <c r="F234" s="66" t="s">
        <v>762</v>
      </c>
      <c r="G234" s="70">
        <v>42907</v>
      </c>
      <c r="H234" s="71">
        <v>44733</v>
      </c>
      <c r="I234" s="66" t="s">
        <v>437</v>
      </c>
      <c r="J234" s="77" t="s">
        <v>1484</v>
      </c>
      <c r="K234" s="66"/>
    </row>
    <row r="235" spans="1:11" x14ac:dyDescent="0.25">
      <c r="A235" s="67">
        <v>231</v>
      </c>
      <c r="B235" s="66" t="s">
        <v>735</v>
      </c>
      <c r="C235" s="66" t="s">
        <v>736</v>
      </c>
      <c r="D235" s="66" t="s">
        <v>737</v>
      </c>
      <c r="E235" s="66" t="s">
        <v>837</v>
      </c>
      <c r="F235" s="66" t="s">
        <v>762</v>
      </c>
      <c r="G235" s="70">
        <v>42907</v>
      </c>
      <c r="H235" s="71">
        <v>44733</v>
      </c>
      <c r="I235" s="66" t="s">
        <v>437</v>
      </c>
      <c r="J235" s="77" t="s">
        <v>1484</v>
      </c>
      <c r="K235" s="66"/>
    </row>
    <row r="236" spans="1:11" x14ac:dyDescent="0.25">
      <c r="A236" s="67">
        <v>232</v>
      </c>
      <c r="B236" s="66" t="s">
        <v>740</v>
      </c>
      <c r="C236" s="66" t="s">
        <v>741</v>
      </c>
      <c r="D236" s="66" t="s">
        <v>742</v>
      </c>
      <c r="E236" s="66" t="s">
        <v>839</v>
      </c>
      <c r="F236" s="66" t="s">
        <v>762</v>
      </c>
      <c r="G236" s="70">
        <v>42907</v>
      </c>
      <c r="H236" s="71">
        <v>44733</v>
      </c>
      <c r="I236" s="66" t="s">
        <v>437</v>
      </c>
      <c r="J236" s="77" t="s">
        <v>1484</v>
      </c>
      <c r="K236" s="66"/>
    </row>
    <row r="237" spans="1:11" x14ac:dyDescent="0.25">
      <c r="A237" s="67">
        <v>233</v>
      </c>
      <c r="B237" s="66" t="s">
        <v>752</v>
      </c>
      <c r="C237" s="66" t="s">
        <v>753</v>
      </c>
      <c r="D237" s="66" t="s">
        <v>754</v>
      </c>
      <c r="E237" s="66" t="s">
        <v>843</v>
      </c>
      <c r="F237" s="66" t="s">
        <v>762</v>
      </c>
      <c r="G237" s="70">
        <v>42907</v>
      </c>
      <c r="H237" s="71">
        <v>44733</v>
      </c>
      <c r="I237" s="66" t="s">
        <v>437</v>
      </c>
      <c r="J237" s="77" t="s">
        <v>1484</v>
      </c>
      <c r="K237" s="66"/>
    </row>
    <row r="238" spans="1:11" x14ac:dyDescent="0.25">
      <c r="A238" s="67">
        <v>234</v>
      </c>
      <c r="B238" s="66" t="s">
        <v>743</v>
      </c>
      <c r="C238" s="66" t="s">
        <v>744</v>
      </c>
      <c r="D238" s="66" t="s">
        <v>745</v>
      </c>
      <c r="E238" s="66" t="s">
        <v>840</v>
      </c>
      <c r="F238" s="66" t="s">
        <v>762</v>
      </c>
      <c r="G238" s="70">
        <v>42907</v>
      </c>
      <c r="H238" s="71">
        <v>44733</v>
      </c>
      <c r="I238" s="66" t="s">
        <v>437</v>
      </c>
      <c r="J238" s="77" t="s">
        <v>1484</v>
      </c>
      <c r="K238" s="66"/>
    </row>
    <row r="239" spans="1:11" x14ac:dyDescent="0.25">
      <c r="A239" s="67">
        <v>235</v>
      </c>
      <c r="B239" s="66" t="s">
        <v>749</v>
      </c>
      <c r="C239" s="66" t="s">
        <v>750</v>
      </c>
      <c r="D239" s="66" t="s">
        <v>751</v>
      </c>
      <c r="E239" s="66" t="s">
        <v>842</v>
      </c>
      <c r="F239" s="66" t="s">
        <v>762</v>
      </c>
      <c r="G239" s="70">
        <v>42907</v>
      </c>
      <c r="H239" s="71">
        <v>44733</v>
      </c>
      <c r="I239" s="66" t="s">
        <v>437</v>
      </c>
      <c r="J239" s="77" t="s">
        <v>1484</v>
      </c>
      <c r="K239" s="66"/>
    </row>
    <row r="240" spans="1:11" x14ac:dyDescent="0.25">
      <c r="A240" s="67">
        <v>236</v>
      </c>
      <c r="B240" s="66" t="s">
        <v>732</v>
      </c>
      <c r="C240" s="66" t="s">
        <v>733</v>
      </c>
      <c r="D240" s="66" t="s">
        <v>734</v>
      </c>
      <c r="E240" s="66" t="s">
        <v>836</v>
      </c>
      <c r="F240" s="66" t="s">
        <v>762</v>
      </c>
      <c r="G240" s="70">
        <v>42907</v>
      </c>
      <c r="H240" s="71">
        <v>44733</v>
      </c>
      <c r="I240" s="66" t="s">
        <v>437</v>
      </c>
      <c r="J240" s="77" t="s">
        <v>1484</v>
      </c>
      <c r="K240" s="66"/>
    </row>
    <row r="241" spans="1:11" x14ac:dyDescent="0.25">
      <c r="A241" s="67">
        <v>237</v>
      </c>
      <c r="B241" s="66" t="s">
        <v>729</v>
      </c>
      <c r="C241" s="66" t="s">
        <v>730</v>
      </c>
      <c r="D241" s="66" t="s">
        <v>731</v>
      </c>
      <c r="E241" s="66" t="s">
        <v>835</v>
      </c>
      <c r="F241" s="66" t="s">
        <v>762</v>
      </c>
      <c r="G241" s="70">
        <v>42907</v>
      </c>
      <c r="H241" s="71">
        <v>44733</v>
      </c>
      <c r="I241" s="66" t="s">
        <v>437</v>
      </c>
      <c r="J241" s="77" t="s">
        <v>1484</v>
      </c>
      <c r="K241" s="66"/>
    </row>
    <row r="242" spans="1:11" x14ac:dyDescent="0.25">
      <c r="A242" s="67">
        <v>238</v>
      </c>
      <c r="B242" s="66" t="s">
        <v>1110</v>
      </c>
      <c r="C242" s="66" t="s">
        <v>1111</v>
      </c>
      <c r="D242" s="66" t="s">
        <v>1112</v>
      </c>
      <c r="E242" s="66" t="s">
        <v>1113</v>
      </c>
      <c r="F242" s="66" t="s">
        <v>971</v>
      </c>
      <c r="G242" s="70">
        <v>43088</v>
      </c>
      <c r="H242" s="71">
        <v>44914</v>
      </c>
      <c r="I242" s="66" t="s">
        <v>437</v>
      </c>
      <c r="J242" s="77" t="s">
        <v>1484</v>
      </c>
      <c r="K242" s="66"/>
    </row>
    <row r="243" spans="1:11" x14ac:dyDescent="0.25">
      <c r="A243" s="67">
        <v>239</v>
      </c>
      <c r="B243" s="66" t="s">
        <v>1114</v>
      </c>
      <c r="C243" s="66" t="s">
        <v>1115</v>
      </c>
      <c r="D243" s="66" t="s">
        <v>1116</v>
      </c>
      <c r="E243" s="66" t="s">
        <v>1117</v>
      </c>
      <c r="F243" s="66" t="s">
        <v>971</v>
      </c>
      <c r="G243" s="70">
        <v>43088</v>
      </c>
      <c r="H243" s="71">
        <v>44914</v>
      </c>
      <c r="I243" s="66" t="s">
        <v>437</v>
      </c>
      <c r="J243" s="77" t="s">
        <v>1484</v>
      </c>
      <c r="K243" s="66"/>
    </row>
    <row r="244" spans="1:11" x14ac:dyDescent="0.25">
      <c r="A244" s="67">
        <v>240</v>
      </c>
      <c r="B244" s="66" t="s">
        <v>1118</v>
      </c>
      <c r="C244" s="66" t="s">
        <v>1119</v>
      </c>
      <c r="D244" s="66" t="s">
        <v>626</v>
      </c>
      <c r="E244" s="66" t="s">
        <v>1120</v>
      </c>
      <c r="F244" s="66" t="s">
        <v>971</v>
      </c>
      <c r="G244" s="70">
        <v>43088</v>
      </c>
      <c r="H244" s="71">
        <v>44914</v>
      </c>
      <c r="I244" s="66" t="s">
        <v>437</v>
      </c>
      <c r="J244" s="77" t="s">
        <v>1484</v>
      </c>
      <c r="K244" s="66"/>
    </row>
    <row r="245" spans="1:11" x14ac:dyDescent="0.25">
      <c r="A245" s="67">
        <v>241</v>
      </c>
      <c r="B245" s="66" t="s">
        <v>1121</v>
      </c>
      <c r="C245" s="66" t="s">
        <v>1122</v>
      </c>
      <c r="D245" s="66" t="s">
        <v>1123</v>
      </c>
      <c r="E245" s="66" t="s">
        <v>1124</v>
      </c>
      <c r="F245" s="66" t="s">
        <v>971</v>
      </c>
      <c r="G245" s="70">
        <v>43088</v>
      </c>
      <c r="H245" s="71">
        <v>44914</v>
      </c>
      <c r="I245" s="66" t="s">
        <v>437</v>
      </c>
      <c r="J245" s="77" t="s">
        <v>1484</v>
      </c>
      <c r="K245" s="66"/>
    </row>
    <row r="246" spans="1:11" x14ac:dyDescent="0.25">
      <c r="A246" s="67">
        <v>242</v>
      </c>
      <c r="B246" s="66" t="s">
        <v>1125</v>
      </c>
      <c r="C246" s="66" t="s">
        <v>1126</v>
      </c>
      <c r="D246" s="66" t="s">
        <v>1123</v>
      </c>
      <c r="E246" s="66" t="s">
        <v>1127</v>
      </c>
      <c r="F246" s="66" t="s">
        <v>971</v>
      </c>
      <c r="G246" s="70">
        <v>43088</v>
      </c>
      <c r="H246" s="71">
        <v>44914</v>
      </c>
      <c r="I246" s="66" t="s">
        <v>437</v>
      </c>
      <c r="J246" s="77" t="s">
        <v>1484</v>
      </c>
      <c r="K246" s="66"/>
    </row>
    <row r="247" spans="1:11" x14ac:dyDescent="0.25">
      <c r="A247" s="67">
        <v>243</v>
      </c>
      <c r="B247" s="66" t="s">
        <v>1128</v>
      </c>
      <c r="C247" s="66" t="s">
        <v>1129</v>
      </c>
      <c r="D247" s="66" t="s">
        <v>632</v>
      </c>
      <c r="E247" s="66" t="s">
        <v>1130</v>
      </c>
      <c r="F247" s="66" t="s">
        <v>971</v>
      </c>
      <c r="G247" s="70">
        <v>43088</v>
      </c>
      <c r="H247" s="71">
        <v>44914</v>
      </c>
      <c r="I247" s="66" t="s">
        <v>437</v>
      </c>
      <c r="J247" s="77" t="s">
        <v>1484</v>
      </c>
      <c r="K247" s="66"/>
    </row>
    <row r="248" spans="1:11" x14ac:dyDescent="0.25">
      <c r="A248" s="67">
        <v>244</v>
      </c>
      <c r="B248" s="66" t="s">
        <v>1131</v>
      </c>
      <c r="C248" s="66" t="s">
        <v>1132</v>
      </c>
      <c r="D248" s="66" t="s">
        <v>638</v>
      </c>
      <c r="E248" s="66" t="s">
        <v>1133</v>
      </c>
      <c r="F248" s="66" t="s">
        <v>971</v>
      </c>
      <c r="G248" s="70">
        <v>43088</v>
      </c>
      <c r="H248" s="71">
        <v>44914</v>
      </c>
      <c r="I248" s="66" t="s">
        <v>437</v>
      </c>
      <c r="J248" s="77" t="s">
        <v>1484</v>
      </c>
      <c r="K248" s="66"/>
    </row>
    <row r="249" spans="1:11" x14ac:dyDescent="0.25">
      <c r="A249" s="67">
        <v>245</v>
      </c>
      <c r="B249" s="66" t="s">
        <v>1134</v>
      </c>
      <c r="C249" s="66" t="s">
        <v>1135</v>
      </c>
      <c r="D249" s="66" t="s">
        <v>1136</v>
      </c>
      <c r="E249" s="66" t="s">
        <v>1137</v>
      </c>
      <c r="F249" s="66" t="s">
        <v>971</v>
      </c>
      <c r="G249" s="70">
        <v>43088</v>
      </c>
      <c r="H249" s="71">
        <v>44914</v>
      </c>
      <c r="I249" s="66" t="s">
        <v>437</v>
      </c>
      <c r="J249" s="77" t="s">
        <v>1484</v>
      </c>
      <c r="K249" s="66"/>
    </row>
    <row r="250" spans="1:11" x14ac:dyDescent="0.25">
      <c r="A250" s="67">
        <v>246</v>
      </c>
      <c r="B250" s="66" t="s">
        <v>1138</v>
      </c>
      <c r="C250" s="66" t="s">
        <v>1139</v>
      </c>
      <c r="D250" s="66" t="s">
        <v>501</v>
      </c>
      <c r="E250" s="66" t="s">
        <v>1140</v>
      </c>
      <c r="F250" s="66" t="s">
        <v>971</v>
      </c>
      <c r="G250" s="70">
        <v>43088</v>
      </c>
      <c r="H250" s="71">
        <v>44914</v>
      </c>
      <c r="I250" s="66" t="s">
        <v>437</v>
      </c>
      <c r="J250" s="77" t="s">
        <v>1484</v>
      </c>
      <c r="K250" s="66"/>
    </row>
    <row r="251" spans="1:11" x14ac:dyDescent="0.25">
      <c r="A251" s="67">
        <v>247</v>
      </c>
      <c r="B251" s="66" t="s">
        <v>1141</v>
      </c>
      <c r="C251" s="66" t="s">
        <v>1142</v>
      </c>
      <c r="D251" s="66" t="s">
        <v>1143</v>
      </c>
      <c r="E251" s="66" t="s">
        <v>1144</v>
      </c>
      <c r="F251" s="66" t="s">
        <v>971</v>
      </c>
      <c r="G251" s="70">
        <v>43088</v>
      </c>
      <c r="H251" s="71">
        <v>44914</v>
      </c>
      <c r="I251" s="66" t="s">
        <v>437</v>
      </c>
      <c r="J251" s="77" t="s">
        <v>1484</v>
      </c>
      <c r="K251" s="66"/>
    </row>
    <row r="252" spans="1:11" x14ac:dyDescent="0.25">
      <c r="A252" s="67">
        <v>248</v>
      </c>
      <c r="B252" s="66" t="s">
        <v>1145</v>
      </c>
      <c r="C252" s="66" t="s">
        <v>1146</v>
      </c>
      <c r="D252" s="66" t="s">
        <v>1147</v>
      </c>
      <c r="E252" s="66" t="s">
        <v>1148</v>
      </c>
      <c r="F252" s="66" t="s">
        <v>971</v>
      </c>
      <c r="G252" s="70">
        <v>43088</v>
      </c>
      <c r="H252" s="71">
        <v>44914</v>
      </c>
      <c r="I252" s="66" t="s">
        <v>437</v>
      </c>
      <c r="J252" s="77" t="s">
        <v>1484</v>
      </c>
      <c r="K252" s="66"/>
    </row>
    <row r="253" spans="1:11" x14ac:dyDescent="0.25">
      <c r="A253" s="67">
        <v>249</v>
      </c>
      <c r="B253" s="66" t="s">
        <v>460</v>
      </c>
      <c r="C253" s="66" t="s">
        <v>461</v>
      </c>
      <c r="D253" s="66" t="s">
        <v>462</v>
      </c>
      <c r="E253" s="66" t="s">
        <v>1448</v>
      </c>
      <c r="F253" s="66" t="s">
        <v>46</v>
      </c>
      <c r="G253" s="70">
        <v>41684</v>
      </c>
      <c r="H253" s="71">
        <v>43510</v>
      </c>
      <c r="I253" s="66" t="s">
        <v>463</v>
      </c>
      <c r="J253" s="77" t="s">
        <v>1484</v>
      </c>
      <c r="K253" s="66"/>
    </row>
    <row r="254" spans="1:11" x14ac:dyDescent="0.25">
      <c r="A254" s="67">
        <v>250</v>
      </c>
      <c r="B254" s="66" t="s">
        <v>464</v>
      </c>
      <c r="C254" s="66" t="s">
        <v>465</v>
      </c>
      <c r="D254" s="66" t="s">
        <v>466</v>
      </c>
      <c r="E254" s="66" t="s">
        <v>1449</v>
      </c>
      <c r="F254" s="66" t="s">
        <v>46</v>
      </c>
      <c r="G254" s="70">
        <v>41684</v>
      </c>
      <c r="H254" s="71">
        <v>43510</v>
      </c>
      <c r="I254" s="66" t="s">
        <v>463</v>
      </c>
      <c r="J254" s="77" t="s">
        <v>1484</v>
      </c>
      <c r="K254" s="66"/>
    </row>
    <row r="255" spans="1:11" x14ac:dyDescent="0.25">
      <c r="A255" s="67">
        <v>251</v>
      </c>
      <c r="B255" s="66" t="s">
        <v>467</v>
      </c>
      <c r="C255" s="66" t="s">
        <v>468</v>
      </c>
      <c r="D255" s="66" t="s">
        <v>469</v>
      </c>
      <c r="E255" s="66" t="s">
        <v>1450</v>
      </c>
      <c r="F255" s="66" t="s">
        <v>46</v>
      </c>
      <c r="G255" s="70">
        <v>41684</v>
      </c>
      <c r="H255" s="71">
        <v>43510</v>
      </c>
      <c r="I255" s="66" t="s">
        <v>463</v>
      </c>
      <c r="J255" s="77" t="s">
        <v>1484</v>
      </c>
      <c r="K255" s="66"/>
    </row>
    <row r="256" spans="1:11" x14ac:dyDescent="0.25">
      <c r="A256" s="67">
        <v>252</v>
      </c>
      <c r="B256" s="66" t="s">
        <v>483</v>
      </c>
      <c r="C256" s="66" t="s">
        <v>484</v>
      </c>
      <c r="D256" s="66" t="s">
        <v>485</v>
      </c>
      <c r="E256" s="66" t="s">
        <v>1451</v>
      </c>
      <c r="F256" s="66" t="s">
        <v>73</v>
      </c>
      <c r="G256" s="70">
        <v>41508</v>
      </c>
      <c r="H256" s="71">
        <v>43334</v>
      </c>
      <c r="I256" s="66" t="s">
        <v>479</v>
      </c>
      <c r="J256" s="77" t="s">
        <v>1484</v>
      </c>
      <c r="K256" s="66"/>
    </row>
    <row r="257" spans="1:11" x14ac:dyDescent="0.25">
      <c r="A257" s="67">
        <v>253</v>
      </c>
      <c r="B257" s="66" t="s">
        <v>480</v>
      </c>
      <c r="C257" s="66" t="s">
        <v>481</v>
      </c>
      <c r="D257" s="66" t="s">
        <v>482</v>
      </c>
      <c r="E257" s="66" t="s">
        <v>1452</v>
      </c>
      <c r="F257" s="66" t="s">
        <v>46</v>
      </c>
      <c r="G257" s="70">
        <v>41684</v>
      </c>
      <c r="H257" s="71">
        <v>43510</v>
      </c>
      <c r="I257" s="66" t="s">
        <v>479</v>
      </c>
      <c r="J257" s="77" t="s">
        <v>1484</v>
      </c>
      <c r="K257" s="66"/>
    </row>
    <row r="258" spans="1:11" x14ac:dyDescent="0.25">
      <c r="A258" s="67">
        <v>254</v>
      </c>
      <c r="B258" s="66" t="s">
        <v>478</v>
      </c>
      <c r="C258" s="66" t="s">
        <v>1453</v>
      </c>
      <c r="D258" s="66" t="s">
        <v>1454</v>
      </c>
      <c r="E258" s="66" t="s">
        <v>1455</v>
      </c>
      <c r="F258" s="66" t="s">
        <v>14</v>
      </c>
      <c r="G258" s="70">
        <v>42268</v>
      </c>
      <c r="H258" s="71">
        <v>44095</v>
      </c>
      <c r="I258" s="66" t="s">
        <v>479</v>
      </c>
      <c r="J258" s="77" t="s">
        <v>1484</v>
      </c>
      <c r="K258" s="66"/>
    </row>
    <row r="259" spans="1:11" x14ac:dyDescent="0.25">
      <c r="A259" s="67">
        <v>255</v>
      </c>
      <c r="B259" s="66" t="s">
        <v>1149</v>
      </c>
      <c r="C259" s="66" t="s">
        <v>1150</v>
      </c>
      <c r="D259" s="66" t="s">
        <v>1151</v>
      </c>
      <c r="E259" s="66" t="s">
        <v>1152</v>
      </c>
      <c r="F259" s="66" t="s">
        <v>971</v>
      </c>
      <c r="G259" s="70">
        <v>43088</v>
      </c>
      <c r="H259" s="71">
        <v>44914</v>
      </c>
      <c r="I259" s="66" t="s">
        <v>479</v>
      </c>
      <c r="J259" s="77" t="s">
        <v>1484</v>
      </c>
      <c r="K259" s="66"/>
    </row>
    <row r="260" spans="1:11" x14ac:dyDescent="0.25">
      <c r="A260" s="67">
        <v>256</v>
      </c>
      <c r="B260" s="66" t="s">
        <v>1153</v>
      </c>
      <c r="C260" s="66" t="s">
        <v>1154</v>
      </c>
      <c r="D260" s="66" t="s">
        <v>728</v>
      </c>
      <c r="E260" s="66" t="s">
        <v>1155</v>
      </c>
      <c r="F260" s="66" t="s">
        <v>971</v>
      </c>
      <c r="G260" s="70">
        <v>43088</v>
      </c>
      <c r="H260" s="71">
        <v>44914</v>
      </c>
      <c r="I260" s="66" t="s">
        <v>479</v>
      </c>
      <c r="J260" s="77" t="s">
        <v>1484</v>
      </c>
      <c r="K260" s="66"/>
    </row>
    <row r="261" spans="1:11" x14ac:dyDescent="0.25">
      <c r="A261" s="67">
        <v>257</v>
      </c>
      <c r="B261" s="66" t="s">
        <v>508</v>
      </c>
      <c r="C261" s="66" t="s">
        <v>509</v>
      </c>
      <c r="D261" s="66" t="s">
        <v>510</v>
      </c>
      <c r="E261" s="66" t="s">
        <v>1456</v>
      </c>
      <c r="F261" s="66" t="s">
        <v>73</v>
      </c>
      <c r="G261" s="70">
        <v>41508</v>
      </c>
      <c r="H261" s="71">
        <v>43334</v>
      </c>
      <c r="I261" s="66" t="s">
        <v>490</v>
      </c>
      <c r="J261" s="77" t="s">
        <v>1484</v>
      </c>
      <c r="K261" s="66"/>
    </row>
    <row r="262" spans="1:11" x14ac:dyDescent="0.25">
      <c r="A262" s="67">
        <v>258</v>
      </c>
      <c r="B262" s="66" t="s">
        <v>511</v>
      </c>
      <c r="C262" s="66" t="s">
        <v>512</v>
      </c>
      <c r="D262" s="66" t="s">
        <v>513</v>
      </c>
      <c r="E262" s="66" t="s">
        <v>1457</v>
      </c>
      <c r="F262" s="66" t="s">
        <v>73</v>
      </c>
      <c r="G262" s="70">
        <v>41508</v>
      </c>
      <c r="H262" s="71">
        <v>43334</v>
      </c>
      <c r="I262" s="66" t="s">
        <v>490</v>
      </c>
      <c r="J262" s="77" t="s">
        <v>1484</v>
      </c>
      <c r="K262" s="66"/>
    </row>
    <row r="263" spans="1:11" x14ac:dyDescent="0.25">
      <c r="A263" s="67">
        <v>259</v>
      </c>
      <c r="B263" s="66" t="s">
        <v>505</v>
      </c>
      <c r="C263" s="66" t="s">
        <v>506</v>
      </c>
      <c r="D263" s="66" t="s">
        <v>507</v>
      </c>
      <c r="E263" s="66" t="s">
        <v>1458</v>
      </c>
      <c r="F263" s="66" t="s">
        <v>46</v>
      </c>
      <c r="G263" s="70">
        <v>41684</v>
      </c>
      <c r="H263" s="71">
        <v>43510</v>
      </c>
      <c r="I263" s="66" t="s">
        <v>490</v>
      </c>
      <c r="J263" s="77" t="s">
        <v>1484</v>
      </c>
      <c r="K263" s="66"/>
    </row>
    <row r="264" spans="1:11" x14ac:dyDescent="0.25">
      <c r="A264" s="67">
        <v>260</v>
      </c>
      <c r="B264" s="66" t="s">
        <v>499</v>
      </c>
      <c r="C264" s="66" t="s">
        <v>500</v>
      </c>
      <c r="D264" s="66" t="s">
        <v>501</v>
      </c>
      <c r="E264" s="66" t="s">
        <v>1459</v>
      </c>
      <c r="F264" s="66" t="s">
        <v>46</v>
      </c>
      <c r="G264" s="70">
        <v>41684</v>
      </c>
      <c r="H264" s="71">
        <v>43510</v>
      </c>
      <c r="I264" s="66" t="s">
        <v>490</v>
      </c>
      <c r="J264" s="77" t="s">
        <v>1484</v>
      </c>
      <c r="K264" s="66"/>
    </row>
    <row r="265" spans="1:11" x14ac:dyDescent="0.25">
      <c r="A265" s="67">
        <v>261</v>
      </c>
      <c r="B265" s="66" t="s">
        <v>502</v>
      </c>
      <c r="C265" s="66" t="s">
        <v>503</v>
      </c>
      <c r="D265" s="66" t="s">
        <v>504</v>
      </c>
      <c r="E265" s="66" t="s">
        <v>1460</v>
      </c>
      <c r="F265" s="66" t="s">
        <v>46</v>
      </c>
      <c r="G265" s="70">
        <v>41684</v>
      </c>
      <c r="H265" s="71">
        <v>43510</v>
      </c>
      <c r="I265" s="66" t="s">
        <v>490</v>
      </c>
      <c r="J265" s="77" t="s">
        <v>1484</v>
      </c>
      <c r="K265" s="66"/>
    </row>
    <row r="266" spans="1:11" x14ac:dyDescent="0.25">
      <c r="A266" s="67">
        <v>262</v>
      </c>
      <c r="B266" s="66" t="s">
        <v>429</v>
      </c>
      <c r="C266" s="66" t="s">
        <v>963</v>
      </c>
      <c r="D266" s="66" t="s">
        <v>497</v>
      </c>
      <c r="E266" s="66" t="s">
        <v>1461</v>
      </c>
      <c r="F266" s="66" t="s">
        <v>41</v>
      </c>
      <c r="G266" s="70">
        <v>42310</v>
      </c>
      <c r="H266" s="71">
        <v>44137</v>
      </c>
      <c r="I266" s="66" t="s">
        <v>490</v>
      </c>
      <c r="J266" s="77" t="s">
        <v>1484</v>
      </c>
      <c r="K266" s="66"/>
    </row>
    <row r="267" spans="1:11" x14ac:dyDescent="0.25">
      <c r="A267" s="67">
        <v>263</v>
      </c>
      <c r="B267" s="66" t="s">
        <v>498</v>
      </c>
      <c r="C267" s="66" t="s">
        <v>964</v>
      </c>
      <c r="D267" s="66" t="s">
        <v>965</v>
      </c>
      <c r="E267" s="66" t="s">
        <v>1462</v>
      </c>
      <c r="F267" s="66" t="s">
        <v>41</v>
      </c>
      <c r="G267" s="70">
        <v>42310</v>
      </c>
      <c r="H267" s="71">
        <v>44137</v>
      </c>
      <c r="I267" s="66" t="s">
        <v>490</v>
      </c>
      <c r="J267" s="77" t="s">
        <v>1484</v>
      </c>
      <c r="K267" s="66"/>
    </row>
    <row r="268" spans="1:11" x14ac:dyDescent="0.25">
      <c r="A268" s="67">
        <v>264</v>
      </c>
      <c r="B268" s="66" t="s">
        <v>492</v>
      </c>
      <c r="C268" s="66" t="s">
        <v>1463</v>
      </c>
      <c r="D268" s="66" t="s">
        <v>493</v>
      </c>
      <c r="E268" s="66" t="s">
        <v>1464</v>
      </c>
      <c r="F268" s="66" t="s">
        <v>21</v>
      </c>
      <c r="G268" s="70">
        <v>42016</v>
      </c>
      <c r="H268" s="71">
        <v>43842</v>
      </c>
      <c r="I268" s="66" t="s">
        <v>490</v>
      </c>
      <c r="J268" s="77" t="s">
        <v>1484</v>
      </c>
      <c r="K268" s="66"/>
    </row>
    <row r="269" spans="1:11" x14ac:dyDescent="0.25">
      <c r="A269" s="67">
        <v>265</v>
      </c>
      <c r="B269" s="66" t="s">
        <v>494</v>
      </c>
      <c r="C269" s="66" t="s">
        <v>1465</v>
      </c>
      <c r="D269" s="66" t="s">
        <v>495</v>
      </c>
      <c r="E269" s="66" t="s">
        <v>1466</v>
      </c>
      <c r="F269" s="66" t="s">
        <v>21</v>
      </c>
      <c r="G269" s="70">
        <v>42016</v>
      </c>
      <c r="H269" s="71">
        <v>43842</v>
      </c>
      <c r="I269" s="66" t="s">
        <v>490</v>
      </c>
      <c r="J269" s="77" t="s">
        <v>1484</v>
      </c>
      <c r="K269" s="66"/>
    </row>
    <row r="270" spans="1:11" x14ac:dyDescent="0.25">
      <c r="A270" s="67">
        <v>266</v>
      </c>
      <c r="B270" s="66" t="s">
        <v>489</v>
      </c>
      <c r="C270" s="66" t="s">
        <v>1467</v>
      </c>
      <c r="D270" s="66" t="s">
        <v>1468</v>
      </c>
      <c r="E270" s="66" t="s">
        <v>1469</v>
      </c>
      <c r="F270" s="66" t="s">
        <v>21</v>
      </c>
      <c r="G270" s="70">
        <v>42016</v>
      </c>
      <c r="H270" s="71">
        <v>43842</v>
      </c>
      <c r="I270" s="66" t="s">
        <v>490</v>
      </c>
      <c r="J270" s="77" t="s">
        <v>1484</v>
      </c>
      <c r="K270" s="66"/>
    </row>
    <row r="271" spans="1:11" x14ac:dyDescent="0.25">
      <c r="A271" s="67">
        <v>267</v>
      </c>
      <c r="B271" s="66" t="s">
        <v>433</v>
      </c>
      <c r="C271" s="66" t="s">
        <v>1470</v>
      </c>
      <c r="D271" s="66" t="s">
        <v>435</v>
      </c>
      <c r="E271" s="66" t="s">
        <v>1471</v>
      </c>
      <c r="F271" s="66" t="s">
        <v>21</v>
      </c>
      <c r="G271" s="70">
        <v>42016</v>
      </c>
      <c r="H271" s="71">
        <v>43842</v>
      </c>
      <c r="I271" s="66" t="s">
        <v>490</v>
      </c>
      <c r="J271" s="77" t="s">
        <v>1484</v>
      </c>
      <c r="K271" s="66"/>
    </row>
    <row r="272" spans="1:11" x14ac:dyDescent="0.25">
      <c r="A272" s="67">
        <v>268</v>
      </c>
      <c r="B272" s="66" t="s">
        <v>491</v>
      </c>
      <c r="C272" s="66" t="s">
        <v>1472</v>
      </c>
      <c r="D272" s="66" t="s">
        <v>1473</v>
      </c>
      <c r="E272" s="66" t="s">
        <v>1474</v>
      </c>
      <c r="F272" s="66" t="s">
        <v>21</v>
      </c>
      <c r="G272" s="70">
        <v>42016</v>
      </c>
      <c r="H272" s="71">
        <v>43842</v>
      </c>
      <c r="I272" s="66" t="s">
        <v>490</v>
      </c>
      <c r="J272" s="77" t="s">
        <v>1484</v>
      </c>
      <c r="K272" s="66"/>
    </row>
    <row r="273" spans="1:11" x14ac:dyDescent="0.25">
      <c r="A273" s="67">
        <v>269</v>
      </c>
      <c r="B273" s="66" t="s">
        <v>496</v>
      </c>
      <c r="C273" s="66" t="s">
        <v>1475</v>
      </c>
      <c r="D273" s="66" t="s">
        <v>1476</v>
      </c>
      <c r="E273" s="66" t="s">
        <v>1477</v>
      </c>
      <c r="F273" s="66" t="s">
        <v>21</v>
      </c>
      <c r="G273" s="70">
        <v>42016</v>
      </c>
      <c r="H273" s="71">
        <v>43842</v>
      </c>
      <c r="I273" s="66" t="s">
        <v>490</v>
      </c>
      <c r="J273" s="77" t="s">
        <v>1484</v>
      </c>
      <c r="K273" s="66"/>
    </row>
    <row r="274" spans="1:11" x14ac:dyDescent="0.25">
      <c r="A274" s="67">
        <v>270</v>
      </c>
      <c r="B274" s="66" t="s">
        <v>1156</v>
      </c>
      <c r="C274" s="66" t="s">
        <v>1157</v>
      </c>
      <c r="D274" s="66" t="s">
        <v>1158</v>
      </c>
      <c r="E274" s="66" t="s">
        <v>1159</v>
      </c>
      <c r="F274" s="66" t="s">
        <v>971</v>
      </c>
      <c r="G274" s="70">
        <v>43088</v>
      </c>
      <c r="H274" s="71">
        <v>44914</v>
      </c>
      <c r="I274" s="66" t="s">
        <v>490</v>
      </c>
      <c r="J274" s="77" t="s">
        <v>1484</v>
      </c>
      <c r="K274" s="66"/>
    </row>
    <row r="275" spans="1:11" x14ac:dyDescent="0.25">
      <c r="A275" s="67">
        <v>271</v>
      </c>
      <c r="B275" s="66" t="s">
        <v>1160</v>
      </c>
      <c r="C275" s="66" t="s">
        <v>1161</v>
      </c>
      <c r="D275" s="66" t="s">
        <v>1162</v>
      </c>
      <c r="E275" s="66" t="s">
        <v>1163</v>
      </c>
      <c r="F275" s="66" t="s">
        <v>971</v>
      </c>
      <c r="G275" s="70">
        <v>43088</v>
      </c>
      <c r="H275" s="71">
        <v>44914</v>
      </c>
      <c r="I275" s="66" t="s">
        <v>490</v>
      </c>
      <c r="J275" s="77" t="s">
        <v>1484</v>
      </c>
      <c r="K275" s="66"/>
    </row>
    <row r="276" spans="1:11" x14ac:dyDescent="0.25">
      <c r="A276" s="67">
        <v>272</v>
      </c>
      <c r="B276" s="66" t="s">
        <v>1164</v>
      </c>
      <c r="C276" s="66" t="s">
        <v>1165</v>
      </c>
      <c r="D276" s="66" t="s">
        <v>1166</v>
      </c>
      <c r="E276" s="66" t="s">
        <v>1167</v>
      </c>
      <c r="F276" s="66" t="s">
        <v>971</v>
      </c>
      <c r="G276" s="70">
        <v>43088</v>
      </c>
      <c r="H276" s="71">
        <v>44914</v>
      </c>
      <c r="I276" s="66" t="s">
        <v>490</v>
      </c>
      <c r="J276" s="77" t="s">
        <v>1484</v>
      </c>
      <c r="K276" s="66"/>
    </row>
    <row r="277" spans="1:11" x14ac:dyDescent="0.25">
      <c r="A277" s="67">
        <v>273</v>
      </c>
      <c r="B277" s="66" t="s">
        <v>1168</v>
      </c>
      <c r="C277" s="66" t="s">
        <v>1169</v>
      </c>
      <c r="D277" s="66" t="s">
        <v>1170</v>
      </c>
      <c r="E277" s="66" t="s">
        <v>1171</v>
      </c>
      <c r="F277" s="66" t="s">
        <v>971</v>
      </c>
      <c r="G277" s="70">
        <v>43088</v>
      </c>
      <c r="H277" s="71">
        <v>44914</v>
      </c>
      <c r="I277" s="66" t="s">
        <v>490</v>
      </c>
      <c r="J277" s="77" t="s">
        <v>1484</v>
      </c>
      <c r="K277" s="66"/>
    </row>
    <row r="278" spans="1:11" x14ac:dyDescent="0.25">
      <c r="A278" s="67">
        <v>274</v>
      </c>
      <c r="B278" s="66" t="s">
        <v>433</v>
      </c>
      <c r="C278" s="66" t="s">
        <v>1172</v>
      </c>
      <c r="D278" s="66" t="s">
        <v>1173</v>
      </c>
      <c r="E278" s="66">
        <v>0</v>
      </c>
      <c r="F278" s="66" t="s">
        <v>971</v>
      </c>
      <c r="G278" s="70">
        <v>43088</v>
      </c>
      <c r="H278" s="71">
        <v>44914</v>
      </c>
      <c r="I278" s="66" t="s">
        <v>490</v>
      </c>
      <c r="J278" s="77" t="s">
        <v>1484</v>
      </c>
      <c r="K278" s="66"/>
    </row>
    <row r="279" spans="1:11" x14ac:dyDescent="0.25">
      <c r="A279" s="67">
        <v>275</v>
      </c>
      <c r="B279" s="66" t="s">
        <v>1174</v>
      </c>
      <c r="C279" s="66" t="s">
        <v>1175</v>
      </c>
      <c r="D279" s="66" t="s">
        <v>1176</v>
      </c>
      <c r="E279" s="66" t="s">
        <v>1177</v>
      </c>
      <c r="F279" s="66" t="s">
        <v>971</v>
      </c>
      <c r="G279" s="70">
        <v>43088</v>
      </c>
      <c r="H279" s="71">
        <v>44914</v>
      </c>
      <c r="I279" s="66" t="s">
        <v>490</v>
      </c>
      <c r="J279" s="77" t="s">
        <v>1484</v>
      </c>
      <c r="K279" s="66"/>
    </row>
    <row r="280" spans="1:11" x14ac:dyDescent="0.25">
      <c r="A280" s="67">
        <v>276</v>
      </c>
      <c r="B280" s="66" t="s">
        <v>1178</v>
      </c>
      <c r="C280" s="66" t="s">
        <v>1179</v>
      </c>
      <c r="D280" s="66" t="s">
        <v>1180</v>
      </c>
      <c r="E280" s="66" t="s">
        <v>1181</v>
      </c>
      <c r="F280" s="66" t="s">
        <v>971</v>
      </c>
      <c r="G280" s="70">
        <v>43088</v>
      </c>
      <c r="H280" s="71">
        <v>44914</v>
      </c>
      <c r="I280" s="66" t="s">
        <v>490</v>
      </c>
      <c r="J280" s="77" t="s">
        <v>1484</v>
      </c>
      <c r="K280" s="66"/>
    </row>
    <row r="281" spans="1:11" x14ac:dyDescent="0.25">
      <c r="A281" s="67">
        <v>277</v>
      </c>
      <c r="B281" s="66" t="s">
        <v>1182</v>
      </c>
      <c r="C281" s="66" t="s">
        <v>1183</v>
      </c>
      <c r="D281" s="66" t="s">
        <v>1184</v>
      </c>
      <c r="E281" s="66" t="s">
        <v>1185</v>
      </c>
      <c r="F281" s="66" t="s">
        <v>971</v>
      </c>
      <c r="G281" s="70">
        <v>43088</v>
      </c>
      <c r="H281" s="71">
        <v>44914</v>
      </c>
      <c r="I281" s="66" t="s">
        <v>490</v>
      </c>
      <c r="J281" s="77" t="s">
        <v>1484</v>
      </c>
      <c r="K281" s="66"/>
    </row>
    <row r="282" spans="1:11" x14ac:dyDescent="0.25">
      <c r="A282" s="67">
        <v>278</v>
      </c>
      <c r="B282" s="66" t="s">
        <v>491</v>
      </c>
      <c r="C282" s="66" t="s">
        <v>1186</v>
      </c>
      <c r="D282" s="66" t="s">
        <v>629</v>
      </c>
      <c r="E282" s="66">
        <v>0</v>
      </c>
      <c r="F282" s="66" t="s">
        <v>971</v>
      </c>
      <c r="G282" s="70">
        <v>43088</v>
      </c>
      <c r="H282" s="71">
        <v>44914</v>
      </c>
      <c r="I282" s="66" t="s">
        <v>490</v>
      </c>
      <c r="J282" s="77" t="s">
        <v>1484</v>
      </c>
      <c r="K282" s="66"/>
    </row>
    <row r="283" spans="1:11" x14ac:dyDescent="0.25">
      <c r="A283" s="67">
        <v>279</v>
      </c>
      <c r="B283" s="66" t="s">
        <v>1187</v>
      </c>
      <c r="C283" s="66" t="s">
        <v>1188</v>
      </c>
      <c r="D283" s="66" t="s">
        <v>1189</v>
      </c>
      <c r="E283" s="66" t="s">
        <v>1190</v>
      </c>
      <c r="F283" s="66" t="s">
        <v>971</v>
      </c>
      <c r="G283" s="70">
        <v>43088</v>
      </c>
      <c r="H283" s="71">
        <v>44914</v>
      </c>
      <c r="I283" s="66" t="s">
        <v>490</v>
      </c>
      <c r="J283" s="77" t="s">
        <v>1484</v>
      </c>
      <c r="K283" s="66"/>
    </row>
    <row r="284" spans="1:11" x14ac:dyDescent="0.25">
      <c r="A284" s="67">
        <v>280</v>
      </c>
      <c r="B284" s="66" t="s">
        <v>1191</v>
      </c>
      <c r="C284" s="66" t="s">
        <v>1192</v>
      </c>
      <c r="D284" s="66" t="s">
        <v>1193</v>
      </c>
      <c r="E284" s="66" t="s">
        <v>1194</v>
      </c>
      <c r="F284" s="66" t="s">
        <v>971</v>
      </c>
      <c r="G284" s="70">
        <v>43088</v>
      </c>
      <c r="H284" s="71">
        <v>44914</v>
      </c>
      <c r="I284" s="66" t="s">
        <v>490</v>
      </c>
      <c r="J284" s="77" t="s">
        <v>1484</v>
      </c>
      <c r="K284" s="66"/>
    </row>
  </sheetData>
  <sortState ref="A4:I283">
    <sortCondition ref="A280"/>
  </sortState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DATABASE</vt:lpstr>
      <vt:lpstr>U profil 2018</vt:lpstr>
      <vt:lpstr>'U profil 2018'!Print_Titles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LPPM</dc:creator>
  <cp:lastModifiedBy>Server</cp:lastModifiedBy>
  <cp:lastPrinted>2018-02-09T02:22:23Z</cp:lastPrinted>
  <dcterms:created xsi:type="dcterms:W3CDTF">2017-07-27T21:59:57Z</dcterms:created>
  <dcterms:modified xsi:type="dcterms:W3CDTF">2018-04-20T06:27:32Z</dcterms:modified>
</cp:coreProperties>
</file>