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o\Desktop\DataAnalyst\Excel\"/>
    </mc:Choice>
  </mc:AlternateContent>
  <xr:revisionPtr revIDLastSave="0" documentId="8_{88E07892-57B4-4513-AD10-CD0E4BEE888C}" xr6:coauthVersionLast="36" xr6:coauthVersionMax="36" xr10:uidLastSave="{00000000-0000-0000-0000-000000000000}"/>
  <bookViews>
    <workbookView xWindow="0" yWindow="0" windowWidth="20490" windowHeight="7545" activeTab="3" xr2:uid="{432341C2-9CDE-4C77-99A3-DED58DD2EB8A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4" l="1"/>
  <c r="J15" i="4"/>
  <c r="J14" i="4"/>
  <c r="J8" i="4"/>
  <c r="J7" i="4"/>
  <c r="J6" i="4"/>
  <c r="C17" i="3"/>
  <c r="C18" i="3"/>
  <c r="C16" i="3" l="1"/>
  <c r="K6" i="3"/>
  <c r="K7" i="3"/>
  <c r="K8" i="3"/>
  <c r="K9" i="3"/>
  <c r="K10" i="3"/>
  <c r="K11" i="3"/>
  <c r="K12" i="3"/>
  <c r="K13" i="3"/>
  <c r="K14" i="3"/>
  <c r="K5" i="3"/>
  <c r="O13" i="2"/>
  <c r="Q13" i="2" s="1"/>
  <c r="O12" i="2"/>
  <c r="Q12" i="2" s="1"/>
  <c r="O11" i="2"/>
  <c r="Q11" i="2" s="1"/>
  <c r="O10" i="2"/>
  <c r="P10" i="2" s="1"/>
  <c r="O9" i="2"/>
  <c r="Q9" i="2" s="1"/>
  <c r="O5" i="2"/>
  <c r="M5" i="1"/>
  <c r="M10" i="1"/>
  <c r="N10" i="1" s="1"/>
  <c r="M9" i="1"/>
  <c r="O9" i="1" s="1"/>
  <c r="M13" i="1"/>
  <c r="N13" i="1" s="1"/>
  <c r="M12" i="1"/>
  <c r="O12" i="1" s="1"/>
  <c r="M11" i="1"/>
  <c r="N11" i="1" s="1"/>
  <c r="O15" i="2" l="1"/>
  <c r="O16" i="2" s="1"/>
  <c r="O17" i="2" s="1"/>
  <c r="P12" i="2"/>
  <c r="P11" i="2"/>
  <c r="P9" i="2"/>
  <c r="Q10" i="2"/>
  <c r="P13" i="2"/>
  <c r="N12" i="1"/>
  <c r="O13" i="1"/>
  <c r="O11" i="1"/>
  <c r="N9" i="1"/>
  <c r="M15" i="1"/>
  <c r="M16" i="1" s="1"/>
  <c r="M17" i="1" s="1"/>
  <c r="O10" i="1"/>
</calcChain>
</file>

<file path=xl/sharedStrings.xml><?xml version="1.0" encoding="utf-8"?>
<sst xmlns="http://schemas.openxmlformats.org/spreadsheetml/2006/main" count="221" uniqueCount="80">
  <si>
    <t>Student ID</t>
  </si>
  <si>
    <t>Student Name</t>
  </si>
  <si>
    <t>Math</t>
  </si>
  <si>
    <t>English</t>
  </si>
  <si>
    <t>Science</t>
  </si>
  <si>
    <t>History</t>
  </si>
  <si>
    <t>Computer Science</t>
  </si>
  <si>
    <t>21B-001-SE</t>
  </si>
  <si>
    <t>Ali Khan</t>
  </si>
  <si>
    <t>21B-002-SE</t>
  </si>
  <si>
    <t>Sara Ahmed</t>
  </si>
  <si>
    <t>21B-003-SE</t>
  </si>
  <si>
    <t>Ayesha Iqbal</t>
  </si>
  <si>
    <t>21B-004-SE</t>
  </si>
  <si>
    <t>Bilal Haider</t>
  </si>
  <si>
    <t>21B-005-SE</t>
  </si>
  <si>
    <t>Fatima Shah</t>
  </si>
  <si>
    <t>21B-006-SE</t>
  </si>
  <si>
    <t>Hamza Yousaf</t>
  </si>
  <si>
    <t>21B-007-SE</t>
  </si>
  <si>
    <t>Hina Rizvi</t>
  </si>
  <si>
    <t>21B-008-SE</t>
  </si>
  <si>
    <t>Usman Sheikh</t>
  </si>
  <si>
    <t>21B-009-SE</t>
  </si>
  <si>
    <t>Maryam Zafar</t>
  </si>
  <si>
    <t>21B-010-SE</t>
  </si>
  <si>
    <t>Ahmed Raza</t>
  </si>
  <si>
    <t>Name</t>
  </si>
  <si>
    <t>Subject</t>
  </si>
  <si>
    <t>Marks</t>
  </si>
  <si>
    <t>Grade</t>
  </si>
  <si>
    <t>Percentage</t>
  </si>
  <si>
    <t>Maths</t>
  </si>
  <si>
    <t>CS</t>
  </si>
  <si>
    <t>Total Marks</t>
  </si>
  <si>
    <t>Overall Percentage</t>
  </si>
  <si>
    <t>MARKSHEET</t>
  </si>
  <si>
    <t>VLOOKUP</t>
  </si>
  <si>
    <t>HLOOKUP</t>
  </si>
  <si>
    <t>COUNT</t>
  </si>
  <si>
    <t>COUNTA</t>
  </si>
  <si>
    <t>COUNTIF</t>
  </si>
  <si>
    <t>Surah Number</t>
  </si>
  <si>
    <t>Surah Name</t>
  </si>
  <si>
    <t>Number of Verses (Ayat)</t>
  </si>
  <si>
    <t>Revelation Type</t>
  </si>
  <si>
    <t>Translation Language</t>
  </si>
  <si>
    <t>Translator’s Name</t>
  </si>
  <si>
    <t>Al-Fatiha</t>
  </si>
  <si>
    <t>Makki</t>
  </si>
  <si>
    <t>Abdullah Yusuf Ali</t>
  </si>
  <si>
    <t>Al-Baqarah</t>
  </si>
  <si>
    <t>Madani</t>
  </si>
  <si>
    <t>Urdu</t>
  </si>
  <si>
    <t>Fateh Muhammad Jalandhry</t>
  </si>
  <si>
    <t>Aal-E-Imran</t>
  </si>
  <si>
    <t>Muhammad Marmaduke Pickthall</t>
  </si>
  <si>
    <t>An-Nisa</t>
  </si>
  <si>
    <t>Ahmed Raza Khan</t>
  </si>
  <si>
    <t>Al-Ma'idah</t>
  </si>
  <si>
    <t>French</t>
  </si>
  <si>
    <t>Hamza Boubakeur</t>
  </si>
  <si>
    <t>Al-An'am</t>
  </si>
  <si>
    <t>Spanish</t>
  </si>
  <si>
    <t>Julio Cortés</t>
  </si>
  <si>
    <t>Al-A'raf</t>
  </si>
  <si>
    <t>Al-Anfal</t>
  </si>
  <si>
    <t>Bengali</t>
  </si>
  <si>
    <t>Muhammad Muhsin Khan</t>
  </si>
  <si>
    <t>At-Tawbah</t>
  </si>
  <si>
    <t>Turkish</t>
  </si>
  <si>
    <t>Ali Unal</t>
  </si>
  <si>
    <t>Yunus</t>
  </si>
  <si>
    <t>Saheeh International</t>
  </si>
  <si>
    <t>COUNTIFS</t>
  </si>
  <si>
    <t>SurahNo</t>
  </si>
  <si>
    <t>Ayat</t>
  </si>
  <si>
    <t>Type</t>
  </si>
  <si>
    <t>Vlookup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</si>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</sst>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1" xfId="1" applyNumberFormat="1" applyFont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3" borderId="1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/>
    <xf numFmtId="0" fontId="0" fillId="3" borderId="1" xfId="0" applyFont="1" applyFill="1" applyBorder="1" applyAlignment="1">
      <alignment horizontal="center"/>
    </xf>
    <xf numFmtId="1" fontId="0" fillId="0" borderId="12" xfId="1" applyNumberFormat="1" applyFont="1" applyBorder="1" applyAlignment="1">
      <alignment horizontal="center"/>
    </xf>
    <xf numFmtId="0" fontId="0" fillId="4" borderId="0" xfId="0" applyFill="1"/>
    <xf numFmtId="0" fontId="0" fillId="3" borderId="9" xfId="0" applyFill="1" applyBorder="1"/>
    <xf numFmtId="0" fontId="0" fillId="3" borderId="6" xfId="0" applyFill="1" applyBorder="1"/>
    <xf numFmtId="1" fontId="0" fillId="0" borderId="0" xfId="0" applyNumberFormat="1" applyAlignment="1">
      <alignment vertical="center"/>
    </xf>
    <xf numFmtId="2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2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4" xfId="0" applyBorder="1"/>
    <xf numFmtId="0" fontId="0" fillId="0" borderId="13" xfId="0" applyBorder="1"/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AE5B-F071-412F-B365-6F6A443ED1D0}">
  <dimension ref="B1:P18"/>
  <sheetViews>
    <sheetView workbookViewId="0">
      <selection activeCell="B2" sqref="B2:H12"/>
    </sheetView>
  </sheetViews>
  <sheetFormatPr defaultRowHeight="15" x14ac:dyDescent="0.25"/>
  <cols>
    <col min="2" max="2" width="12" customWidth="1"/>
    <col min="3" max="3" width="13.42578125" customWidth="1"/>
    <col min="8" max="8" width="18.140625" customWidth="1"/>
    <col min="12" max="12" width="17.42578125" customWidth="1"/>
    <col min="13" max="13" width="12.85546875" customWidth="1"/>
    <col min="15" max="15" width="11.42578125" customWidth="1"/>
    <col min="16" max="16" width="10.28515625" customWidth="1"/>
  </cols>
  <sheetData>
    <row r="1" spans="2:16" ht="15.75" thickBot="1" x14ac:dyDescent="0.3"/>
    <row r="2" spans="2:16" ht="33" thickBot="1" x14ac:dyDescent="0.4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L2" s="45" t="s">
        <v>36</v>
      </c>
      <c r="M2" s="46"/>
      <c r="N2" s="46"/>
      <c r="O2" s="46"/>
      <c r="P2" s="47"/>
    </row>
    <row r="3" spans="2:16" ht="15.75" thickBot="1" x14ac:dyDescent="0.3">
      <c r="B3" s="5" t="s">
        <v>7</v>
      </c>
      <c r="C3" s="5" t="s">
        <v>8</v>
      </c>
      <c r="D3" s="5">
        <v>85</v>
      </c>
      <c r="E3" s="5">
        <v>78</v>
      </c>
      <c r="F3" s="5">
        <v>92</v>
      </c>
      <c r="G3" s="5">
        <v>74</v>
      </c>
      <c r="H3" s="5">
        <v>88</v>
      </c>
      <c r="L3" s="23"/>
      <c r="M3" s="24"/>
      <c r="N3" s="24"/>
      <c r="O3" s="24" t="s">
        <v>0</v>
      </c>
      <c r="P3" s="25" t="s">
        <v>17</v>
      </c>
    </row>
    <row r="4" spans="2:16" ht="15.75" thickBot="1" x14ac:dyDescent="0.3">
      <c r="B4" s="5" t="s">
        <v>9</v>
      </c>
      <c r="C4" s="5" t="s">
        <v>10</v>
      </c>
      <c r="D4" s="5">
        <v>91</v>
      </c>
      <c r="E4" s="5">
        <v>84</v>
      </c>
      <c r="F4" s="5">
        <v>89</v>
      </c>
      <c r="G4" s="5">
        <v>77</v>
      </c>
      <c r="H4" s="5">
        <v>95</v>
      </c>
      <c r="L4" s="22"/>
      <c r="M4" s="26"/>
      <c r="N4" s="26"/>
      <c r="O4" s="26"/>
      <c r="P4" s="27"/>
    </row>
    <row r="5" spans="2:16" ht="15.75" thickBot="1" x14ac:dyDescent="0.3">
      <c r="B5" s="5" t="s">
        <v>11</v>
      </c>
      <c r="C5" s="5" t="s">
        <v>12</v>
      </c>
      <c r="D5" s="5">
        <v>76</v>
      </c>
      <c r="E5" s="5">
        <v>80</v>
      </c>
      <c r="F5" s="5">
        <v>88</v>
      </c>
      <c r="G5" s="5">
        <v>85</v>
      </c>
      <c r="H5" s="5">
        <v>81</v>
      </c>
      <c r="L5" s="28" t="s">
        <v>27</v>
      </c>
      <c r="M5" s="29" t="str">
        <f>VLOOKUP(P3,B2:H12,2)</f>
        <v>Hamza Yousaf</v>
      </c>
      <c r="N5" s="30"/>
      <c r="O5" s="30"/>
      <c r="P5" s="27"/>
    </row>
    <row r="6" spans="2:16" ht="15.75" thickBot="1" x14ac:dyDescent="0.3">
      <c r="B6" s="5" t="s">
        <v>13</v>
      </c>
      <c r="C6" s="5" t="s">
        <v>14</v>
      </c>
      <c r="D6" s="5">
        <v>82</v>
      </c>
      <c r="E6" s="5">
        <v>79</v>
      </c>
      <c r="F6" s="5">
        <v>90</v>
      </c>
      <c r="G6" s="5">
        <v>43</v>
      </c>
      <c r="H6" s="5">
        <v>86</v>
      </c>
      <c r="L6" s="31"/>
      <c r="M6" s="30"/>
      <c r="N6" s="30"/>
      <c r="O6" s="30"/>
      <c r="P6" s="27"/>
    </row>
    <row r="7" spans="2:16" ht="15.75" thickBot="1" x14ac:dyDescent="0.3">
      <c r="B7" s="5" t="s">
        <v>15</v>
      </c>
      <c r="C7" s="5" t="s">
        <v>16</v>
      </c>
      <c r="D7" s="5">
        <v>89</v>
      </c>
      <c r="E7" s="5">
        <v>91</v>
      </c>
      <c r="F7" s="5">
        <v>87</v>
      </c>
      <c r="G7" s="5">
        <v>84</v>
      </c>
      <c r="H7" s="5">
        <v>90</v>
      </c>
      <c r="L7" s="11" t="s">
        <v>28</v>
      </c>
      <c r="M7" s="12" t="s">
        <v>29</v>
      </c>
      <c r="N7" s="12" t="s">
        <v>30</v>
      </c>
      <c r="O7" s="13" t="s">
        <v>31</v>
      </c>
      <c r="P7" s="27"/>
    </row>
    <row r="8" spans="2:16" x14ac:dyDescent="0.25">
      <c r="B8" s="5" t="s">
        <v>17</v>
      </c>
      <c r="C8" s="5" t="s">
        <v>18</v>
      </c>
      <c r="D8" s="5">
        <v>78</v>
      </c>
      <c r="E8" s="5">
        <v>45</v>
      </c>
      <c r="F8" s="5">
        <v>85</v>
      </c>
      <c r="G8" s="5">
        <v>80</v>
      </c>
      <c r="H8" s="5">
        <v>82</v>
      </c>
      <c r="L8" s="14"/>
      <c r="M8" s="15"/>
      <c r="N8" s="15"/>
      <c r="O8" s="16"/>
      <c r="P8" s="27"/>
    </row>
    <row r="9" spans="2:16" x14ac:dyDescent="0.25">
      <c r="B9" s="5" t="s">
        <v>19</v>
      </c>
      <c r="C9" s="5" t="s">
        <v>20</v>
      </c>
      <c r="D9" s="5">
        <v>92</v>
      </c>
      <c r="E9" s="5">
        <v>88</v>
      </c>
      <c r="F9" s="5">
        <v>91</v>
      </c>
      <c r="G9" s="5">
        <v>79</v>
      </c>
      <c r="H9" s="5">
        <v>49</v>
      </c>
      <c r="L9" s="17" t="s">
        <v>32</v>
      </c>
      <c r="M9" s="18">
        <f>VLOOKUP(P3,B2:H12,3)</f>
        <v>78</v>
      </c>
      <c r="N9" s="18" t="str">
        <f>IF(M9&gt;=80,"A+",IF(M9&gt;=70,"A",IF(M9&gt;=60,"B",IF(M9&gt;=50,"C","F"))))</f>
        <v>A</v>
      </c>
      <c r="O9" s="19">
        <f>M9/100*100</f>
        <v>78</v>
      </c>
      <c r="P9" s="27"/>
    </row>
    <row r="10" spans="2:16" ht="18" customHeight="1" x14ac:dyDescent="0.25">
      <c r="B10" s="6" t="s">
        <v>21</v>
      </c>
      <c r="C10" s="6" t="s">
        <v>22</v>
      </c>
      <c r="D10" s="6">
        <v>48</v>
      </c>
      <c r="E10" s="6">
        <v>76</v>
      </c>
      <c r="F10" s="6">
        <v>42</v>
      </c>
      <c r="G10" s="6">
        <v>81</v>
      </c>
      <c r="H10" s="6">
        <v>87</v>
      </c>
      <c r="L10" s="17" t="s">
        <v>3</v>
      </c>
      <c r="M10" s="18">
        <f>VLOOKUP(P3,B2:H12,4)</f>
        <v>45</v>
      </c>
      <c r="N10" s="18" t="str">
        <f>IF(M10&gt;=80,"A+",IF(M10&gt;=70,"A",IF(M10&gt;=60,"B",IF(M10&gt;=50,"C","F"))))</f>
        <v>F</v>
      </c>
      <c r="O10" s="19">
        <f>M10/100*100</f>
        <v>45</v>
      </c>
      <c r="P10" s="27"/>
    </row>
    <row r="11" spans="2:16" x14ac:dyDescent="0.25">
      <c r="B11" s="6" t="s">
        <v>23</v>
      </c>
      <c r="C11" s="6" t="s">
        <v>24</v>
      </c>
      <c r="D11" s="6">
        <v>90</v>
      </c>
      <c r="E11" s="6">
        <v>85</v>
      </c>
      <c r="F11" s="6">
        <v>94</v>
      </c>
      <c r="G11" s="6">
        <v>82</v>
      </c>
      <c r="H11" s="6">
        <v>93</v>
      </c>
      <c r="L11" s="17" t="s">
        <v>4</v>
      </c>
      <c r="M11" s="18">
        <f>VLOOKUP(P3,B2:H12,5)</f>
        <v>85</v>
      </c>
      <c r="N11" s="18" t="str">
        <f>IF(M11&gt;=80,"A+",IF(M11&gt;=70,"A",IF(M11&gt;=60,"B",IF(M11&gt;=50,"C","F"))))</f>
        <v>A+</v>
      </c>
      <c r="O11" s="19">
        <f>M11/100*100</f>
        <v>85</v>
      </c>
      <c r="P11" s="27"/>
    </row>
    <row r="12" spans="2:16" x14ac:dyDescent="0.25">
      <c r="B12" s="6" t="s">
        <v>25</v>
      </c>
      <c r="C12" s="6" t="s">
        <v>26</v>
      </c>
      <c r="D12" s="6">
        <v>87</v>
      </c>
      <c r="E12" s="6">
        <v>82</v>
      </c>
      <c r="F12" s="6">
        <v>89</v>
      </c>
      <c r="G12" s="6">
        <v>78</v>
      </c>
      <c r="H12" s="6">
        <v>91</v>
      </c>
      <c r="L12" s="17" t="s">
        <v>5</v>
      </c>
      <c r="M12" s="18">
        <f>VLOOKUP(P3,B2:H12,6)</f>
        <v>80</v>
      </c>
      <c r="N12" s="18" t="str">
        <f>IF(M12&gt;=80,"A+",IF(M12&gt;=70,"A",IF(M12&gt;=60,"B",IF(M12&gt;=50,"C","F"))))</f>
        <v>A+</v>
      </c>
      <c r="O12" s="19">
        <f>M12/100*100</f>
        <v>80</v>
      </c>
      <c r="P12" s="27"/>
    </row>
    <row r="13" spans="2:16" ht="15.75" thickBot="1" x14ac:dyDescent="0.3">
      <c r="L13" s="9" t="s">
        <v>33</v>
      </c>
      <c r="M13" s="10">
        <f>VLOOKUP(P3,B2:H12,7)</f>
        <v>82</v>
      </c>
      <c r="N13" s="10" t="str">
        <f>IF(M13&gt;=80,"A+",IF(M13&gt;=70,"A",IF(M13&gt;=60,"B",IF(M13&gt;=50,"C","F"))))</f>
        <v>A+</v>
      </c>
      <c r="O13" s="37">
        <f>M13/100*100</f>
        <v>82</v>
      </c>
      <c r="P13" s="27"/>
    </row>
    <row r="14" spans="2:16" ht="15.75" thickBot="1" x14ac:dyDescent="0.3">
      <c r="L14" s="22"/>
      <c r="M14" s="26"/>
      <c r="N14" s="26"/>
      <c r="O14" s="27"/>
      <c r="P14" s="27"/>
    </row>
    <row r="15" spans="2:16" ht="15.75" thickBot="1" x14ac:dyDescent="0.3">
      <c r="B15" s="48" t="s">
        <v>37</v>
      </c>
      <c r="C15" s="49"/>
      <c r="D15" s="49"/>
      <c r="E15" s="49"/>
      <c r="F15" s="49"/>
      <c r="G15" s="49"/>
      <c r="L15" s="28" t="s">
        <v>34</v>
      </c>
      <c r="M15" s="36">
        <f>SUM(M9:M13)</f>
        <v>370</v>
      </c>
      <c r="N15" s="22"/>
      <c r="O15" s="27"/>
      <c r="P15" s="27"/>
    </row>
    <row r="16" spans="2:16" ht="15.75" thickBot="1" x14ac:dyDescent="0.3">
      <c r="B16" s="49"/>
      <c r="C16" s="49"/>
      <c r="D16" s="49"/>
      <c r="E16" s="49"/>
      <c r="F16" s="49"/>
      <c r="G16" s="49"/>
      <c r="L16" s="28" t="s">
        <v>35</v>
      </c>
      <c r="M16" s="28">
        <f>M15/500*100</f>
        <v>74</v>
      </c>
      <c r="N16" s="22"/>
      <c r="O16" s="27"/>
      <c r="P16" s="27"/>
    </row>
    <row r="17" spans="2:16" ht="15.75" thickBot="1" x14ac:dyDescent="0.3">
      <c r="B17" s="49"/>
      <c r="C17" s="49"/>
      <c r="D17" s="49"/>
      <c r="E17" s="49"/>
      <c r="F17" s="49"/>
      <c r="G17" s="49"/>
      <c r="L17" s="33" t="s">
        <v>30</v>
      </c>
      <c r="M17" s="34" t="str">
        <f>IF(M16&gt;=80,"A+",IF(M16&gt;=70,"A",IF(M16&gt;=60,"B",IF(M16&gt;=50,"C","F"))))</f>
        <v>A</v>
      </c>
      <c r="N17" s="35"/>
      <c r="O17" s="32"/>
      <c r="P17" s="32"/>
    </row>
    <row r="18" spans="2:16" x14ac:dyDescent="0.25">
      <c r="B18" s="38"/>
      <c r="C18" s="38"/>
      <c r="D18" s="38"/>
      <c r="E18" s="38"/>
      <c r="F18" s="38"/>
      <c r="G18" s="38"/>
    </row>
  </sheetData>
  <mergeCells count="2">
    <mergeCell ref="L2:P2"/>
    <mergeCell ref="B15:G17"/>
  </mergeCells>
  <conditionalFormatting sqref="M9:M13">
    <cfRule type="cellIs" dxfId="3" priority="2" operator="greaterThan">
      <formula>80</formula>
    </cfRule>
    <cfRule type="cellIs" dxfId="2" priority="1" operator="lessThan">
      <formula>50</formula>
    </cfRule>
  </conditionalFormatting>
  <dataValidations count="1">
    <dataValidation type="list" allowBlank="1" showInputMessage="1" showErrorMessage="1" sqref="P3" xr:uid="{AE78FF7E-0C3A-41A9-A9A0-CBDEA16D327B}">
      <formula1>$B$3:$B$12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CB5B-1E06-4AA4-83DA-BCDDE37D4834}">
  <dimension ref="A1:T17"/>
  <sheetViews>
    <sheetView workbookViewId="0">
      <selection activeCell="S3" sqref="S3"/>
    </sheetView>
  </sheetViews>
  <sheetFormatPr defaultRowHeight="15" x14ac:dyDescent="0.25"/>
  <cols>
    <col min="14" max="14" width="17.7109375" customWidth="1"/>
    <col min="15" max="15" width="11.28515625" customWidth="1"/>
    <col min="17" max="17" width="12.85546875" customWidth="1"/>
    <col min="18" max="19" width="10.85546875" customWidth="1"/>
  </cols>
  <sheetData>
    <row r="1" spans="1:20" ht="30.75" thickBot="1" x14ac:dyDescent="0.3">
      <c r="A1" s="4" t="s">
        <v>0</v>
      </c>
      <c r="B1" s="5" t="s">
        <v>7</v>
      </c>
      <c r="C1" s="5" t="s">
        <v>9</v>
      </c>
      <c r="D1" s="5" t="s">
        <v>11</v>
      </c>
      <c r="E1" s="5" t="s">
        <v>13</v>
      </c>
      <c r="F1" s="5" t="s">
        <v>15</v>
      </c>
      <c r="G1" s="5" t="s">
        <v>17</v>
      </c>
      <c r="H1" s="5" t="s">
        <v>19</v>
      </c>
      <c r="I1" s="6" t="s">
        <v>21</v>
      </c>
      <c r="J1" s="6" t="s">
        <v>23</v>
      </c>
      <c r="K1" s="6" t="s">
        <v>25</v>
      </c>
    </row>
    <row r="2" spans="1:20" ht="33" thickBot="1" x14ac:dyDescent="0.45">
      <c r="A2" s="4" t="s">
        <v>1</v>
      </c>
      <c r="B2" s="5" t="s">
        <v>8</v>
      </c>
      <c r="C2" s="5" t="s">
        <v>10</v>
      </c>
      <c r="D2" s="5" t="s">
        <v>12</v>
      </c>
      <c r="E2" s="5" t="s">
        <v>14</v>
      </c>
      <c r="F2" s="5" t="s">
        <v>16</v>
      </c>
      <c r="G2" s="5" t="s">
        <v>18</v>
      </c>
      <c r="H2" s="5" t="s">
        <v>20</v>
      </c>
      <c r="I2" s="6" t="s">
        <v>22</v>
      </c>
      <c r="J2" s="6" t="s">
        <v>24</v>
      </c>
      <c r="K2" s="6" t="s">
        <v>26</v>
      </c>
      <c r="N2" s="50" t="s">
        <v>36</v>
      </c>
      <c r="O2" s="51"/>
      <c r="P2" s="51"/>
      <c r="Q2" s="51"/>
      <c r="R2" s="51"/>
      <c r="S2" s="51"/>
      <c r="T2" s="52"/>
    </row>
    <row r="3" spans="1:20" ht="15.75" thickBot="1" x14ac:dyDescent="0.3">
      <c r="A3" s="4" t="s">
        <v>2</v>
      </c>
      <c r="B3" s="5">
        <v>85</v>
      </c>
      <c r="C3" s="5">
        <v>91</v>
      </c>
      <c r="D3" s="5">
        <v>76</v>
      </c>
      <c r="E3" s="5">
        <v>82</v>
      </c>
      <c r="F3" s="5">
        <v>45</v>
      </c>
      <c r="G3" s="5">
        <v>78</v>
      </c>
      <c r="H3" s="5">
        <v>92</v>
      </c>
      <c r="I3" s="6">
        <v>84</v>
      </c>
      <c r="J3" s="6">
        <v>90</v>
      </c>
      <c r="K3" s="6">
        <v>48</v>
      </c>
      <c r="N3" s="23"/>
      <c r="O3" s="24"/>
      <c r="P3" s="24"/>
      <c r="Q3" s="24"/>
      <c r="R3" s="25" t="s">
        <v>0</v>
      </c>
      <c r="S3" s="25" t="s">
        <v>21</v>
      </c>
      <c r="T3" s="39"/>
    </row>
    <row r="4" spans="1:20" ht="15.75" thickBot="1" x14ac:dyDescent="0.3">
      <c r="A4" s="4" t="s">
        <v>3</v>
      </c>
      <c r="B4" s="5">
        <v>78</v>
      </c>
      <c r="C4" s="5">
        <v>84</v>
      </c>
      <c r="D4" s="5">
        <v>80</v>
      </c>
      <c r="E4" s="5">
        <v>79</v>
      </c>
      <c r="F4" s="5">
        <v>91</v>
      </c>
      <c r="G4" s="5">
        <v>73</v>
      </c>
      <c r="H4" s="5">
        <v>88</v>
      </c>
      <c r="I4" s="6">
        <v>42</v>
      </c>
      <c r="J4" s="6">
        <v>85</v>
      </c>
      <c r="K4" s="6">
        <v>82</v>
      </c>
      <c r="N4" s="22"/>
      <c r="O4" s="26"/>
      <c r="P4" s="26"/>
      <c r="Q4" s="26"/>
      <c r="R4" s="26"/>
      <c r="S4" s="26"/>
      <c r="T4" s="27"/>
    </row>
    <row r="5" spans="1:20" ht="15.75" thickBot="1" x14ac:dyDescent="0.3">
      <c r="A5" s="4" t="s">
        <v>4</v>
      </c>
      <c r="B5" s="5">
        <v>92</v>
      </c>
      <c r="C5" s="5">
        <v>89</v>
      </c>
      <c r="D5" s="5">
        <v>88</v>
      </c>
      <c r="E5" s="5">
        <v>49</v>
      </c>
      <c r="F5" s="5">
        <v>87</v>
      </c>
      <c r="G5" s="5">
        <v>85</v>
      </c>
      <c r="H5" s="5">
        <v>91</v>
      </c>
      <c r="I5" s="6">
        <v>83</v>
      </c>
      <c r="J5" s="6">
        <v>94</v>
      </c>
      <c r="K5" s="6">
        <v>89</v>
      </c>
      <c r="N5" s="28" t="s">
        <v>27</v>
      </c>
      <c r="O5" s="35" t="str">
        <f>HLOOKUP(S3,A1:K7,2,FALSE)</f>
        <v>Usman Sheikh</v>
      </c>
      <c r="P5" s="26"/>
      <c r="Q5" s="26"/>
      <c r="R5" s="26"/>
      <c r="S5" s="26"/>
      <c r="T5" s="27"/>
    </row>
    <row r="6" spans="1:20" ht="15.75" thickBot="1" x14ac:dyDescent="0.3">
      <c r="A6" s="4" t="s">
        <v>5</v>
      </c>
      <c r="B6" s="5">
        <v>74</v>
      </c>
      <c r="C6" s="5">
        <v>49</v>
      </c>
      <c r="D6" s="5">
        <v>85</v>
      </c>
      <c r="E6" s="5">
        <v>72</v>
      </c>
      <c r="F6" s="5">
        <v>84</v>
      </c>
      <c r="G6" s="5">
        <v>80</v>
      </c>
      <c r="H6" s="5">
        <v>79</v>
      </c>
      <c r="I6" s="6">
        <v>81</v>
      </c>
      <c r="J6" s="6">
        <v>82</v>
      </c>
      <c r="K6" s="6">
        <v>78</v>
      </c>
      <c r="N6" s="22"/>
      <c r="O6" s="26"/>
      <c r="P6" s="26"/>
      <c r="Q6" s="26"/>
      <c r="R6" s="26"/>
      <c r="S6" s="26"/>
      <c r="T6" s="27"/>
    </row>
    <row r="7" spans="1:20" ht="30.75" thickBot="1" x14ac:dyDescent="0.3">
      <c r="A7" s="4" t="s">
        <v>6</v>
      </c>
      <c r="B7" s="5">
        <v>88</v>
      </c>
      <c r="C7" s="5">
        <v>95</v>
      </c>
      <c r="D7" s="5">
        <v>81</v>
      </c>
      <c r="E7" s="5">
        <v>86</v>
      </c>
      <c r="F7" s="5">
        <v>90</v>
      </c>
      <c r="G7" s="5">
        <v>82</v>
      </c>
      <c r="H7" s="5">
        <v>94</v>
      </c>
      <c r="I7" s="6">
        <v>87</v>
      </c>
      <c r="J7" s="6">
        <v>42</v>
      </c>
      <c r="K7" s="6">
        <v>91</v>
      </c>
      <c r="N7" s="8" t="s">
        <v>28</v>
      </c>
      <c r="O7" s="8" t="s">
        <v>29</v>
      </c>
      <c r="P7" s="12" t="s">
        <v>30</v>
      </c>
      <c r="Q7" s="8" t="s">
        <v>31</v>
      </c>
      <c r="R7" s="24"/>
      <c r="S7" s="24"/>
      <c r="T7" s="39"/>
    </row>
    <row r="8" spans="1:20" x14ac:dyDescent="0.25">
      <c r="N8" s="14"/>
      <c r="O8" s="15"/>
      <c r="P8" s="15"/>
      <c r="Q8" s="16"/>
      <c r="R8" s="26"/>
      <c r="S8" s="26"/>
      <c r="T8" s="27"/>
    </row>
    <row r="9" spans="1:20" x14ac:dyDescent="0.25">
      <c r="N9" s="17" t="s">
        <v>32</v>
      </c>
      <c r="O9" s="18">
        <f>HLOOKUP(S3,A1:K7,3,FALSE)</f>
        <v>84</v>
      </c>
      <c r="P9" s="18" t="str">
        <f>IF(O9&gt;=80,"A+",IF(O9&gt;=70,"A",IF(O9&gt;=60,"B",IF(O9&gt;=50,"C","F"))))</f>
        <v>A+</v>
      </c>
      <c r="Q9" s="19">
        <f>O9/100*100</f>
        <v>84</v>
      </c>
      <c r="R9" s="26"/>
      <c r="S9" s="26"/>
      <c r="T9" s="27"/>
    </row>
    <row r="10" spans="1:20" x14ac:dyDescent="0.25">
      <c r="D10" s="53" t="s">
        <v>38</v>
      </c>
      <c r="E10" s="49"/>
      <c r="F10" s="49"/>
      <c r="G10" s="49"/>
      <c r="H10" s="49"/>
      <c r="I10" s="49"/>
      <c r="N10" s="17" t="s">
        <v>3</v>
      </c>
      <c r="O10" s="18">
        <f>HLOOKUP(S3,A1:K7,4,FALSE)</f>
        <v>42</v>
      </c>
      <c r="P10" s="18" t="str">
        <f>IF(O10&gt;=80,"A+",IF(O10&gt;=70,"A",IF(O10&gt;=60,"B",IF(O10&gt;=50,"C","F"))))</f>
        <v>F</v>
      </c>
      <c r="Q10" s="19">
        <f>O10/100*100</f>
        <v>42</v>
      </c>
      <c r="R10" s="26"/>
      <c r="S10" s="26"/>
      <c r="T10" s="27"/>
    </row>
    <row r="11" spans="1:20" x14ac:dyDescent="0.25">
      <c r="D11" s="49"/>
      <c r="E11" s="49"/>
      <c r="F11" s="49"/>
      <c r="G11" s="49"/>
      <c r="H11" s="49"/>
      <c r="I11" s="49"/>
      <c r="N11" s="17" t="s">
        <v>4</v>
      </c>
      <c r="O11" s="18">
        <f>HLOOKUP(S3,A1:K7,5,FALSE)</f>
        <v>83</v>
      </c>
      <c r="P11" s="18" t="str">
        <f>IF(O11&gt;=80,"A+",IF(O11&gt;=70,"A",IF(O11&gt;=60,"B",IF(O11&gt;=50,"C","F"))))</f>
        <v>A+</v>
      </c>
      <c r="Q11" s="19">
        <f>O11/100*100</f>
        <v>83</v>
      </c>
      <c r="R11" s="26"/>
      <c r="S11" s="26"/>
      <c r="T11" s="27"/>
    </row>
    <row r="12" spans="1:20" x14ac:dyDescent="0.25">
      <c r="D12" s="49"/>
      <c r="E12" s="49"/>
      <c r="F12" s="49"/>
      <c r="G12" s="49"/>
      <c r="H12" s="49"/>
      <c r="I12" s="49"/>
      <c r="N12" s="17" t="s">
        <v>5</v>
      </c>
      <c r="O12" s="18">
        <f>HLOOKUP(S3,A1:K7,6,FALSE)</f>
        <v>81</v>
      </c>
      <c r="P12" s="18" t="str">
        <f>IF(O12&gt;=80,"A+",IF(O12&gt;=70,"A",IF(O12&gt;=60,"B",IF(O12&gt;=50,"C","F"))))</f>
        <v>A+</v>
      </c>
      <c r="Q12" s="19">
        <f>O12/100*100</f>
        <v>81</v>
      </c>
      <c r="R12" s="26"/>
      <c r="S12" s="26"/>
      <c r="T12" s="27"/>
    </row>
    <row r="13" spans="1:20" ht="15.75" thickBot="1" x14ac:dyDescent="0.3">
      <c r="D13" s="49"/>
      <c r="E13" s="49"/>
      <c r="F13" s="49"/>
      <c r="G13" s="49"/>
      <c r="H13" s="49"/>
      <c r="I13" s="49"/>
      <c r="N13" s="9" t="s">
        <v>33</v>
      </c>
      <c r="O13" s="10">
        <f>HLOOKUP(S3,A1:K7,7,FALSE)</f>
        <v>87</v>
      </c>
      <c r="P13" s="10" t="str">
        <f>IF(O13&gt;=80,"A+",IF(O13&gt;=70,"A",IF(O13&gt;=60,"B",IF(O13&gt;=50,"C","F"))))</f>
        <v>A+</v>
      </c>
      <c r="Q13" s="37">
        <f>O13/100*100</f>
        <v>87</v>
      </c>
      <c r="R13" s="26"/>
      <c r="S13" s="26"/>
      <c r="T13" s="27"/>
    </row>
    <row r="14" spans="1:20" ht="15.75" thickBot="1" x14ac:dyDescent="0.3">
      <c r="N14" s="20"/>
      <c r="O14" s="21"/>
      <c r="P14" s="26"/>
      <c r="Q14" s="26"/>
      <c r="R14" s="26"/>
      <c r="S14" s="26"/>
      <c r="T14" s="27"/>
    </row>
    <row r="15" spans="1:20" ht="15.75" thickBot="1" x14ac:dyDescent="0.3">
      <c r="N15" s="28" t="s">
        <v>34</v>
      </c>
      <c r="O15" s="36">
        <f>SUM(O9:O13)</f>
        <v>377</v>
      </c>
      <c r="P15" s="26"/>
      <c r="Q15" s="26"/>
      <c r="R15" s="26"/>
      <c r="S15" s="26"/>
      <c r="T15" s="27"/>
    </row>
    <row r="16" spans="1:20" ht="15.75" thickBot="1" x14ac:dyDescent="0.3">
      <c r="N16" s="28" t="s">
        <v>35</v>
      </c>
      <c r="O16" s="28">
        <f>O15/500*100</f>
        <v>75.400000000000006</v>
      </c>
      <c r="P16" s="26"/>
      <c r="Q16" s="26"/>
      <c r="R16" s="26"/>
      <c r="S16" s="26"/>
      <c r="T16" s="27"/>
    </row>
    <row r="17" spans="14:20" ht="15.75" thickBot="1" x14ac:dyDescent="0.3">
      <c r="N17" s="33" t="s">
        <v>30</v>
      </c>
      <c r="O17" s="33" t="str">
        <f>IF(O16&gt;=80,"A+",IF(O16&gt;=70,"A",IF(O16&gt;=60,"B",IF(O16&gt;=50,"C","F"))))</f>
        <v>A</v>
      </c>
      <c r="P17" s="40"/>
      <c r="Q17" s="40"/>
      <c r="R17" s="40"/>
      <c r="S17" s="40"/>
      <c r="T17" s="32"/>
    </row>
  </sheetData>
  <mergeCells count="2">
    <mergeCell ref="N2:T2"/>
    <mergeCell ref="D10:I13"/>
  </mergeCells>
  <conditionalFormatting sqref="O9:O13">
    <cfRule type="cellIs" dxfId="1" priority="2" operator="greaterThan">
      <formula>80</formula>
    </cfRule>
    <cfRule type="cellIs" dxfId="0" priority="1" operator="lessThan">
      <formula>50</formula>
    </cfRule>
  </conditionalFormatting>
  <dataValidations count="1">
    <dataValidation type="list" allowBlank="1" showInputMessage="1" showErrorMessage="1" sqref="S3" xr:uid="{DE78A655-1A99-468C-BFE3-4FDABCA80042}">
      <formula1>$B$1:$K$1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6878-13A2-4934-99C6-215DEFC63C06}">
  <dimension ref="B4:K18"/>
  <sheetViews>
    <sheetView workbookViewId="0">
      <selection activeCell="B18" sqref="B18"/>
    </sheetView>
  </sheetViews>
  <sheetFormatPr defaultRowHeight="15" x14ac:dyDescent="0.25"/>
  <cols>
    <col min="3" max="3" width="12.7109375" customWidth="1"/>
    <col min="4" max="4" width="16.140625" customWidth="1"/>
    <col min="9" max="9" width="16.7109375" customWidth="1"/>
    <col min="10" max="10" width="9.140625" style="42"/>
  </cols>
  <sheetData>
    <row r="4" spans="2:11" ht="30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K4" s="1" t="s">
        <v>39</v>
      </c>
    </row>
    <row r="5" spans="2:11" x14ac:dyDescent="0.25">
      <c r="C5" s="2" t="s">
        <v>7</v>
      </c>
      <c r="D5" s="2" t="s">
        <v>8</v>
      </c>
      <c r="E5" s="41">
        <v>85</v>
      </c>
      <c r="F5" s="41">
        <v>78</v>
      </c>
      <c r="G5" s="41">
        <v>92</v>
      </c>
      <c r="H5" s="41">
        <v>74</v>
      </c>
      <c r="I5" s="41">
        <v>88</v>
      </c>
      <c r="K5">
        <f>COUNT(E5:I5)</f>
        <v>5</v>
      </c>
    </row>
    <row r="6" spans="2:11" x14ac:dyDescent="0.25">
      <c r="C6" s="2" t="s">
        <v>9</v>
      </c>
      <c r="D6" s="2" t="s">
        <v>10</v>
      </c>
      <c r="E6" s="41">
        <v>80</v>
      </c>
      <c r="F6" s="41">
        <v>84</v>
      </c>
      <c r="G6" s="41">
        <v>89</v>
      </c>
      <c r="H6" s="41">
        <v>77</v>
      </c>
      <c r="I6" s="41">
        <v>95</v>
      </c>
      <c r="K6">
        <f t="shared" ref="K6:K14" si="0">COUNT(E6:I6)</f>
        <v>5</v>
      </c>
    </row>
    <row r="7" spans="2:11" x14ac:dyDescent="0.25">
      <c r="C7" s="2" t="s">
        <v>11</v>
      </c>
      <c r="D7" s="2" t="s">
        <v>12</v>
      </c>
      <c r="E7" s="41">
        <v>76</v>
      </c>
      <c r="F7" s="41">
        <v>80</v>
      </c>
      <c r="G7" s="41">
        <v>88</v>
      </c>
      <c r="H7" s="41">
        <v>85</v>
      </c>
      <c r="I7" s="41">
        <v>81</v>
      </c>
      <c r="K7">
        <f t="shared" si="0"/>
        <v>5</v>
      </c>
    </row>
    <row r="8" spans="2:11" x14ac:dyDescent="0.25">
      <c r="C8" s="2" t="s">
        <v>13</v>
      </c>
      <c r="D8" s="2" t="s">
        <v>14</v>
      </c>
      <c r="E8" s="41">
        <v>62</v>
      </c>
      <c r="F8" s="41">
        <v>79</v>
      </c>
      <c r="G8" s="41">
        <v>90</v>
      </c>
      <c r="H8" s="41">
        <v>72</v>
      </c>
      <c r="I8" s="41">
        <v>86</v>
      </c>
      <c r="K8">
        <f t="shared" si="0"/>
        <v>5</v>
      </c>
    </row>
    <row r="9" spans="2:11" x14ac:dyDescent="0.25">
      <c r="C9" s="2" t="s">
        <v>15</v>
      </c>
      <c r="D9" s="2" t="s">
        <v>16</v>
      </c>
      <c r="E9" s="41">
        <v>89</v>
      </c>
      <c r="F9" s="41">
        <v>91</v>
      </c>
      <c r="G9" s="41">
        <v>87</v>
      </c>
      <c r="H9" s="41">
        <v>84</v>
      </c>
      <c r="I9" s="41">
        <v>90</v>
      </c>
      <c r="K9">
        <f t="shared" si="0"/>
        <v>5</v>
      </c>
    </row>
    <row r="10" spans="2:11" x14ac:dyDescent="0.25">
      <c r="C10" s="2" t="s">
        <v>17</v>
      </c>
      <c r="D10" s="2" t="s">
        <v>18</v>
      </c>
      <c r="E10" s="41">
        <v>78</v>
      </c>
      <c r="F10" s="41">
        <v>73</v>
      </c>
      <c r="G10" s="41">
        <v>85</v>
      </c>
      <c r="H10" s="41">
        <v>80</v>
      </c>
      <c r="I10" s="41">
        <v>82</v>
      </c>
      <c r="K10">
        <f t="shared" si="0"/>
        <v>5</v>
      </c>
    </row>
    <row r="11" spans="2:11" x14ac:dyDescent="0.25">
      <c r="C11" s="2" t="s">
        <v>19</v>
      </c>
      <c r="D11" s="2" t="s">
        <v>20</v>
      </c>
      <c r="E11" s="41">
        <v>92</v>
      </c>
      <c r="F11" s="41">
        <v>88</v>
      </c>
      <c r="G11" s="41">
        <v>91</v>
      </c>
      <c r="H11" s="41">
        <v>79</v>
      </c>
      <c r="I11" s="41">
        <v>94</v>
      </c>
      <c r="K11">
        <f t="shared" si="0"/>
        <v>5</v>
      </c>
    </row>
    <row r="12" spans="2:11" x14ac:dyDescent="0.25">
      <c r="C12" s="2" t="s">
        <v>21</v>
      </c>
      <c r="D12" s="2" t="s">
        <v>22</v>
      </c>
      <c r="E12" s="41">
        <v>58</v>
      </c>
      <c r="F12" s="41">
        <v>76</v>
      </c>
      <c r="G12" s="41">
        <v>83</v>
      </c>
      <c r="H12" s="41">
        <v>81</v>
      </c>
      <c r="I12" s="41">
        <v>87</v>
      </c>
      <c r="K12">
        <f t="shared" si="0"/>
        <v>5</v>
      </c>
    </row>
    <row r="13" spans="2:11" x14ac:dyDescent="0.25">
      <c r="C13" s="2" t="s">
        <v>23</v>
      </c>
      <c r="D13" s="2" t="s">
        <v>24</v>
      </c>
      <c r="E13" s="41">
        <v>90</v>
      </c>
      <c r="F13" s="41">
        <v>85</v>
      </c>
      <c r="G13" s="41">
        <v>94</v>
      </c>
      <c r="H13" s="41">
        <v>82</v>
      </c>
      <c r="I13" s="41">
        <v>93</v>
      </c>
      <c r="K13">
        <f t="shared" si="0"/>
        <v>5</v>
      </c>
    </row>
    <row r="14" spans="2:11" x14ac:dyDescent="0.25">
      <c r="C14" s="2" t="s">
        <v>25</v>
      </c>
      <c r="D14" s="2" t="s">
        <v>26</v>
      </c>
      <c r="E14" s="41">
        <v>87</v>
      </c>
      <c r="F14" s="41">
        <v>82</v>
      </c>
      <c r="G14" s="41">
        <v>89</v>
      </c>
      <c r="H14" s="41">
        <v>78</v>
      </c>
      <c r="I14" s="41">
        <v>91</v>
      </c>
      <c r="K14">
        <f t="shared" si="0"/>
        <v>5</v>
      </c>
    </row>
    <row r="15" spans="2:11" ht="15.75" thickBot="1" x14ac:dyDescent="0.3"/>
    <row r="16" spans="2:11" ht="15.75" thickBot="1" x14ac:dyDescent="0.3">
      <c r="B16" s="7" t="s">
        <v>40</v>
      </c>
      <c r="C16" s="43">
        <f>COUNTA(C5:C14)</f>
        <v>10</v>
      </c>
    </row>
    <row r="17" spans="2:3" ht="15.75" thickBot="1" x14ac:dyDescent="0.3">
      <c r="B17" s="7" t="s">
        <v>41</v>
      </c>
      <c r="C17" s="44">
        <f>COUNTIF(E5:E14,"&gt;70")</f>
        <v>8</v>
      </c>
    </row>
    <row r="18" spans="2:3" ht="15.75" thickBot="1" x14ac:dyDescent="0.3">
      <c r="B18" s="7" t="s">
        <v>74</v>
      </c>
      <c r="C18" s="43">
        <f>COUNTIFS(E5:E14,"&gt;80",F5:F14,"&gt;80")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741B-3F92-4B8A-81C3-6CD76BD4B24A}">
  <dimension ref="A3:L28"/>
  <sheetViews>
    <sheetView tabSelected="1" workbookViewId="0">
      <selection activeCell="J17" sqref="I12:L17"/>
    </sheetView>
  </sheetViews>
  <sheetFormatPr defaultRowHeight="15" x14ac:dyDescent="0.25"/>
  <cols>
    <col min="1" max="1" width="16.85546875" customWidth="1"/>
    <col min="2" max="2" width="14" customWidth="1"/>
    <col min="3" max="3" width="17.28515625" customWidth="1"/>
    <col min="4" max="4" width="20.42578125" customWidth="1"/>
    <col min="5" max="5" width="17.5703125" customWidth="1"/>
    <col min="6" max="6" width="20" customWidth="1"/>
    <col min="7" max="7" width="20.85546875" customWidth="1"/>
    <col min="9" max="9" width="11.85546875" customWidth="1"/>
    <col min="10" max="10" width="9.140625" customWidth="1"/>
    <col min="11" max="11" width="14.85546875" customWidth="1"/>
  </cols>
  <sheetData>
    <row r="3" spans="2:12" ht="15.75" thickBot="1" x14ac:dyDescent="0.3"/>
    <row r="4" spans="2:12" ht="30.75" thickBot="1" x14ac:dyDescent="0.45"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I4" s="59" t="s">
        <v>78</v>
      </c>
      <c r="J4" s="60"/>
      <c r="K4" s="60"/>
      <c r="L4" s="61"/>
    </row>
    <row r="5" spans="2:12" ht="15.75" thickBot="1" x14ac:dyDescent="0.3">
      <c r="B5" s="2">
        <v>1</v>
      </c>
      <c r="C5" s="2" t="s">
        <v>48</v>
      </c>
      <c r="D5" s="2">
        <v>7</v>
      </c>
      <c r="E5" s="2" t="s">
        <v>49</v>
      </c>
      <c r="F5" s="2" t="s">
        <v>3</v>
      </c>
      <c r="G5" s="2" t="s">
        <v>50</v>
      </c>
      <c r="I5" s="20"/>
      <c r="J5" s="21"/>
      <c r="K5" s="7" t="s">
        <v>75</v>
      </c>
      <c r="L5" s="43">
        <v>2</v>
      </c>
    </row>
    <row r="6" spans="2:12" ht="30.75" thickBot="1" x14ac:dyDescent="0.3">
      <c r="B6" s="2">
        <v>2</v>
      </c>
      <c r="C6" s="2" t="s">
        <v>51</v>
      </c>
      <c r="D6" s="2">
        <v>286</v>
      </c>
      <c r="E6" s="2" t="s">
        <v>52</v>
      </c>
      <c r="F6" s="2" t="s">
        <v>53</v>
      </c>
      <c r="G6" s="2" t="s">
        <v>54</v>
      </c>
      <c r="I6" s="62" t="s">
        <v>43</v>
      </c>
      <c r="J6" s="56" t="str">
        <f>VLOOKUP(L5,B4:G14,2,FALSE)</f>
        <v>Al-Baqarah</v>
      </c>
      <c r="K6" s="21"/>
      <c r="L6" s="55"/>
    </row>
    <row r="7" spans="2:12" ht="30.75" thickBot="1" x14ac:dyDescent="0.3">
      <c r="B7" s="2">
        <v>3</v>
      </c>
      <c r="C7" s="2" t="s">
        <v>55</v>
      </c>
      <c r="D7" s="2">
        <v>200</v>
      </c>
      <c r="E7" s="2" t="s">
        <v>52</v>
      </c>
      <c r="F7" s="2" t="s">
        <v>3</v>
      </c>
      <c r="G7" s="2" t="s">
        <v>56</v>
      </c>
      <c r="I7" s="7" t="s">
        <v>76</v>
      </c>
      <c r="J7" s="54">
        <f>VLOOKUP(L5,B4:G14,3,FALSE)</f>
        <v>286</v>
      </c>
      <c r="K7" s="21"/>
      <c r="L7" s="55"/>
    </row>
    <row r="8" spans="2:12" ht="15.75" thickBot="1" x14ac:dyDescent="0.3">
      <c r="B8" s="2">
        <v>4</v>
      </c>
      <c r="C8" s="2" t="s">
        <v>57</v>
      </c>
      <c r="D8" s="2">
        <v>176</v>
      </c>
      <c r="E8" s="2" t="s">
        <v>52</v>
      </c>
      <c r="F8" s="2" t="s">
        <v>53</v>
      </c>
      <c r="G8" s="2" t="s">
        <v>58</v>
      </c>
      <c r="I8" s="63" t="s">
        <v>77</v>
      </c>
      <c r="J8" s="54" t="str">
        <f>VLOOKUP(L5,B4:G14,4,FALSE)</f>
        <v>Madani</v>
      </c>
      <c r="K8" s="21"/>
      <c r="L8" s="55"/>
    </row>
    <row r="9" spans="2:12" x14ac:dyDescent="0.25">
      <c r="B9" s="2">
        <v>5</v>
      </c>
      <c r="C9" s="2" t="s">
        <v>59</v>
      </c>
      <c r="D9" s="2">
        <v>120</v>
      </c>
      <c r="E9" s="2" t="s">
        <v>52</v>
      </c>
      <c r="F9" s="2" t="s">
        <v>60</v>
      </c>
      <c r="G9" s="2" t="s">
        <v>61</v>
      </c>
      <c r="I9" s="20"/>
      <c r="J9" s="21"/>
      <c r="K9" s="21"/>
      <c r="L9" s="55"/>
    </row>
    <row r="10" spans="2:12" ht="15.75" thickBot="1" x14ac:dyDescent="0.3">
      <c r="B10" s="2">
        <v>6</v>
      </c>
      <c r="C10" s="2" t="s">
        <v>62</v>
      </c>
      <c r="D10" s="2">
        <v>165</v>
      </c>
      <c r="E10" s="2" t="s">
        <v>49</v>
      </c>
      <c r="F10" s="2" t="s">
        <v>63</v>
      </c>
      <c r="G10" s="2" t="s">
        <v>64</v>
      </c>
      <c r="I10" s="56"/>
      <c r="J10" s="57"/>
      <c r="K10" s="57"/>
      <c r="L10" s="58"/>
    </row>
    <row r="11" spans="2:12" ht="15.75" thickBot="1" x14ac:dyDescent="0.3">
      <c r="B11" s="2">
        <v>7</v>
      </c>
      <c r="C11" s="2" t="s">
        <v>65</v>
      </c>
      <c r="D11" s="2">
        <v>206</v>
      </c>
      <c r="E11" s="2" t="s">
        <v>49</v>
      </c>
      <c r="F11" s="2" t="s">
        <v>3</v>
      </c>
      <c r="G11" s="2" t="s">
        <v>50</v>
      </c>
    </row>
    <row r="12" spans="2:12" ht="30.75" thickBot="1" x14ac:dyDescent="0.45">
      <c r="B12" s="2">
        <v>8</v>
      </c>
      <c r="C12" s="2" t="s">
        <v>66</v>
      </c>
      <c r="D12" s="2">
        <v>75</v>
      </c>
      <c r="E12" s="2" t="s">
        <v>52</v>
      </c>
      <c r="F12" s="2" t="s">
        <v>67</v>
      </c>
      <c r="G12" s="2" t="s">
        <v>68</v>
      </c>
      <c r="I12" s="59" t="s">
        <v>79</v>
      </c>
      <c r="J12" s="60"/>
      <c r="K12" s="60"/>
      <c r="L12" s="61"/>
    </row>
    <row r="13" spans="2:12" ht="15.75" thickBot="1" x14ac:dyDescent="0.3">
      <c r="B13" s="2">
        <v>9</v>
      </c>
      <c r="C13" s="2" t="s">
        <v>69</v>
      </c>
      <c r="D13" s="2">
        <v>129</v>
      </c>
      <c r="E13" s="2" t="s">
        <v>52</v>
      </c>
      <c r="F13" s="2" t="s">
        <v>70</v>
      </c>
      <c r="G13" s="2" t="s">
        <v>71</v>
      </c>
      <c r="I13" s="20"/>
      <c r="J13" s="21"/>
      <c r="K13" s="7" t="s">
        <v>75</v>
      </c>
      <c r="L13" s="43">
        <v>2</v>
      </c>
    </row>
    <row r="14" spans="2:12" ht="15.75" thickBot="1" x14ac:dyDescent="0.3">
      <c r="B14" s="2">
        <v>10</v>
      </c>
      <c r="C14" s="2" t="s">
        <v>72</v>
      </c>
      <c r="D14" s="2">
        <v>109</v>
      </c>
      <c r="E14" s="2" t="s">
        <v>49</v>
      </c>
      <c r="F14" s="2" t="s">
        <v>3</v>
      </c>
      <c r="G14" s="2" t="s">
        <v>73</v>
      </c>
      <c r="I14" s="62" t="s">
        <v>43</v>
      </c>
      <c r="J14" s="56" t="str">
        <f>HLOOKUP(L13,A23:K28,2,FALSE)</f>
        <v>Al-Baqarah</v>
      </c>
      <c r="K14" s="21"/>
      <c r="L14" s="55"/>
    </row>
    <row r="15" spans="2:12" ht="15.75" thickBot="1" x14ac:dyDescent="0.3">
      <c r="I15" s="7" t="s">
        <v>76</v>
      </c>
      <c r="J15" s="54">
        <f>HLOOKUP(L13,A23:K28,3,FALSE)</f>
        <v>286</v>
      </c>
      <c r="K15" s="21"/>
      <c r="L15" s="55"/>
    </row>
    <row r="16" spans="2:12" ht="15.75" thickBot="1" x14ac:dyDescent="0.3">
      <c r="I16" s="63" t="s">
        <v>77</v>
      </c>
      <c r="J16" s="54" t="str">
        <f>HLOOKUP(L13,A23:K28,4,FALSE)</f>
        <v>Madani</v>
      </c>
      <c r="K16" s="21"/>
      <c r="L16" s="55"/>
    </row>
    <row r="17" spans="1:12" x14ac:dyDescent="0.25">
      <c r="I17" s="20"/>
      <c r="J17" s="21"/>
      <c r="K17" s="21"/>
      <c r="L17" s="55"/>
    </row>
    <row r="18" spans="1:12" ht="15.75" thickBot="1" x14ac:dyDescent="0.3">
      <c r="I18" s="56"/>
      <c r="J18" s="57"/>
      <c r="K18" s="57"/>
      <c r="L18" s="58"/>
    </row>
    <row r="23" spans="1:12" ht="30" x14ac:dyDescent="0.25">
      <c r="A23" s="3" t="s">
        <v>42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</row>
    <row r="24" spans="1:12" ht="30" x14ac:dyDescent="0.25">
      <c r="A24" s="3" t="s">
        <v>43</v>
      </c>
      <c r="B24" s="2" t="s">
        <v>48</v>
      </c>
      <c r="C24" s="2" t="s">
        <v>51</v>
      </c>
      <c r="D24" s="2" t="s">
        <v>55</v>
      </c>
      <c r="E24" s="2" t="s">
        <v>57</v>
      </c>
      <c r="F24" s="2" t="s">
        <v>59</v>
      </c>
      <c r="G24" s="2" t="s">
        <v>62</v>
      </c>
      <c r="H24" s="2" t="s">
        <v>65</v>
      </c>
      <c r="I24" s="2" t="s">
        <v>66</v>
      </c>
      <c r="J24" s="2" t="s">
        <v>69</v>
      </c>
      <c r="K24" s="2" t="s">
        <v>72</v>
      </c>
    </row>
    <row r="25" spans="1:12" ht="46.5" customHeight="1" x14ac:dyDescent="0.25">
      <c r="A25" s="3" t="s">
        <v>44</v>
      </c>
      <c r="B25" s="2">
        <v>7</v>
      </c>
      <c r="C25" s="2">
        <v>286</v>
      </c>
      <c r="D25" s="2">
        <v>200</v>
      </c>
      <c r="E25" s="2">
        <v>176</v>
      </c>
      <c r="F25" s="2">
        <v>120</v>
      </c>
      <c r="G25" s="2">
        <v>165</v>
      </c>
      <c r="H25" s="2">
        <v>206</v>
      </c>
      <c r="I25" s="2">
        <v>75</v>
      </c>
      <c r="J25" s="2">
        <v>129</v>
      </c>
      <c r="K25" s="2">
        <v>109</v>
      </c>
    </row>
    <row r="26" spans="1:12" ht="30" x14ac:dyDescent="0.25">
      <c r="A26" s="3" t="s">
        <v>45</v>
      </c>
      <c r="B26" s="2" t="s">
        <v>49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49</v>
      </c>
      <c r="H26" s="2" t="s">
        <v>49</v>
      </c>
      <c r="I26" s="2" t="s">
        <v>52</v>
      </c>
      <c r="J26" s="2" t="s">
        <v>52</v>
      </c>
      <c r="K26" s="2" t="s">
        <v>49</v>
      </c>
    </row>
    <row r="27" spans="1:12" ht="30" x14ac:dyDescent="0.25">
      <c r="A27" s="3" t="s">
        <v>46</v>
      </c>
      <c r="B27" s="2" t="s">
        <v>3</v>
      </c>
      <c r="C27" s="2" t="s">
        <v>53</v>
      </c>
      <c r="D27" s="2" t="s">
        <v>3</v>
      </c>
      <c r="E27" s="2" t="s">
        <v>53</v>
      </c>
      <c r="F27" s="2" t="s">
        <v>60</v>
      </c>
      <c r="G27" s="2" t="s">
        <v>63</v>
      </c>
      <c r="H27" s="2" t="s">
        <v>3</v>
      </c>
      <c r="I27" s="2" t="s">
        <v>67</v>
      </c>
      <c r="J27" s="2" t="s">
        <v>70</v>
      </c>
      <c r="K27" s="2" t="s">
        <v>3</v>
      </c>
    </row>
    <row r="28" spans="1:12" ht="45" x14ac:dyDescent="0.25">
      <c r="A28" s="3" t="s">
        <v>47</v>
      </c>
      <c r="B28" s="2" t="s">
        <v>50</v>
      </c>
      <c r="C28" s="2" t="s">
        <v>54</v>
      </c>
      <c r="D28" s="2" t="s">
        <v>56</v>
      </c>
      <c r="E28" s="2" t="s">
        <v>58</v>
      </c>
      <c r="F28" s="2" t="s">
        <v>61</v>
      </c>
      <c r="G28" s="2" t="s">
        <v>64</v>
      </c>
      <c r="H28" s="2" t="s">
        <v>50</v>
      </c>
      <c r="I28" s="2" t="s">
        <v>68</v>
      </c>
      <c r="J28" s="2" t="s">
        <v>71</v>
      </c>
      <c r="K28" s="2" t="s">
        <v>73</v>
      </c>
    </row>
  </sheetData>
  <mergeCells count="2">
    <mergeCell ref="I4:L4"/>
    <mergeCell ref="I12:L12"/>
  </mergeCells>
  <dataValidations count="1">
    <dataValidation type="list" allowBlank="1" showInputMessage="1" showErrorMessage="1" sqref="L5 L13" xr:uid="{17B1A479-C954-4C0B-8F29-059F636E1FB4}">
      <formula1>$B$5:$B$14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usman</dc:creator>
  <cp:lastModifiedBy>007 Hadiqa Mehdi</cp:lastModifiedBy>
  <dcterms:created xsi:type="dcterms:W3CDTF">2024-10-10T16:24:42Z</dcterms:created>
  <dcterms:modified xsi:type="dcterms:W3CDTF">2024-10-12T07:18:01Z</dcterms:modified>
</cp:coreProperties>
</file>