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ro\Desktop\DataAnalyst\Excel\"/>
    </mc:Choice>
  </mc:AlternateContent>
  <xr:revisionPtr revIDLastSave="0" documentId="8_{17D563FB-7D57-4788-AAB9-22BE22D8F5F4}" xr6:coauthVersionLast="36" xr6:coauthVersionMax="36" xr10:uidLastSave="{00000000-0000-0000-0000-000000000000}"/>
  <bookViews>
    <workbookView xWindow="0" yWindow="0" windowWidth="20490" windowHeight="7545" activeTab="3" xr2:uid="{432341C2-9CDE-4C77-99A3-DED58DD2EB8A}"/>
  </bookViews>
  <sheets>
    <sheet name="Sheet1" sheetId="1" r:id="rId1"/>
    <sheet name="Sheet2" sheetId="2" r:id="rId2"/>
    <sheet name="Sheet3" sheetId="3" r:id="rId3"/>
    <sheet name="Sheet5" sheetId="6" r:id="rId4"/>
  </sheets>
  <definedNames>
    <definedName name="ExternalData_1" localSheetId="3" hidden="1">Sheet5!$A$1:$E$116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6" l="1"/>
  <c r="F3" i="6"/>
  <c r="Q10" i="6" s="1"/>
  <c r="F4" i="6"/>
  <c r="Q14" i="6" s="1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Q4" i="6"/>
  <c r="Q3" i="6"/>
  <c r="C16" i="3"/>
  <c r="I18" i="6"/>
  <c r="I17" i="6"/>
  <c r="I16" i="6"/>
  <c r="C20" i="3"/>
  <c r="C19" i="3"/>
  <c r="C17" i="3"/>
  <c r="C18" i="3"/>
  <c r="I8" i="6"/>
  <c r="I6" i="6"/>
  <c r="I7" i="6"/>
  <c r="O15" i="3"/>
  <c r="O14" i="3"/>
  <c r="O13" i="3"/>
  <c r="O12" i="3"/>
  <c r="O11" i="3"/>
  <c r="O8" i="3"/>
  <c r="Q11" i="3" l="1"/>
  <c r="P17" i="3"/>
  <c r="P18" i="3" s="1"/>
  <c r="P19" i="3" s="1"/>
  <c r="P11" i="3"/>
  <c r="Q12" i="3"/>
  <c r="P12" i="3"/>
  <c r="P13" i="3"/>
  <c r="Q13" i="3"/>
  <c r="Q14" i="3"/>
  <c r="P14" i="3"/>
  <c r="P15" i="3"/>
  <c r="Q15" i="3"/>
  <c r="K6" i="3"/>
  <c r="K7" i="3"/>
  <c r="K8" i="3"/>
  <c r="K9" i="3"/>
  <c r="K10" i="3"/>
  <c r="K11" i="3"/>
  <c r="K12" i="3"/>
  <c r="K13" i="3"/>
  <c r="K14" i="3"/>
  <c r="K5" i="3"/>
  <c r="O13" i="2"/>
  <c r="Q13" i="2" s="1"/>
  <c r="O12" i="2"/>
  <c r="Q12" i="2" s="1"/>
  <c r="O11" i="2"/>
  <c r="Q11" i="2" s="1"/>
  <c r="O10" i="2"/>
  <c r="P10" i="2" s="1"/>
  <c r="O9" i="2"/>
  <c r="Q9" i="2" s="1"/>
  <c r="O5" i="2"/>
  <c r="M5" i="1"/>
  <c r="M10" i="1"/>
  <c r="N10" i="1" s="1"/>
  <c r="M9" i="1"/>
  <c r="O9" i="1" s="1"/>
  <c r="M13" i="1"/>
  <c r="N13" i="1" s="1"/>
  <c r="M12" i="1"/>
  <c r="O12" i="1" s="1"/>
  <c r="M11" i="1"/>
  <c r="N11" i="1" s="1"/>
  <c r="O15" i="2" l="1"/>
  <c r="O16" i="2" s="1"/>
  <c r="O17" i="2" s="1"/>
  <c r="P12" i="2"/>
  <c r="P11" i="2"/>
  <c r="P9" i="2"/>
  <c r="Q10" i="2"/>
  <c r="P13" i="2"/>
  <c r="N12" i="1"/>
  <c r="O13" i="1"/>
  <c r="O11" i="1"/>
  <c r="N9" i="1"/>
  <c r="M15" i="1"/>
  <c r="M16" i="1" s="1"/>
  <c r="M17" i="1" s="1"/>
  <c r="O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12C85A-9B78-4820-8EE3-16BF4B785B7F}" keepAlive="1" name="Query - Surahs" description="Connection to the 'Surahs' query in the workbook." type="5" refreshedVersion="6" background="1" saveData="1">
    <dbPr connection="Provider=Microsoft.Mashup.OleDb.1;Data Source=$Workbook$;Location=Surahs;Extended Properties=&quot;&quot;" command="SELECT * FROM [Surahs]"/>
  </connection>
</connections>
</file>

<file path=xl/sharedStrings.xml><?xml version="1.0" encoding="utf-8"?>
<sst xmlns="http://schemas.openxmlformats.org/spreadsheetml/2006/main" count="738" uniqueCount="510">
  <si>
    <t>Student ID</t>
  </si>
  <si>
    <t>Student Name</t>
  </si>
  <si>
    <t>Math</t>
  </si>
  <si>
    <t>English</t>
  </si>
  <si>
    <t>Science</t>
  </si>
  <si>
    <t>History</t>
  </si>
  <si>
    <t>Computer Science</t>
  </si>
  <si>
    <t>21B-001-SE</t>
  </si>
  <si>
    <t>Ali Khan</t>
  </si>
  <si>
    <t>21B-002-SE</t>
  </si>
  <si>
    <t>Sara Ahmed</t>
  </si>
  <si>
    <t>21B-003-SE</t>
  </si>
  <si>
    <t>Ayesha Iqbal</t>
  </si>
  <si>
    <t>21B-004-SE</t>
  </si>
  <si>
    <t>Bilal Haider</t>
  </si>
  <si>
    <t>21B-005-SE</t>
  </si>
  <si>
    <t>Fatima Shah</t>
  </si>
  <si>
    <t>21B-006-SE</t>
  </si>
  <si>
    <t>Hamza Yousaf</t>
  </si>
  <si>
    <t>21B-007-SE</t>
  </si>
  <si>
    <t>Hina Rizvi</t>
  </si>
  <si>
    <t>21B-008-SE</t>
  </si>
  <si>
    <t>Usman Sheikh</t>
  </si>
  <si>
    <t>21B-009-SE</t>
  </si>
  <si>
    <t>Maryam Zafar</t>
  </si>
  <si>
    <t>21B-010-SE</t>
  </si>
  <si>
    <t>Ahmed Raza</t>
  </si>
  <si>
    <t>Name</t>
  </si>
  <si>
    <t>Subject</t>
  </si>
  <si>
    <t>Marks</t>
  </si>
  <si>
    <t>Grade</t>
  </si>
  <si>
    <t>Percentage</t>
  </si>
  <si>
    <t>Maths</t>
  </si>
  <si>
    <t>CS</t>
  </si>
  <si>
    <t>Total Marks</t>
  </si>
  <si>
    <t>Overall Percentage</t>
  </si>
  <si>
    <t>MARKSHEET</t>
  </si>
  <si>
    <t>VLOOKUP</t>
  </si>
  <si>
    <t>HLOOKUP</t>
  </si>
  <si>
    <t>COUNT</t>
  </si>
  <si>
    <t>COUNTA</t>
  </si>
  <si>
    <t>COUNTIF</t>
  </si>
  <si>
    <t>Al-Baqarah</t>
  </si>
  <si>
    <t>An-Nisa</t>
  </si>
  <si>
    <t>Al-Ma'idah</t>
  </si>
  <si>
    <t>Al-An'am</t>
  </si>
  <si>
    <t>Al-A'raf</t>
  </si>
  <si>
    <t>Al-Anfal</t>
  </si>
  <si>
    <t>At-Tawbah</t>
  </si>
  <si>
    <t>Yunus</t>
  </si>
  <si>
    <t>COUNTIFS</t>
  </si>
  <si>
    <t>ID</t>
  </si>
  <si>
    <t>NAME</t>
  </si>
  <si>
    <t>SUBJECT</t>
  </si>
  <si>
    <t>MATH</t>
  </si>
  <si>
    <t>ENGLISH</t>
  </si>
  <si>
    <t>SCIENCE</t>
  </si>
  <si>
    <t>HISTORY</t>
  </si>
  <si>
    <t>MARKS</t>
  </si>
  <si>
    <t>GRADE</t>
  </si>
  <si>
    <t>PERCENTAGE</t>
  </si>
  <si>
    <t>TOTAL MARKS</t>
  </si>
  <si>
    <t>OVERALL PERCENTAGE</t>
  </si>
  <si>
    <t>OVERALL GRADE</t>
  </si>
  <si>
    <t>XLOOKUP</t>
  </si>
  <si>
    <t>SUMIF</t>
  </si>
  <si>
    <t>SUMIFS</t>
  </si>
  <si>
    <t>#</t>
  </si>
  <si>
    <t>Anglicized title(s)</t>
  </si>
  <si>
    <t>English title(s)</t>
  </si>
  <si>
    <t>Number of verses (Number of Rukūʿs)</t>
  </si>
  <si>
    <t>Place of Revelation</t>
  </si>
  <si>
    <t>1</t>
  </si>
  <si>
    <t>Al-Fatihah</t>
  </si>
  <si>
    <t>The Opening, the Opening of the Divine Writ, The Essence of the Divine Writ, The Surah of Praise, The Foundation of the Qur'an, and The Seven Oft-Repeated [Verses][6]</t>
  </si>
  <si>
    <t>7 (1)</t>
  </si>
  <si>
    <t>Makkah</t>
  </si>
  <si>
    <t>5</t>
  </si>
  <si>
    <t>48</t>
  </si>
  <si>
    <t>2</t>
  </si>
  <si>
    <t>The Calf, The Cow, The Heifer</t>
  </si>
  <si>
    <t>286 (40)</t>
  </si>
  <si>
    <t>Madinah</t>
  </si>
  <si>
    <t>87</t>
  </si>
  <si>
    <t>91</t>
  </si>
  <si>
    <t>3</t>
  </si>
  <si>
    <t>Āl 'Imran</t>
  </si>
  <si>
    <t>The Family of Imran, The House of ʿImrān</t>
  </si>
  <si>
    <t>200 (20)</t>
  </si>
  <si>
    <t>89</t>
  </si>
  <si>
    <t>97</t>
  </si>
  <si>
    <t>4</t>
  </si>
  <si>
    <t>The Women</t>
  </si>
  <si>
    <t>176 (24)</t>
  </si>
  <si>
    <t>92</t>
  </si>
  <si>
    <t>100</t>
  </si>
  <si>
    <t>The Food, The Repast, The Table</t>
  </si>
  <si>
    <t>120 (16)</t>
  </si>
  <si>
    <t>112</t>
  </si>
  <si>
    <t>114</t>
  </si>
  <si>
    <t>6</t>
  </si>
  <si>
    <t>The Cattle</t>
  </si>
  <si>
    <t>165 (20)</t>
  </si>
  <si>
    <t>55</t>
  </si>
  <si>
    <t>7</t>
  </si>
  <si>
    <t>The Heights, The Faculty of Discernment</t>
  </si>
  <si>
    <t>206 (24)</t>
  </si>
  <si>
    <t>39</t>
  </si>
  <si>
    <t>8</t>
  </si>
  <si>
    <t>The Spoils of War</t>
  </si>
  <si>
    <t>75 (10)</t>
  </si>
  <si>
    <t>88</t>
  </si>
  <si>
    <t>95</t>
  </si>
  <si>
    <t>9</t>
  </si>
  <si>
    <t>Repentance</t>
  </si>
  <si>
    <t>129 (16)</t>
  </si>
  <si>
    <t>113</t>
  </si>
  <si>
    <t>10</t>
  </si>
  <si>
    <t>Jonah</t>
  </si>
  <si>
    <t>109 (11)</t>
  </si>
  <si>
    <t>51</t>
  </si>
  <si>
    <t>84</t>
  </si>
  <si>
    <t>11</t>
  </si>
  <si>
    <t>Hud</t>
  </si>
  <si>
    <t>123 (10)</t>
  </si>
  <si>
    <t>52</t>
  </si>
  <si>
    <t>75</t>
  </si>
  <si>
    <t>Yusuf</t>
  </si>
  <si>
    <t>Joseph</t>
  </si>
  <si>
    <t>111 (12)</t>
  </si>
  <si>
    <t>53</t>
  </si>
  <si>
    <t>77</t>
  </si>
  <si>
    <t>13</t>
  </si>
  <si>
    <t>Ar-Ra'd</t>
  </si>
  <si>
    <t>The Thunder</t>
  </si>
  <si>
    <t>43 (6)</t>
  </si>
  <si>
    <t>96</t>
  </si>
  <si>
    <t>90</t>
  </si>
  <si>
    <t>14</t>
  </si>
  <si>
    <t>Ibrahim</t>
  </si>
  <si>
    <t>Abraham</t>
  </si>
  <si>
    <t>52 (7)</t>
  </si>
  <si>
    <t>72</t>
  </si>
  <si>
    <t>76</t>
  </si>
  <si>
    <t>15</t>
  </si>
  <si>
    <t>Al-Hijr</t>
  </si>
  <si>
    <t>The Rocky Tract, The Stoneland, The Rock City</t>
  </si>
  <si>
    <t>99 (6)</t>
  </si>
  <si>
    <t>54</t>
  </si>
  <si>
    <t>57</t>
  </si>
  <si>
    <t>16</t>
  </si>
  <si>
    <t>An-Nahl</t>
  </si>
  <si>
    <t>The Bees</t>
  </si>
  <si>
    <t>128 (16)</t>
  </si>
  <si>
    <t>70</t>
  </si>
  <si>
    <t>73</t>
  </si>
  <si>
    <t>Al-Israa or (Bani Israil)</t>
  </si>
  <si>
    <t>The Night Journey, Children of Israel</t>
  </si>
  <si>
    <t>50</t>
  </si>
  <si>
    <t>67</t>
  </si>
  <si>
    <t>18</t>
  </si>
  <si>
    <t>Al-Kahf</t>
  </si>
  <si>
    <t>The Cave</t>
  </si>
  <si>
    <t>110 (12)</t>
  </si>
  <si>
    <t>69</t>
  </si>
  <si>
    <t>19</t>
  </si>
  <si>
    <t>Maryam</t>
  </si>
  <si>
    <t>Mary</t>
  </si>
  <si>
    <t>98 (6)</t>
  </si>
  <si>
    <t>44</t>
  </si>
  <si>
    <t>58</t>
  </si>
  <si>
    <t>20</t>
  </si>
  <si>
    <t>Ta-Ha</t>
  </si>
  <si>
    <t>Ṭāʾ Hāʾ</t>
  </si>
  <si>
    <t>135 (8)</t>
  </si>
  <si>
    <t>45</t>
  </si>
  <si>
    <t>21</t>
  </si>
  <si>
    <t>Al-Anbiya</t>
  </si>
  <si>
    <t>The Prophets</t>
  </si>
  <si>
    <t>112 (7)</t>
  </si>
  <si>
    <t>65</t>
  </si>
  <si>
    <t>22</t>
  </si>
  <si>
    <t>Al-Hajj</t>
  </si>
  <si>
    <t>The Pilgrimage, The Hajj</t>
  </si>
  <si>
    <t>78 (10)</t>
  </si>
  <si>
    <t>103</t>
  </si>
  <si>
    <t>107</t>
  </si>
  <si>
    <t>23</t>
  </si>
  <si>
    <t>Al-Mu'minun</t>
  </si>
  <si>
    <t>The Believers</t>
  </si>
  <si>
    <t>118 (6)</t>
  </si>
  <si>
    <t>74</t>
  </si>
  <si>
    <t>64</t>
  </si>
  <si>
    <t>24</t>
  </si>
  <si>
    <t>An-Nur</t>
  </si>
  <si>
    <t>The Light</t>
  </si>
  <si>
    <t>64 (9)</t>
  </si>
  <si>
    <t>102</t>
  </si>
  <si>
    <t>105</t>
  </si>
  <si>
    <t>25</t>
  </si>
  <si>
    <t>Al-Furqan</t>
  </si>
  <si>
    <t>The Criterion, The Standard, The Standard of True and False</t>
  </si>
  <si>
    <t>77 (6)</t>
  </si>
  <si>
    <t>42</t>
  </si>
  <si>
    <t>66</t>
  </si>
  <si>
    <t>26</t>
  </si>
  <si>
    <t>Ash-Shu'ara</t>
  </si>
  <si>
    <t>The Poets</t>
  </si>
  <si>
    <t>227 (11)</t>
  </si>
  <si>
    <t>47</t>
  </si>
  <si>
    <t>56</t>
  </si>
  <si>
    <t>27</t>
  </si>
  <si>
    <t>An-Naml</t>
  </si>
  <si>
    <t>The Ant, The Ants</t>
  </si>
  <si>
    <t>93 (7)</t>
  </si>
  <si>
    <t>68</t>
  </si>
  <si>
    <t>28</t>
  </si>
  <si>
    <t>Al-Qasas</t>
  </si>
  <si>
    <t>The Narrations, The Stories, The Story</t>
  </si>
  <si>
    <t>88 (9)</t>
  </si>
  <si>
    <t>49</t>
  </si>
  <si>
    <t>79</t>
  </si>
  <si>
    <t>29</t>
  </si>
  <si>
    <t>Al-Ankabut</t>
  </si>
  <si>
    <t>The Spider</t>
  </si>
  <si>
    <t>69 (7)</t>
  </si>
  <si>
    <t>85</t>
  </si>
  <si>
    <t>81</t>
  </si>
  <si>
    <t>30</t>
  </si>
  <si>
    <t>Ar-Rum</t>
  </si>
  <si>
    <t>Rome, Byzantium</t>
  </si>
  <si>
    <t>60 (6)</t>
  </si>
  <si>
    <t>31</t>
  </si>
  <si>
    <t>Luqmaan</t>
  </si>
  <si>
    <t>Luqman</t>
  </si>
  <si>
    <t>34 (4)</t>
  </si>
  <si>
    <t>82</t>
  </si>
  <si>
    <t>32</t>
  </si>
  <si>
    <t>As-Sajdah</t>
  </si>
  <si>
    <t>The Prostration, Worship, Adoration</t>
  </si>
  <si>
    <t>30 (3)</t>
  </si>
  <si>
    <t>33</t>
  </si>
  <si>
    <t>Al-Ahzaab</t>
  </si>
  <si>
    <t>The Clans, The Confederates, The Combined Forces</t>
  </si>
  <si>
    <t>73 (9)</t>
  </si>
  <si>
    <t>34</t>
  </si>
  <si>
    <t>Saba</t>
  </si>
  <si>
    <t>Sheba</t>
  </si>
  <si>
    <t>54 (6)</t>
  </si>
  <si>
    <t>35</t>
  </si>
  <si>
    <t>Faatir</t>
  </si>
  <si>
    <t>The Originator</t>
  </si>
  <si>
    <t>45 (5)</t>
  </si>
  <si>
    <t>43</t>
  </si>
  <si>
    <t>86</t>
  </si>
  <si>
    <t>36</t>
  </si>
  <si>
    <t>Ya-Sin</t>
  </si>
  <si>
    <t>Yāʾ Sīn</t>
  </si>
  <si>
    <t>83 (5)</t>
  </si>
  <si>
    <t>41</t>
  </si>
  <si>
    <t>60</t>
  </si>
  <si>
    <t>37</t>
  </si>
  <si>
    <t>As-Saaffaat</t>
  </si>
  <si>
    <t>Those Who Set The Ranks, Drawn Up In Ranks, Those Ranged in Ranks</t>
  </si>
  <si>
    <t>182 (5)</t>
  </si>
  <si>
    <t>38</t>
  </si>
  <si>
    <t>Saad</t>
  </si>
  <si>
    <t>Ṣād</t>
  </si>
  <si>
    <t>88 (5)</t>
  </si>
  <si>
    <t>59</t>
  </si>
  <si>
    <t>Az-Zumar</t>
  </si>
  <si>
    <t>The Crowds, The Troops, Throngs</t>
  </si>
  <si>
    <t>75 (8)</t>
  </si>
  <si>
    <t>80</t>
  </si>
  <si>
    <t>40</t>
  </si>
  <si>
    <t>Ghafir (Al-Muʼmin)</t>
  </si>
  <si>
    <t>The Forgiver (God), Forgiving, or The Believer</t>
  </si>
  <si>
    <t>85 (9)</t>
  </si>
  <si>
    <t>78</t>
  </si>
  <si>
    <t>Fussilat</t>
  </si>
  <si>
    <t>Expounded, Explained In Detail, Clearly Spelled Out</t>
  </si>
  <si>
    <t>61</t>
  </si>
  <si>
    <t>71</t>
  </si>
  <si>
    <t>Ash-Shura</t>
  </si>
  <si>
    <t>The Consultation</t>
  </si>
  <si>
    <t>53 (5)</t>
  </si>
  <si>
    <t>62</t>
  </si>
  <si>
    <t>83</t>
  </si>
  <si>
    <t>Az-Zukhruf</t>
  </si>
  <si>
    <t>The Gold Adornments, The Ornaments of Gold, Luxury, Gold</t>
  </si>
  <si>
    <t>89 (7)</t>
  </si>
  <si>
    <t>63</t>
  </si>
  <si>
    <t>Ad-Dukhaan</t>
  </si>
  <si>
    <t>The Smoke</t>
  </si>
  <si>
    <t>59 (3)</t>
  </si>
  <si>
    <t>Al-Jaathiyah</t>
  </si>
  <si>
    <t>The Kneeling Down, Crouching</t>
  </si>
  <si>
    <t>37 (4)</t>
  </si>
  <si>
    <t>46</t>
  </si>
  <si>
    <t>Al-Ahqaaf</t>
  </si>
  <si>
    <t>Winding Sand-tracts, The Dunes, The Sand-Dunes</t>
  </si>
  <si>
    <t>35 (4 1/2)</t>
  </si>
  <si>
    <t>Muhammad</t>
  </si>
  <si>
    <t>38 (4)</t>
  </si>
  <si>
    <t>Al-Fath</t>
  </si>
  <si>
    <t>The Victory, Conquest</t>
  </si>
  <si>
    <t>29 (4 1/2)</t>
  </si>
  <si>
    <t>111</t>
  </si>
  <si>
    <t>108</t>
  </si>
  <si>
    <t>Al-Hujuraat</t>
  </si>
  <si>
    <t>The Private Apartments, The Inner Apartments</t>
  </si>
  <si>
    <t>18 (2 1/2)</t>
  </si>
  <si>
    <t>106</t>
  </si>
  <si>
    <t>Qaaf</t>
  </si>
  <si>
    <t>Q̈āf</t>
  </si>
  <si>
    <t>45 (3)</t>
  </si>
  <si>
    <t>Adh-Dhaariyaat</t>
  </si>
  <si>
    <t>The Wind That Scatter, The Winnowing Winds, The Dust-Scattering Winds</t>
  </si>
  <si>
    <t>60 (2 1/2)</t>
  </si>
  <si>
    <t>At-Toor</t>
  </si>
  <si>
    <t>The Mount, Mount Sinai</t>
  </si>
  <si>
    <t>49 (2 1/2)</t>
  </si>
  <si>
    <t>An-Najm</t>
  </si>
  <si>
    <t>The Star, The Unfolding</t>
  </si>
  <si>
    <t>62 (2 1/2)</t>
  </si>
  <si>
    <t>Al-Qamar</t>
  </si>
  <si>
    <t>The Moon</t>
  </si>
  <si>
    <t>55 (2 1/2)</t>
  </si>
  <si>
    <t>Ar-Rahman</t>
  </si>
  <si>
    <t>The Most Merciful, The Most Gracious</t>
  </si>
  <si>
    <t>78 (3)</t>
  </si>
  <si>
    <t>Al-Waqi'ah</t>
  </si>
  <si>
    <t>The Inevitable, The Event, That Which Must Come to Pass</t>
  </si>
  <si>
    <t>96 (3 1/2)</t>
  </si>
  <si>
    <t>Al-Hadeed</t>
  </si>
  <si>
    <t>Iron</t>
  </si>
  <si>
    <t>29 (4)</t>
  </si>
  <si>
    <t>94</t>
  </si>
  <si>
    <t>99</t>
  </si>
  <si>
    <t>Al-Mujadila</t>
  </si>
  <si>
    <t>The Pleading, The Pleading Woman</t>
  </si>
  <si>
    <t>22 (3 1/2)</t>
  </si>
  <si>
    <t>Al-Hashr</t>
  </si>
  <si>
    <t>The Mustering, The Gathering, Exile, Banishment</t>
  </si>
  <si>
    <t>24 (3 1/2)</t>
  </si>
  <si>
    <t>101</t>
  </si>
  <si>
    <t>Al-Mumtahanah</t>
  </si>
  <si>
    <t>The Examined One, She That Is To Be Examined</t>
  </si>
  <si>
    <t>13 (2 1/2)</t>
  </si>
  <si>
    <t>110</t>
  </si>
  <si>
    <t>As-Saff</t>
  </si>
  <si>
    <t>The Ranks, Battle Array</t>
  </si>
  <si>
    <t>14 (1 1/2</t>
  </si>
  <si>
    <t>109</t>
  </si>
  <si>
    <t>98</t>
  </si>
  <si>
    <t>Al-Jumu'ah</t>
  </si>
  <si>
    <t>Congregation, Friday</t>
  </si>
  <si>
    <t>11 (1 1/2</t>
  </si>
  <si>
    <t>Al-Munafiqoon</t>
  </si>
  <si>
    <t>The Hypocrites</t>
  </si>
  <si>
    <t>11 (1 1/2)</t>
  </si>
  <si>
    <t>104</t>
  </si>
  <si>
    <t>At-Taghabun</t>
  </si>
  <si>
    <t>The Cheating, The Mutual Disillusion, The Mutual Loss and Gain, Loss and Gain</t>
  </si>
  <si>
    <t>18 (2)</t>
  </si>
  <si>
    <t>93</t>
  </si>
  <si>
    <t>At-Talaq</t>
  </si>
  <si>
    <t>Divorce</t>
  </si>
  <si>
    <t>12 (2)</t>
  </si>
  <si>
    <t>At-Tahreem</t>
  </si>
  <si>
    <t>The Prohibition</t>
  </si>
  <si>
    <t>Al-Mulk</t>
  </si>
  <si>
    <t>The Dominion, Sovereignty, Control</t>
  </si>
  <si>
    <t>30 (1 1/2)</t>
  </si>
  <si>
    <t>Al-Qalam</t>
  </si>
  <si>
    <t>The Pen</t>
  </si>
  <si>
    <t>52 (2)</t>
  </si>
  <si>
    <t>Al-Haaqqa</t>
  </si>
  <si>
    <t>The Sure Reality, The Laying-Bare of the Truth</t>
  </si>
  <si>
    <t>Al-Ma'aarij</t>
  </si>
  <si>
    <t>The Ways of Ascent, The Ascending Stairways</t>
  </si>
  <si>
    <t>44 (1 1/2)</t>
  </si>
  <si>
    <t>Nuh</t>
  </si>
  <si>
    <t>Noah</t>
  </si>
  <si>
    <t>28 (1 1/2)</t>
  </si>
  <si>
    <t>Al-Jinn</t>
  </si>
  <si>
    <t>The Jinn, The Spirits, The Unseen Beings</t>
  </si>
  <si>
    <t>28 (2)</t>
  </si>
  <si>
    <t>Al-Muzzammil</t>
  </si>
  <si>
    <t>The Enfolded One, The Enshrouded One, Bundled Up, The Enwrapped One</t>
  </si>
  <si>
    <t>20 (1 1/2)</t>
  </si>
  <si>
    <t>Al-Muddaththir</t>
  </si>
  <si>
    <t>The One Wrapped Up, The Cloaked One, The Man Wearing A Cloak, The Enfolded One</t>
  </si>
  <si>
    <t>56 (2)</t>
  </si>
  <si>
    <t>Al-Qiyamah</t>
  </si>
  <si>
    <t>Resurrection, The Day of Resurrection, Rising Of The Dead</t>
  </si>
  <si>
    <t>40 (1)</t>
  </si>
  <si>
    <t>Al-Insaan (Ad-Dahr)</t>
  </si>
  <si>
    <t>The Human, Man</t>
  </si>
  <si>
    <t>31 (2)</t>
  </si>
  <si>
    <t>Al-Mursalaat</t>
  </si>
  <si>
    <t>Those Sent Forth, The Emissaries, Winds Sent Forth</t>
  </si>
  <si>
    <t>50 (1 1/2)</t>
  </si>
  <si>
    <t>An-Naba'</t>
  </si>
  <si>
    <t>The Great News, The Announcement, The Tiding</t>
  </si>
  <si>
    <t>40 (1 1/2)</t>
  </si>
  <si>
    <t>An-Naazi'aat</t>
  </si>
  <si>
    <t>Those Who Tear Out, Those Who Drag Forth, Soul-snatchers, Those That Rise</t>
  </si>
  <si>
    <t>46 (1 1/2)</t>
  </si>
  <si>
    <t>Abasa</t>
  </si>
  <si>
    <t>He Frowned</t>
  </si>
  <si>
    <t>42 (1)</t>
  </si>
  <si>
    <t>At-Takweer</t>
  </si>
  <si>
    <t>The Folding Up, The Overthrowing, Shrouding in Darkness</t>
  </si>
  <si>
    <t>29 (1)</t>
  </si>
  <si>
    <t>Al-Infitar</t>
  </si>
  <si>
    <t>The Cleaving Asunder, Bursting Apart</t>
  </si>
  <si>
    <t>19 (1/2)</t>
  </si>
  <si>
    <t>Al-Mutaffifeen</t>
  </si>
  <si>
    <t>The Dealers in Fraud, Defrauding, The Cheats, Those Who Give Short Measure</t>
  </si>
  <si>
    <t>36 (1)</t>
  </si>
  <si>
    <t>Al-Inshiqaaq</t>
  </si>
  <si>
    <t>The Rending Asunder, The Sundering, Splitting Open, The Splitting Asunder</t>
  </si>
  <si>
    <t>25 (1)</t>
  </si>
  <si>
    <t>Al-Burooj</t>
  </si>
  <si>
    <t>The Mansions Of The Stars, The Constellations, The Great Constellations</t>
  </si>
  <si>
    <t>22 (1)</t>
  </si>
  <si>
    <t>At-Taariq</t>
  </si>
  <si>
    <t>The Night-Visitant, The Morning Star, The Nightcomer, That Which Comes in the Night</t>
  </si>
  <si>
    <t>17 (1/2)</t>
  </si>
  <si>
    <t>Al-A'la</t>
  </si>
  <si>
    <t>The Most High, The All-Highest, Glory To Your Lord In The Highest</t>
  </si>
  <si>
    <t>Al-Ghaashiyah</t>
  </si>
  <si>
    <t>The Overwhelming Event, The Overshadowing Event, The Pall</t>
  </si>
  <si>
    <t>26 (1)</t>
  </si>
  <si>
    <t>Al-Fajr</t>
  </si>
  <si>
    <t>The Break of Day, The Daybreak, The Dawn</t>
  </si>
  <si>
    <t>30 (1)</t>
  </si>
  <si>
    <t>Al-Balad</t>
  </si>
  <si>
    <t>The city, The Land</t>
  </si>
  <si>
    <t>20 (1/2)</t>
  </si>
  <si>
    <t>Ash-Shams</t>
  </si>
  <si>
    <t>The Sun</t>
  </si>
  <si>
    <t>15 (1/2)</t>
  </si>
  <si>
    <t>Al-Layl</t>
  </si>
  <si>
    <t>The Night</t>
  </si>
  <si>
    <t>21 (1/2)</t>
  </si>
  <si>
    <t>Ad-Dhuha</t>
  </si>
  <si>
    <t>The Glorious Morning Light, The Forenoon, Morning Hours, Morning Bright, The Bright Morning Hours</t>
  </si>
  <si>
    <t>11 (1/2)</t>
  </si>
  <si>
    <t>Ash-Sharh (Al-Inshirah)</t>
  </si>
  <si>
    <t>The Expansion of Breast, Solace, Consolation, Relief, Patient, The Opening-Up of the Heart</t>
  </si>
  <si>
    <t>8 (1/3)</t>
  </si>
  <si>
    <t>At-Tin</t>
  </si>
  <si>
    <t>The Fig Tree, The Fig</t>
  </si>
  <si>
    <t>Al-Alaq</t>
  </si>
  <si>
    <t>The Clinging Clot, Clot of Blood, The Germ-Cell</t>
  </si>
  <si>
    <t>Al-Qadr</t>
  </si>
  <si>
    <t>The Night of Honor, The Night of Decree, Power, Fate, Destiny</t>
  </si>
  <si>
    <t>5 (1/3)</t>
  </si>
  <si>
    <t>Al-Bayyinah</t>
  </si>
  <si>
    <t>The Clear Evidence, The Evidence of the Truth</t>
  </si>
  <si>
    <t>8 (1)</t>
  </si>
  <si>
    <t>Az-Zalzalah</t>
  </si>
  <si>
    <t>The Earthquake</t>
  </si>
  <si>
    <t>Al-'Aadiyat</t>
  </si>
  <si>
    <t>The Courser, The Chargers, The War Horse</t>
  </si>
  <si>
    <t>11 (1/3)</t>
  </si>
  <si>
    <t>Al-Qaari'ah</t>
  </si>
  <si>
    <t>The Striking Hour, The Great Calamity, The Stunning Blow, The Sudden Calamity</t>
  </si>
  <si>
    <t>At-Takaathur</t>
  </si>
  <si>
    <t>The Piling Up, Rivalry in World Increase, Competition, Greed for More and More</t>
  </si>
  <si>
    <t>Al-'Asr</t>
  </si>
  <si>
    <t>The Time, The Declining Day, The Epoch, The Flight of Time, Success Criteria</t>
  </si>
  <si>
    <t>3 (1/3)</t>
  </si>
  <si>
    <t>Al-Humazah</t>
  </si>
  <si>
    <t>The Scandalmonger, The Traducer, The Gossipmonger, The Slanderer</t>
  </si>
  <si>
    <t>9 (1/3)</t>
  </si>
  <si>
    <t>Al-Feel</t>
  </si>
  <si>
    <t>The Elephant</t>
  </si>
  <si>
    <t>Quraish</t>
  </si>
  <si>
    <t>The Quraysh</t>
  </si>
  <si>
    <t>4 (1/3)</t>
  </si>
  <si>
    <t>Al-Maa'oon</t>
  </si>
  <si>
    <t>The Neighbourly Assistance, Small Kindnesses, Almsgiving, Assistance</t>
  </si>
  <si>
    <t>7 (1/3)</t>
  </si>
  <si>
    <t>Al-Kawthar</t>
  </si>
  <si>
    <t>Abundance, Plenty, Good in Abundance</t>
  </si>
  <si>
    <t>Al-Kaafiroon</t>
  </si>
  <si>
    <t>The Disbelievers, The Kuffar, Those Who Deny the Truth</t>
  </si>
  <si>
    <t>6 (1/3)</t>
  </si>
  <si>
    <t>An-Nasr</t>
  </si>
  <si>
    <t>The Help, Divine Support, Victory, Succour</t>
  </si>
  <si>
    <t>Al-Masad (Al-Lahab)</t>
  </si>
  <si>
    <t>The Plaited Rope, The Palm Fibre, The Twisted Strands</t>
  </si>
  <si>
    <t>Al-Ikhlas</t>
  </si>
  <si>
    <t>Purity of Faith, The Fidelity, Tawheed (Oneness of God), The Declaration of [God's] Perfection</t>
  </si>
  <si>
    <t>Al-Falaq</t>
  </si>
  <si>
    <t>The Daybreak, Dawn, The Rising Dawn</t>
  </si>
  <si>
    <t>An-Naas</t>
  </si>
  <si>
    <t>Mankind, Men, Mass</t>
  </si>
  <si>
    <t>SuranNo</t>
  </si>
  <si>
    <t>Verses</t>
  </si>
  <si>
    <t>Revelation</t>
  </si>
  <si>
    <t>QURAINC CARD</t>
  </si>
  <si>
    <t>.</t>
  </si>
  <si>
    <t>VERSES</t>
  </si>
  <si>
    <t>REVELATION</t>
  </si>
  <si>
    <t>QURANIC CARD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</si>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</sst>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11" xfId="1" applyNumberFormat="1" applyFont="1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0" fillId="3" borderId="10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11" xfId="0" applyFill="1" applyBorder="1"/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5" xfId="0" applyFill="1" applyBorder="1"/>
    <xf numFmtId="0" fontId="0" fillId="3" borderId="1" xfId="0" applyFont="1" applyFill="1" applyBorder="1" applyAlignment="1">
      <alignment horizontal="center"/>
    </xf>
    <xf numFmtId="1" fontId="0" fillId="0" borderId="12" xfId="1" applyNumberFormat="1" applyFont="1" applyBorder="1" applyAlignment="1">
      <alignment horizontal="center"/>
    </xf>
    <xf numFmtId="0" fontId="0" fillId="4" borderId="0" xfId="0" applyFill="1"/>
    <xf numFmtId="0" fontId="0" fillId="3" borderId="9" xfId="0" applyFill="1" applyBorder="1"/>
    <xf numFmtId="0" fontId="0" fillId="3" borderId="6" xfId="0" applyFill="1" applyBorder="1"/>
    <xf numFmtId="1" fontId="0" fillId="0" borderId="0" xfId="0" applyNumberFormat="1" applyAlignment="1">
      <alignment vertical="center"/>
    </xf>
    <xf numFmtId="2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2" xfId="0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12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1" xfId="0" applyFill="1" applyBorder="1"/>
    <xf numFmtId="0" fontId="0" fillId="0" borderId="13" xfId="0" applyFill="1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9" borderId="14" xfId="0" applyFill="1" applyBorder="1"/>
    <xf numFmtId="0" fontId="0" fillId="9" borderId="1" xfId="0" applyFill="1" applyBorder="1"/>
    <xf numFmtId="0" fontId="0" fillId="9" borderId="13" xfId="0" applyFill="1" applyBorder="1"/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8" fillId="10" borderId="2" xfId="0" applyFont="1" applyFill="1" applyBorder="1" applyAlignment="1">
      <alignment horizontal="center"/>
    </xf>
    <xf numFmtId="0" fontId="0" fillId="10" borderId="13" xfId="0" applyFill="1" applyBorder="1"/>
    <xf numFmtId="0" fontId="9" fillId="10" borderId="2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13" xfId="0" applyFill="1" applyBorder="1"/>
    <xf numFmtId="0" fontId="0" fillId="11" borderId="1" xfId="0" applyFill="1" applyBorder="1"/>
    <xf numFmtId="1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6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17BC81-56D1-417B-A9D8-0F6915CB639A}" autoFormatId="16" applyNumberFormats="0" applyBorderFormats="0" applyFontFormats="0" applyPatternFormats="0" applyAlignmentFormats="0" applyWidthHeightFormats="0">
  <queryTableRefresh nextId="14" unboundColumnsRight="1">
    <queryTableFields count="6">
      <queryTableField id="1" name="#" tableColumnId="1"/>
      <queryTableField id="2" name="Anglicized title(s)" tableColumnId="2"/>
      <queryTableField id="4" name="English title(s)" tableColumnId="4"/>
      <queryTableField id="5" name="Number of verses (Number of Rukūʿs)" tableColumnId="5"/>
      <queryTableField id="6" name="Place of Revelation" tableColumnId="6"/>
      <queryTableField id="13" dataBound="0" tableColumnId="14"/>
    </queryTableFields>
    <queryTableDeletedFields count="7">
      <deletedField name="Arabic title(s)"/>
      <deletedField name="Egyptian Standard Chronological Order[2][3][4]"/>
      <deletedField name="Nöldeke's Chronological Order[2]"/>
      <deletedField name="Muqatta'at (isolated letters)[5]"/>
      <deletedField name="Title refers to"/>
      <deletedField name="Main theme(s)"/>
      <deletedField name="Juz'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6D364C-A091-42E4-A8E0-9F72BDA67777}" name="Surahs" displayName="Surahs" ref="A1:F116" tableType="queryTable" totalsRowShown="0">
  <autoFilter ref="A1:F116" xr:uid="{F18B39A8-640B-4AF5-8930-05BF130C4E8B}"/>
  <tableColumns count="6">
    <tableColumn id="1" xr3:uid="{067DD221-30DC-44FC-90CC-CEC315D5DC97}" uniqueName="1" name="#" queryTableFieldId="1"/>
    <tableColumn id="2" xr3:uid="{8229F430-705D-4203-B0AC-99A4498C4A4A}" uniqueName="2" name="Anglicized title(s)" queryTableFieldId="2"/>
    <tableColumn id="4" xr3:uid="{FC5260C5-BC8F-4DF7-BC5D-801B7797134F}" uniqueName="4" name="English title(s)" queryTableFieldId="4"/>
    <tableColumn id="5" xr3:uid="{14BE5EAC-BE49-45B5-A6C5-C6891967F7C1}" uniqueName="5" name="Number of verses (Number of Rukūʿs)" queryTableFieldId="5" dataDxfId="5"/>
    <tableColumn id="6" xr3:uid="{E7613596-3DE0-40C4-8D89-D2E209A7B0C5}" uniqueName="6" name="Place of Revelation" queryTableFieldId="6"/>
    <tableColumn id="14" xr3:uid="{C3BAFA19-1BED-4F4B-AFE0-7DC015B8DAA3}" uniqueName="14" name="Column1" queryTableFieldId="13" dataDxfId="4">
      <calculatedColumnFormula>VALUE(LEFT(D2, FIND("(", D2)-1))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AE5B-F071-412F-B365-6F6A443ED1D0}">
  <dimension ref="B1:P18"/>
  <sheetViews>
    <sheetView workbookViewId="0">
      <selection activeCell="B2" sqref="B2:H12"/>
    </sheetView>
  </sheetViews>
  <sheetFormatPr defaultRowHeight="15" x14ac:dyDescent="0.25"/>
  <cols>
    <col min="2" max="2" width="12" customWidth="1"/>
    <col min="3" max="3" width="13.42578125" customWidth="1"/>
    <col min="8" max="8" width="18.140625" customWidth="1"/>
    <col min="12" max="12" width="17.42578125" customWidth="1"/>
    <col min="13" max="13" width="12.85546875" customWidth="1"/>
    <col min="15" max="15" width="11.42578125" customWidth="1"/>
    <col min="16" max="16" width="10.28515625" customWidth="1"/>
  </cols>
  <sheetData>
    <row r="1" spans="2:16" ht="15.75" thickBot="1" x14ac:dyDescent="0.3"/>
    <row r="2" spans="2:16" ht="33" thickBot="1" x14ac:dyDescent="0.4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L2" s="44" t="s">
        <v>36</v>
      </c>
      <c r="M2" s="45"/>
      <c r="N2" s="45"/>
      <c r="O2" s="45"/>
      <c r="P2" s="46"/>
    </row>
    <row r="3" spans="2:16" ht="15.75" thickBot="1" x14ac:dyDescent="0.3">
      <c r="B3" s="4" t="s">
        <v>7</v>
      </c>
      <c r="C3" s="4" t="s">
        <v>8</v>
      </c>
      <c r="D3" s="4">
        <v>85</v>
      </c>
      <c r="E3" s="4">
        <v>78</v>
      </c>
      <c r="F3" s="4">
        <v>92</v>
      </c>
      <c r="G3" s="4">
        <v>74</v>
      </c>
      <c r="H3" s="4">
        <v>88</v>
      </c>
      <c r="L3" s="22"/>
      <c r="M3" s="23"/>
      <c r="N3" s="23"/>
      <c r="O3" s="23" t="s">
        <v>0</v>
      </c>
      <c r="P3" s="24" t="s">
        <v>17</v>
      </c>
    </row>
    <row r="4" spans="2:16" ht="15.75" thickBot="1" x14ac:dyDescent="0.3">
      <c r="B4" s="4" t="s">
        <v>9</v>
      </c>
      <c r="C4" s="4" t="s">
        <v>10</v>
      </c>
      <c r="D4" s="4">
        <v>91</v>
      </c>
      <c r="E4" s="4">
        <v>84</v>
      </c>
      <c r="F4" s="4">
        <v>89</v>
      </c>
      <c r="G4" s="4">
        <v>77</v>
      </c>
      <c r="H4" s="4">
        <v>95</v>
      </c>
      <c r="L4" s="21"/>
      <c r="M4" s="25"/>
      <c r="N4" s="25"/>
      <c r="O4" s="25"/>
      <c r="P4" s="26"/>
    </row>
    <row r="5" spans="2:16" ht="15.75" thickBot="1" x14ac:dyDescent="0.3">
      <c r="B5" s="4" t="s">
        <v>11</v>
      </c>
      <c r="C5" s="4" t="s">
        <v>12</v>
      </c>
      <c r="D5" s="4">
        <v>76</v>
      </c>
      <c r="E5" s="4">
        <v>80</v>
      </c>
      <c r="F5" s="4">
        <v>88</v>
      </c>
      <c r="G5" s="4">
        <v>85</v>
      </c>
      <c r="H5" s="4">
        <v>81</v>
      </c>
      <c r="L5" s="27" t="s">
        <v>27</v>
      </c>
      <c r="M5" s="28" t="str">
        <f>VLOOKUP(P3,B2:H12,2)</f>
        <v>Hamza Yousaf</v>
      </c>
      <c r="N5" s="29"/>
      <c r="O5" s="29"/>
      <c r="P5" s="26"/>
    </row>
    <row r="6" spans="2:16" ht="15.75" thickBot="1" x14ac:dyDescent="0.3">
      <c r="B6" s="4" t="s">
        <v>13</v>
      </c>
      <c r="C6" s="4" t="s">
        <v>14</v>
      </c>
      <c r="D6" s="4">
        <v>82</v>
      </c>
      <c r="E6" s="4">
        <v>79</v>
      </c>
      <c r="F6" s="4">
        <v>90</v>
      </c>
      <c r="G6" s="4">
        <v>43</v>
      </c>
      <c r="H6" s="4">
        <v>86</v>
      </c>
      <c r="L6" s="30"/>
      <c r="M6" s="29"/>
      <c r="N6" s="29"/>
      <c r="O6" s="29"/>
      <c r="P6" s="26"/>
    </row>
    <row r="7" spans="2:16" ht="15.75" thickBot="1" x14ac:dyDescent="0.3">
      <c r="B7" s="4" t="s">
        <v>15</v>
      </c>
      <c r="C7" s="4" t="s">
        <v>16</v>
      </c>
      <c r="D7" s="4">
        <v>89</v>
      </c>
      <c r="E7" s="4">
        <v>91</v>
      </c>
      <c r="F7" s="4">
        <v>87</v>
      </c>
      <c r="G7" s="4">
        <v>84</v>
      </c>
      <c r="H7" s="4">
        <v>90</v>
      </c>
      <c r="L7" s="10" t="s">
        <v>28</v>
      </c>
      <c r="M7" s="11" t="s">
        <v>29</v>
      </c>
      <c r="N7" s="11" t="s">
        <v>30</v>
      </c>
      <c r="O7" s="12" t="s">
        <v>31</v>
      </c>
      <c r="P7" s="26"/>
    </row>
    <row r="8" spans="2:16" x14ac:dyDescent="0.25">
      <c r="B8" s="4" t="s">
        <v>17</v>
      </c>
      <c r="C8" s="4" t="s">
        <v>18</v>
      </c>
      <c r="D8" s="4">
        <v>78</v>
      </c>
      <c r="E8" s="4">
        <v>45</v>
      </c>
      <c r="F8" s="4">
        <v>85</v>
      </c>
      <c r="G8" s="4">
        <v>80</v>
      </c>
      <c r="H8" s="4">
        <v>82</v>
      </c>
      <c r="L8" s="13"/>
      <c r="M8" s="14"/>
      <c r="N8" s="14"/>
      <c r="O8" s="15"/>
      <c r="P8" s="26"/>
    </row>
    <row r="9" spans="2:16" x14ac:dyDescent="0.25">
      <c r="B9" s="4" t="s">
        <v>19</v>
      </c>
      <c r="C9" s="4" t="s">
        <v>20</v>
      </c>
      <c r="D9" s="4">
        <v>92</v>
      </c>
      <c r="E9" s="4">
        <v>88</v>
      </c>
      <c r="F9" s="4">
        <v>91</v>
      </c>
      <c r="G9" s="4">
        <v>79</v>
      </c>
      <c r="H9" s="4">
        <v>49</v>
      </c>
      <c r="L9" s="16" t="s">
        <v>32</v>
      </c>
      <c r="M9" s="17">
        <f>VLOOKUP(P3,B2:H12,3)</f>
        <v>78</v>
      </c>
      <c r="N9" s="17" t="str">
        <f>IF(M9&gt;=80,"A+",IF(M9&gt;=70,"A",IF(M9&gt;=60,"B",IF(M9&gt;=50,"C","F"))))</f>
        <v>A</v>
      </c>
      <c r="O9" s="18">
        <f>M9/100*100</f>
        <v>78</v>
      </c>
      <c r="P9" s="26"/>
    </row>
    <row r="10" spans="2:16" ht="18" customHeight="1" x14ac:dyDescent="0.25">
      <c r="B10" s="5" t="s">
        <v>21</v>
      </c>
      <c r="C10" s="5" t="s">
        <v>22</v>
      </c>
      <c r="D10" s="5">
        <v>48</v>
      </c>
      <c r="E10" s="5">
        <v>76</v>
      </c>
      <c r="F10" s="5">
        <v>42</v>
      </c>
      <c r="G10" s="5">
        <v>81</v>
      </c>
      <c r="H10" s="5">
        <v>87</v>
      </c>
      <c r="L10" s="16" t="s">
        <v>3</v>
      </c>
      <c r="M10" s="17">
        <f>VLOOKUP(P3,B2:H12,4)</f>
        <v>45</v>
      </c>
      <c r="N10" s="17" t="str">
        <f>IF(M10&gt;=80,"A+",IF(M10&gt;=70,"A",IF(M10&gt;=60,"B",IF(M10&gt;=50,"C","F"))))</f>
        <v>F</v>
      </c>
      <c r="O10" s="18">
        <f>M10/100*100</f>
        <v>45</v>
      </c>
      <c r="P10" s="26"/>
    </row>
    <row r="11" spans="2:16" x14ac:dyDescent="0.25">
      <c r="B11" s="5" t="s">
        <v>23</v>
      </c>
      <c r="C11" s="5" t="s">
        <v>24</v>
      </c>
      <c r="D11" s="5">
        <v>90</v>
      </c>
      <c r="E11" s="5">
        <v>85</v>
      </c>
      <c r="F11" s="5">
        <v>94</v>
      </c>
      <c r="G11" s="5">
        <v>82</v>
      </c>
      <c r="H11" s="5">
        <v>93</v>
      </c>
      <c r="L11" s="16" t="s">
        <v>4</v>
      </c>
      <c r="M11" s="17">
        <f>VLOOKUP(P3,B2:H12,5)</f>
        <v>85</v>
      </c>
      <c r="N11" s="17" t="str">
        <f>IF(M11&gt;=80,"A+",IF(M11&gt;=70,"A",IF(M11&gt;=60,"B",IF(M11&gt;=50,"C","F"))))</f>
        <v>A+</v>
      </c>
      <c r="O11" s="18">
        <f>M11/100*100</f>
        <v>85</v>
      </c>
      <c r="P11" s="26"/>
    </row>
    <row r="12" spans="2:16" x14ac:dyDescent="0.25">
      <c r="B12" s="5" t="s">
        <v>25</v>
      </c>
      <c r="C12" s="5" t="s">
        <v>26</v>
      </c>
      <c r="D12" s="5">
        <v>87</v>
      </c>
      <c r="E12" s="5">
        <v>82</v>
      </c>
      <c r="F12" s="5">
        <v>89</v>
      </c>
      <c r="G12" s="5">
        <v>78</v>
      </c>
      <c r="H12" s="5">
        <v>91</v>
      </c>
      <c r="L12" s="16" t="s">
        <v>5</v>
      </c>
      <c r="M12" s="17">
        <f>VLOOKUP(P3,B2:H12,6)</f>
        <v>80</v>
      </c>
      <c r="N12" s="17" t="str">
        <f>IF(M12&gt;=80,"A+",IF(M12&gt;=70,"A",IF(M12&gt;=60,"B",IF(M12&gt;=50,"C","F"))))</f>
        <v>A+</v>
      </c>
      <c r="O12" s="18">
        <f>M12/100*100</f>
        <v>80</v>
      </c>
      <c r="P12" s="26"/>
    </row>
    <row r="13" spans="2:16" ht="15.75" thickBot="1" x14ac:dyDescent="0.3">
      <c r="L13" s="8" t="s">
        <v>33</v>
      </c>
      <c r="M13" s="9">
        <f>VLOOKUP(P3,B2:H12,7)</f>
        <v>82</v>
      </c>
      <c r="N13" s="9" t="str">
        <f>IF(M13&gt;=80,"A+",IF(M13&gt;=70,"A",IF(M13&gt;=60,"B",IF(M13&gt;=50,"C","F"))))</f>
        <v>A+</v>
      </c>
      <c r="O13" s="36">
        <f>M13/100*100</f>
        <v>82</v>
      </c>
      <c r="P13" s="26"/>
    </row>
    <row r="14" spans="2:16" ht="15.75" thickBot="1" x14ac:dyDescent="0.3">
      <c r="L14" s="21"/>
      <c r="M14" s="25"/>
      <c r="N14" s="25"/>
      <c r="O14" s="26"/>
      <c r="P14" s="26"/>
    </row>
    <row r="15" spans="2:16" ht="15.75" thickBot="1" x14ac:dyDescent="0.3">
      <c r="B15" s="47" t="s">
        <v>37</v>
      </c>
      <c r="C15" s="48"/>
      <c r="D15" s="48"/>
      <c r="E15" s="48"/>
      <c r="F15" s="48"/>
      <c r="G15" s="48"/>
      <c r="L15" s="27" t="s">
        <v>34</v>
      </c>
      <c r="M15" s="35">
        <f>SUM(M9:M13)</f>
        <v>370</v>
      </c>
      <c r="N15" s="21"/>
      <c r="O15" s="26"/>
      <c r="P15" s="26"/>
    </row>
    <row r="16" spans="2:16" ht="15.75" thickBot="1" x14ac:dyDescent="0.3">
      <c r="B16" s="48"/>
      <c r="C16" s="48"/>
      <c r="D16" s="48"/>
      <c r="E16" s="48"/>
      <c r="F16" s="48"/>
      <c r="G16" s="48"/>
      <c r="L16" s="27" t="s">
        <v>35</v>
      </c>
      <c r="M16" s="27">
        <f>M15/500*100</f>
        <v>74</v>
      </c>
      <c r="N16" s="21"/>
      <c r="O16" s="26"/>
      <c r="P16" s="26"/>
    </row>
    <row r="17" spans="2:16" ht="15.75" thickBot="1" x14ac:dyDescent="0.3">
      <c r="B17" s="48"/>
      <c r="C17" s="48"/>
      <c r="D17" s="48"/>
      <c r="E17" s="48"/>
      <c r="F17" s="48"/>
      <c r="G17" s="48"/>
      <c r="L17" s="32" t="s">
        <v>30</v>
      </c>
      <c r="M17" s="33" t="str">
        <f>IF(M16&gt;=80,"A+",IF(M16&gt;=70,"A",IF(M16&gt;=60,"B",IF(M16&gt;=50,"C","F"))))</f>
        <v>A</v>
      </c>
      <c r="N17" s="34"/>
      <c r="O17" s="31"/>
      <c r="P17" s="31"/>
    </row>
    <row r="18" spans="2:16" x14ac:dyDescent="0.25">
      <c r="B18" s="37"/>
      <c r="C18" s="37"/>
      <c r="D18" s="37"/>
      <c r="E18" s="37"/>
      <c r="F18" s="37"/>
      <c r="G18" s="37"/>
    </row>
  </sheetData>
  <mergeCells count="2">
    <mergeCell ref="L2:P2"/>
    <mergeCell ref="B15:G17"/>
  </mergeCells>
  <conditionalFormatting sqref="M9:M13">
    <cfRule type="cellIs" dxfId="3" priority="1" operator="lessThan">
      <formula>50</formula>
    </cfRule>
    <cfRule type="cellIs" dxfId="2" priority="2" operator="greaterThan">
      <formula>80</formula>
    </cfRule>
  </conditionalFormatting>
  <dataValidations count="1">
    <dataValidation type="list" allowBlank="1" showInputMessage="1" showErrorMessage="1" sqref="P3" xr:uid="{AE78FF7E-0C3A-41A9-A9A0-CBDEA16D327B}">
      <formula1>$B$3:$B$12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CB5B-1E06-4AA4-83DA-BCDDE37D4834}">
  <dimension ref="A1:T17"/>
  <sheetViews>
    <sheetView workbookViewId="0">
      <selection activeCell="S3" sqref="S3"/>
    </sheetView>
  </sheetViews>
  <sheetFormatPr defaultRowHeight="15" x14ac:dyDescent="0.25"/>
  <cols>
    <col min="14" max="14" width="17.7109375" customWidth="1"/>
    <col min="15" max="15" width="11.28515625" customWidth="1"/>
    <col min="17" max="17" width="12.85546875" customWidth="1"/>
    <col min="18" max="19" width="10.85546875" customWidth="1"/>
  </cols>
  <sheetData>
    <row r="1" spans="1:20" ht="30.75" thickBot="1" x14ac:dyDescent="0.3">
      <c r="A1" s="3" t="s">
        <v>0</v>
      </c>
      <c r="B1" s="4" t="s">
        <v>7</v>
      </c>
      <c r="C1" s="4" t="s">
        <v>9</v>
      </c>
      <c r="D1" s="4" t="s">
        <v>11</v>
      </c>
      <c r="E1" s="4" t="s">
        <v>13</v>
      </c>
      <c r="F1" s="4" t="s">
        <v>15</v>
      </c>
      <c r="G1" s="4" t="s">
        <v>17</v>
      </c>
      <c r="H1" s="4" t="s">
        <v>19</v>
      </c>
      <c r="I1" s="5" t="s">
        <v>21</v>
      </c>
      <c r="J1" s="5" t="s">
        <v>23</v>
      </c>
      <c r="K1" s="5" t="s">
        <v>25</v>
      </c>
    </row>
    <row r="2" spans="1:20" ht="33" thickBot="1" x14ac:dyDescent="0.45">
      <c r="A2" s="3" t="s">
        <v>1</v>
      </c>
      <c r="B2" s="4" t="s">
        <v>8</v>
      </c>
      <c r="C2" s="4" t="s">
        <v>10</v>
      </c>
      <c r="D2" s="4" t="s">
        <v>12</v>
      </c>
      <c r="E2" s="4" t="s">
        <v>14</v>
      </c>
      <c r="F2" s="4" t="s">
        <v>16</v>
      </c>
      <c r="G2" s="4" t="s">
        <v>18</v>
      </c>
      <c r="H2" s="4" t="s">
        <v>20</v>
      </c>
      <c r="I2" s="5" t="s">
        <v>22</v>
      </c>
      <c r="J2" s="5" t="s">
        <v>24</v>
      </c>
      <c r="K2" s="5" t="s">
        <v>26</v>
      </c>
      <c r="N2" s="49" t="s">
        <v>36</v>
      </c>
      <c r="O2" s="50"/>
      <c r="P2" s="50"/>
      <c r="Q2" s="50"/>
      <c r="R2" s="50"/>
      <c r="S2" s="50"/>
      <c r="T2" s="51"/>
    </row>
    <row r="3" spans="1:20" ht="15.75" thickBot="1" x14ac:dyDescent="0.3">
      <c r="A3" s="3" t="s">
        <v>2</v>
      </c>
      <c r="B3" s="4">
        <v>85</v>
      </c>
      <c r="C3" s="4">
        <v>91</v>
      </c>
      <c r="D3" s="4">
        <v>76</v>
      </c>
      <c r="E3" s="4">
        <v>82</v>
      </c>
      <c r="F3" s="4">
        <v>45</v>
      </c>
      <c r="G3" s="4">
        <v>78</v>
      </c>
      <c r="H3" s="4">
        <v>92</v>
      </c>
      <c r="I3" s="5">
        <v>84</v>
      </c>
      <c r="J3" s="5">
        <v>90</v>
      </c>
      <c r="K3" s="5">
        <v>48</v>
      </c>
      <c r="N3" s="22"/>
      <c r="O3" s="23"/>
      <c r="P3" s="23"/>
      <c r="Q3" s="23"/>
      <c r="R3" s="24" t="s">
        <v>0</v>
      </c>
      <c r="S3" s="24" t="s">
        <v>21</v>
      </c>
      <c r="T3" s="38"/>
    </row>
    <row r="4" spans="1:20" ht="15.75" thickBot="1" x14ac:dyDescent="0.3">
      <c r="A4" s="3" t="s">
        <v>3</v>
      </c>
      <c r="B4" s="4">
        <v>78</v>
      </c>
      <c r="C4" s="4">
        <v>84</v>
      </c>
      <c r="D4" s="4">
        <v>80</v>
      </c>
      <c r="E4" s="4">
        <v>79</v>
      </c>
      <c r="F4" s="4">
        <v>91</v>
      </c>
      <c r="G4" s="4">
        <v>73</v>
      </c>
      <c r="H4" s="4">
        <v>88</v>
      </c>
      <c r="I4" s="5">
        <v>42</v>
      </c>
      <c r="J4" s="5">
        <v>85</v>
      </c>
      <c r="K4" s="5">
        <v>82</v>
      </c>
      <c r="N4" s="21"/>
      <c r="O4" s="25"/>
      <c r="P4" s="25"/>
      <c r="Q4" s="25"/>
      <c r="R4" s="25"/>
      <c r="S4" s="25"/>
      <c r="T4" s="26"/>
    </row>
    <row r="5" spans="1:20" ht="15.75" thickBot="1" x14ac:dyDescent="0.3">
      <c r="A5" s="3" t="s">
        <v>4</v>
      </c>
      <c r="B5" s="4">
        <v>92</v>
      </c>
      <c r="C5" s="4">
        <v>89</v>
      </c>
      <c r="D5" s="4">
        <v>88</v>
      </c>
      <c r="E5" s="4">
        <v>49</v>
      </c>
      <c r="F5" s="4">
        <v>87</v>
      </c>
      <c r="G5" s="4">
        <v>85</v>
      </c>
      <c r="H5" s="4">
        <v>91</v>
      </c>
      <c r="I5" s="5">
        <v>83</v>
      </c>
      <c r="J5" s="5">
        <v>94</v>
      </c>
      <c r="K5" s="5">
        <v>89</v>
      </c>
      <c r="N5" s="27" t="s">
        <v>27</v>
      </c>
      <c r="O5" s="34" t="str">
        <f>HLOOKUP(S3,A1:K7,2,FALSE)</f>
        <v>Usman Sheikh</v>
      </c>
      <c r="P5" s="25"/>
      <c r="Q5" s="25"/>
      <c r="R5" s="25"/>
      <c r="S5" s="25"/>
      <c r="T5" s="26"/>
    </row>
    <row r="6" spans="1:20" ht="15.75" thickBot="1" x14ac:dyDescent="0.3">
      <c r="A6" s="3" t="s">
        <v>5</v>
      </c>
      <c r="B6" s="4">
        <v>74</v>
      </c>
      <c r="C6" s="4">
        <v>49</v>
      </c>
      <c r="D6" s="4">
        <v>85</v>
      </c>
      <c r="E6" s="4">
        <v>72</v>
      </c>
      <c r="F6" s="4">
        <v>84</v>
      </c>
      <c r="G6" s="4">
        <v>80</v>
      </c>
      <c r="H6" s="4">
        <v>79</v>
      </c>
      <c r="I6" s="5">
        <v>81</v>
      </c>
      <c r="J6" s="5">
        <v>82</v>
      </c>
      <c r="K6" s="5">
        <v>78</v>
      </c>
      <c r="N6" s="21"/>
      <c r="O6" s="25"/>
      <c r="P6" s="25"/>
      <c r="Q6" s="25"/>
      <c r="R6" s="25"/>
      <c r="S6" s="25"/>
      <c r="T6" s="26"/>
    </row>
    <row r="7" spans="1:20" ht="30.75" thickBot="1" x14ac:dyDescent="0.3">
      <c r="A7" s="3" t="s">
        <v>6</v>
      </c>
      <c r="B7" s="4">
        <v>88</v>
      </c>
      <c r="C7" s="4">
        <v>95</v>
      </c>
      <c r="D7" s="4">
        <v>81</v>
      </c>
      <c r="E7" s="4">
        <v>86</v>
      </c>
      <c r="F7" s="4">
        <v>90</v>
      </c>
      <c r="G7" s="4">
        <v>82</v>
      </c>
      <c r="H7" s="4">
        <v>94</v>
      </c>
      <c r="I7" s="5">
        <v>87</v>
      </c>
      <c r="J7" s="5">
        <v>42</v>
      </c>
      <c r="K7" s="5">
        <v>91</v>
      </c>
      <c r="N7" s="7" t="s">
        <v>28</v>
      </c>
      <c r="O7" s="7" t="s">
        <v>29</v>
      </c>
      <c r="P7" s="11" t="s">
        <v>30</v>
      </c>
      <c r="Q7" s="7" t="s">
        <v>31</v>
      </c>
      <c r="R7" s="23"/>
      <c r="S7" s="23"/>
      <c r="T7" s="38"/>
    </row>
    <row r="8" spans="1:20" x14ac:dyDescent="0.25">
      <c r="N8" s="13"/>
      <c r="O8" s="14"/>
      <c r="P8" s="14"/>
      <c r="Q8" s="15"/>
      <c r="R8" s="25"/>
      <c r="S8" s="25"/>
      <c r="T8" s="26"/>
    </row>
    <row r="9" spans="1:20" x14ac:dyDescent="0.25">
      <c r="N9" s="16" t="s">
        <v>32</v>
      </c>
      <c r="O9" s="17">
        <f>HLOOKUP(S3,A1:K7,3,FALSE)</f>
        <v>84</v>
      </c>
      <c r="P9" s="17" t="str">
        <f>IF(O9&gt;=80,"A+",IF(O9&gt;=70,"A",IF(O9&gt;=60,"B",IF(O9&gt;=50,"C","F"))))</f>
        <v>A+</v>
      </c>
      <c r="Q9" s="18">
        <f>O9/100*100</f>
        <v>84</v>
      </c>
      <c r="R9" s="25"/>
      <c r="S9" s="25"/>
      <c r="T9" s="26"/>
    </row>
    <row r="10" spans="1:20" x14ac:dyDescent="0.25">
      <c r="D10" s="52" t="s">
        <v>38</v>
      </c>
      <c r="E10" s="48"/>
      <c r="F10" s="48"/>
      <c r="G10" s="48"/>
      <c r="H10" s="48"/>
      <c r="I10" s="48"/>
      <c r="N10" s="16" t="s">
        <v>3</v>
      </c>
      <c r="O10" s="17">
        <f>HLOOKUP(S3,A1:K7,4,FALSE)</f>
        <v>42</v>
      </c>
      <c r="P10" s="17" t="str">
        <f>IF(O10&gt;=80,"A+",IF(O10&gt;=70,"A",IF(O10&gt;=60,"B",IF(O10&gt;=50,"C","F"))))</f>
        <v>F</v>
      </c>
      <c r="Q10" s="18">
        <f>O10/100*100</f>
        <v>42</v>
      </c>
      <c r="R10" s="25"/>
      <c r="S10" s="25"/>
      <c r="T10" s="26"/>
    </row>
    <row r="11" spans="1:20" x14ac:dyDescent="0.25">
      <c r="D11" s="48"/>
      <c r="E11" s="48"/>
      <c r="F11" s="48"/>
      <c r="G11" s="48"/>
      <c r="H11" s="48"/>
      <c r="I11" s="48"/>
      <c r="N11" s="16" t="s">
        <v>4</v>
      </c>
      <c r="O11" s="17">
        <f>HLOOKUP(S3,A1:K7,5,FALSE)</f>
        <v>83</v>
      </c>
      <c r="P11" s="17" t="str">
        <f>IF(O11&gt;=80,"A+",IF(O11&gt;=70,"A",IF(O11&gt;=60,"B",IF(O11&gt;=50,"C","F"))))</f>
        <v>A+</v>
      </c>
      <c r="Q11" s="18">
        <f>O11/100*100</f>
        <v>83</v>
      </c>
      <c r="R11" s="25"/>
      <c r="S11" s="25"/>
      <c r="T11" s="26"/>
    </row>
    <row r="12" spans="1:20" x14ac:dyDescent="0.25">
      <c r="D12" s="48"/>
      <c r="E12" s="48"/>
      <c r="F12" s="48"/>
      <c r="G12" s="48"/>
      <c r="H12" s="48"/>
      <c r="I12" s="48"/>
      <c r="N12" s="16" t="s">
        <v>5</v>
      </c>
      <c r="O12" s="17">
        <f>HLOOKUP(S3,A1:K7,6,FALSE)</f>
        <v>81</v>
      </c>
      <c r="P12" s="17" t="str">
        <f>IF(O12&gt;=80,"A+",IF(O12&gt;=70,"A",IF(O12&gt;=60,"B",IF(O12&gt;=50,"C","F"))))</f>
        <v>A+</v>
      </c>
      <c r="Q12" s="18">
        <f>O12/100*100</f>
        <v>81</v>
      </c>
      <c r="R12" s="25"/>
      <c r="S12" s="25"/>
      <c r="T12" s="26"/>
    </row>
    <row r="13" spans="1:20" ht="15.75" thickBot="1" x14ac:dyDescent="0.3">
      <c r="D13" s="48"/>
      <c r="E13" s="48"/>
      <c r="F13" s="48"/>
      <c r="G13" s="48"/>
      <c r="H13" s="48"/>
      <c r="I13" s="48"/>
      <c r="N13" s="8" t="s">
        <v>33</v>
      </c>
      <c r="O13" s="9">
        <f>HLOOKUP(S3,A1:K7,7,FALSE)</f>
        <v>87</v>
      </c>
      <c r="P13" s="9" t="str">
        <f>IF(O13&gt;=80,"A+",IF(O13&gt;=70,"A",IF(O13&gt;=60,"B",IF(O13&gt;=50,"C","F"))))</f>
        <v>A+</v>
      </c>
      <c r="Q13" s="36">
        <f>O13/100*100</f>
        <v>87</v>
      </c>
      <c r="R13" s="25"/>
      <c r="S13" s="25"/>
      <c r="T13" s="26"/>
    </row>
    <row r="14" spans="1:20" ht="15.75" thickBot="1" x14ac:dyDescent="0.3">
      <c r="N14" s="19"/>
      <c r="O14" s="20"/>
      <c r="P14" s="25"/>
      <c r="Q14" s="25"/>
      <c r="R14" s="25"/>
      <c r="S14" s="25"/>
      <c r="T14" s="26"/>
    </row>
    <row r="15" spans="1:20" ht="15.75" thickBot="1" x14ac:dyDescent="0.3">
      <c r="N15" s="27" t="s">
        <v>34</v>
      </c>
      <c r="O15" s="35">
        <f>SUM(O9:O13)</f>
        <v>377</v>
      </c>
      <c r="P15" s="25"/>
      <c r="Q15" s="25"/>
      <c r="R15" s="25"/>
      <c r="S15" s="25"/>
      <c r="T15" s="26"/>
    </row>
    <row r="16" spans="1:20" ht="15.75" thickBot="1" x14ac:dyDescent="0.3">
      <c r="N16" s="27" t="s">
        <v>35</v>
      </c>
      <c r="O16" s="27">
        <f>O15/500*100</f>
        <v>75.400000000000006</v>
      </c>
      <c r="P16" s="25"/>
      <c r="Q16" s="25"/>
      <c r="R16" s="25"/>
      <c r="S16" s="25"/>
      <c r="T16" s="26"/>
    </row>
    <row r="17" spans="14:20" ht="15.75" thickBot="1" x14ac:dyDescent="0.3">
      <c r="N17" s="32" t="s">
        <v>30</v>
      </c>
      <c r="O17" s="32" t="str">
        <f>IF(O16&gt;=80,"A+",IF(O16&gt;=70,"A",IF(O16&gt;=60,"B",IF(O16&gt;=50,"C","F"))))</f>
        <v>A</v>
      </c>
      <c r="P17" s="39"/>
      <c r="Q17" s="39"/>
      <c r="R17" s="39"/>
      <c r="S17" s="39"/>
      <c r="T17" s="31"/>
    </row>
  </sheetData>
  <mergeCells count="2">
    <mergeCell ref="N2:T2"/>
    <mergeCell ref="D10:I13"/>
  </mergeCells>
  <conditionalFormatting sqref="O9:O13">
    <cfRule type="cellIs" dxfId="1" priority="1" operator="lessThan">
      <formula>50</formula>
    </cfRule>
    <cfRule type="cellIs" dxfId="0" priority="2" operator="greaterThan">
      <formula>80</formula>
    </cfRule>
  </conditionalFormatting>
  <dataValidations count="1">
    <dataValidation type="list" allowBlank="1" showInputMessage="1" showErrorMessage="1" sqref="S3" xr:uid="{DE78A655-1A99-468C-BFE3-4FDABCA80042}">
      <formula1>$B$1:$K$1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6878-13A2-4934-99C6-215DEFC63C06}">
  <dimension ref="B1:R20"/>
  <sheetViews>
    <sheetView topLeftCell="A2" workbookViewId="0">
      <selection activeCell="G20" sqref="G20"/>
    </sheetView>
  </sheetViews>
  <sheetFormatPr defaultRowHeight="15" x14ac:dyDescent="0.25"/>
  <cols>
    <col min="2" max="2" width="9.5703125" customWidth="1"/>
    <col min="3" max="3" width="12.7109375" customWidth="1"/>
    <col min="4" max="4" width="16.140625" customWidth="1"/>
    <col min="9" max="9" width="16.7109375" customWidth="1"/>
    <col min="10" max="10" width="9.140625" style="41"/>
    <col min="15" max="15" width="12.42578125" customWidth="1"/>
    <col min="17" max="17" width="11.5703125" customWidth="1"/>
  </cols>
  <sheetData>
    <row r="1" spans="2:18" ht="15.75" thickBot="1" x14ac:dyDescent="0.3"/>
    <row r="2" spans="2:18" x14ac:dyDescent="0.25">
      <c r="M2" s="66" t="s">
        <v>64</v>
      </c>
      <c r="N2" s="61"/>
      <c r="O2" s="61"/>
      <c r="P2" s="61"/>
      <c r="Q2" s="61"/>
      <c r="R2" s="62"/>
    </row>
    <row r="3" spans="2:18" ht="15.75" thickBot="1" x14ac:dyDescent="0.3">
      <c r="M3" s="63"/>
      <c r="N3" s="64"/>
      <c r="O3" s="64"/>
      <c r="P3" s="64"/>
      <c r="Q3" s="64"/>
      <c r="R3" s="65"/>
    </row>
    <row r="4" spans="2:18" ht="30.75" thickBot="1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K4" s="1" t="s">
        <v>39</v>
      </c>
      <c r="M4" s="79"/>
      <c r="N4" s="80"/>
      <c r="O4" s="80"/>
      <c r="P4" s="80"/>
      <c r="Q4" s="80"/>
      <c r="R4" s="81"/>
    </row>
    <row r="5" spans="2:18" ht="15.75" thickBot="1" x14ac:dyDescent="0.3">
      <c r="C5" s="2" t="s">
        <v>7</v>
      </c>
      <c r="D5" s="2" t="s">
        <v>8</v>
      </c>
      <c r="E5" s="40">
        <v>85</v>
      </c>
      <c r="F5" s="40">
        <v>78</v>
      </c>
      <c r="G5" s="40">
        <v>92</v>
      </c>
      <c r="H5" s="40">
        <v>74</v>
      </c>
      <c r="I5" s="40">
        <v>88</v>
      </c>
      <c r="K5">
        <f>COUNT(E5:I5)</f>
        <v>5</v>
      </c>
      <c r="M5" s="82"/>
      <c r="N5" s="83"/>
      <c r="O5" s="83"/>
      <c r="P5" s="78" t="s">
        <v>51</v>
      </c>
      <c r="Q5" s="70" t="s">
        <v>13</v>
      </c>
      <c r="R5" s="84"/>
    </row>
    <row r="6" spans="2:18" x14ac:dyDescent="0.25">
      <c r="C6" s="2" t="s">
        <v>9</v>
      </c>
      <c r="D6" s="2" t="s">
        <v>10</v>
      </c>
      <c r="E6" s="40">
        <v>80</v>
      </c>
      <c r="F6" s="40">
        <v>84</v>
      </c>
      <c r="G6" s="40">
        <v>89</v>
      </c>
      <c r="H6" s="40">
        <v>77</v>
      </c>
      <c r="I6" s="40">
        <v>95</v>
      </c>
      <c r="K6">
        <f t="shared" ref="K6:K14" si="0">COUNT(E6:I6)</f>
        <v>5</v>
      </c>
      <c r="M6" s="82"/>
      <c r="N6" s="83"/>
      <c r="O6" s="83"/>
      <c r="P6" s="83"/>
      <c r="Q6" s="83"/>
      <c r="R6" s="84"/>
    </row>
    <row r="7" spans="2:18" ht="15.75" thickBot="1" x14ac:dyDescent="0.3">
      <c r="C7" s="2" t="s">
        <v>11</v>
      </c>
      <c r="D7" s="2" t="s">
        <v>12</v>
      </c>
      <c r="E7" s="40">
        <v>76</v>
      </c>
      <c r="F7" s="40">
        <v>80</v>
      </c>
      <c r="G7" s="40">
        <v>88</v>
      </c>
      <c r="H7" s="40">
        <v>85</v>
      </c>
      <c r="I7" s="40">
        <v>81</v>
      </c>
      <c r="K7">
        <f t="shared" si="0"/>
        <v>5</v>
      </c>
      <c r="M7" s="82"/>
      <c r="N7" s="83"/>
      <c r="O7" s="83"/>
      <c r="P7" s="83"/>
      <c r="Q7" s="83"/>
      <c r="R7" s="84"/>
    </row>
    <row r="8" spans="2:18" ht="15.75" thickBot="1" x14ac:dyDescent="0.3">
      <c r="C8" s="2" t="s">
        <v>13</v>
      </c>
      <c r="D8" s="2" t="s">
        <v>14</v>
      </c>
      <c r="E8" s="40">
        <v>62</v>
      </c>
      <c r="F8" s="40">
        <v>79</v>
      </c>
      <c r="G8" s="40">
        <v>90</v>
      </c>
      <c r="H8" s="40">
        <v>72</v>
      </c>
      <c r="I8" s="40">
        <v>86</v>
      </c>
      <c r="K8">
        <f t="shared" si="0"/>
        <v>5</v>
      </c>
      <c r="M8" s="82"/>
      <c r="N8" s="78" t="s">
        <v>52</v>
      </c>
      <c r="O8" s="70" t="str">
        <f>_xll.XLOOKUP(Q5,C5:C14,D5:D14)</f>
        <v>Bilal Haider</v>
      </c>
      <c r="P8" s="80"/>
      <c r="Q8" s="81"/>
      <c r="R8" s="84"/>
    </row>
    <row r="9" spans="2:18" ht="15.75" thickBot="1" x14ac:dyDescent="0.3">
      <c r="C9" s="2" t="s">
        <v>15</v>
      </c>
      <c r="D9" s="2" t="s">
        <v>16</v>
      </c>
      <c r="E9" s="40">
        <v>89</v>
      </c>
      <c r="F9" s="40">
        <v>91</v>
      </c>
      <c r="G9" s="40">
        <v>87</v>
      </c>
      <c r="H9" s="40">
        <v>84</v>
      </c>
      <c r="I9" s="40">
        <v>90</v>
      </c>
      <c r="K9">
        <f t="shared" si="0"/>
        <v>5</v>
      </c>
      <c r="M9" s="82"/>
      <c r="N9" s="82"/>
      <c r="O9" s="83"/>
      <c r="P9" s="83"/>
      <c r="Q9" s="84"/>
      <c r="R9" s="84"/>
    </row>
    <row r="10" spans="2:18" ht="15.75" thickBot="1" x14ac:dyDescent="0.3">
      <c r="C10" s="2" t="s">
        <v>17</v>
      </c>
      <c r="D10" s="2" t="s">
        <v>18</v>
      </c>
      <c r="E10" s="40">
        <v>78</v>
      </c>
      <c r="F10" s="40">
        <v>73</v>
      </c>
      <c r="G10" s="40">
        <v>85</v>
      </c>
      <c r="H10" s="40">
        <v>80</v>
      </c>
      <c r="I10" s="40">
        <v>82</v>
      </c>
      <c r="K10">
        <f t="shared" si="0"/>
        <v>5</v>
      </c>
      <c r="M10" s="82"/>
      <c r="N10" s="72" t="s">
        <v>53</v>
      </c>
      <c r="O10" s="73" t="s">
        <v>58</v>
      </c>
      <c r="P10" s="73" t="s">
        <v>59</v>
      </c>
      <c r="Q10" s="74" t="s">
        <v>60</v>
      </c>
      <c r="R10" s="84"/>
    </row>
    <row r="11" spans="2:18" x14ac:dyDescent="0.25">
      <c r="C11" s="2" t="s">
        <v>19</v>
      </c>
      <c r="D11" s="2" t="s">
        <v>20</v>
      </c>
      <c r="E11" s="40">
        <v>92</v>
      </c>
      <c r="F11" s="40">
        <v>88</v>
      </c>
      <c r="G11" s="40">
        <v>91</v>
      </c>
      <c r="H11" s="40">
        <v>79</v>
      </c>
      <c r="I11" s="40">
        <v>94</v>
      </c>
      <c r="K11">
        <f t="shared" si="0"/>
        <v>5</v>
      </c>
      <c r="M11" s="82"/>
      <c r="N11" s="16" t="s">
        <v>54</v>
      </c>
      <c r="O11" s="17">
        <f>_xll.XLOOKUP(Q5,C5:C14,E5:E14)</f>
        <v>62</v>
      </c>
      <c r="P11" s="17" t="str">
        <f>IF(O11&gt;=80,"A+",IF(O11&gt;=70,"A",IF(O11&gt;=60,"B",IF(O11&gt;=50,"C",F))))</f>
        <v>B</v>
      </c>
      <c r="Q11" s="67">
        <f>O11/100*100</f>
        <v>62</v>
      </c>
      <c r="R11" s="84"/>
    </row>
    <row r="12" spans="2:18" x14ac:dyDescent="0.25">
      <c r="C12" s="2" t="s">
        <v>21</v>
      </c>
      <c r="D12" s="2" t="s">
        <v>22</v>
      </c>
      <c r="E12" s="40">
        <v>58</v>
      </c>
      <c r="F12" s="40">
        <v>76</v>
      </c>
      <c r="G12" s="40">
        <v>83</v>
      </c>
      <c r="H12" s="40">
        <v>81</v>
      </c>
      <c r="I12" s="40">
        <v>87</v>
      </c>
      <c r="K12">
        <f t="shared" si="0"/>
        <v>5</v>
      </c>
      <c r="M12" s="82"/>
      <c r="N12" s="68" t="s">
        <v>55</v>
      </c>
      <c r="O12" s="17">
        <f>_xll.XLOOKUP(Q5,C5:C14,F5:F14)</f>
        <v>79</v>
      </c>
      <c r="P12" s="17" t="str">
        <f>IF(O12&gt;=80,"A+",IF(O12&gt;=70,"A",IF(O12&gt;=60,"B",IF(O12&gt;=50,"C",F))))</f>
        <v>A</v>
      </c>
      <c r="Q12" s="67">
        <f t="shared" ref="Q12:Q15" si="1">O12/100*100</f>
        <v>79</v>
      </c>
      <c r="R12" s="84"/>
    </row>
    <row r="13" spans="2:18" x14ac:dyDescent="0.25">
      <c r="C13" s="2" t="s">
        <v>23</v>
      </c>
      <c r="D13" s="2" t="s">
        <v>24</v>
      </c>
      <c r="E13" s="40">
        <v>90</v>
      </c>
      <c r="F13" s="40">
        <v>85</v>
      </c>
      <c r="G13" s="40">
        <v>62</v>
      </c>
      <c r="H13" s="40">
        <v>82</v>
      </c>
      <c r="I13" s="40">
        <v>93</v>
      </c>
      <c r="K13">
        <f t="shared" si="0"/>
        <v>5</v>
      </c>
      <c r="M13" s="82"/>
      <c r="N13" s="68" t="s">
        <v>56</v>
      </c>
      <c r="O13" s="17">
        <f>_xll.XLOOKUP(Q5,C5:C14,G5:G14)</f>
        <v>90</v>
      </c>
      <c r="P13" s="17" t="str">
        <f>IF(O13&gt;=80,"A+",IF(O13&gt;=70,"A",IF(O13&gt;=60,"B",IF(O13&gt;=50,"C",F))))</f>
        <v>A+</v>
      </c>
      <c r="Q13" s="67">
        <f t="shared" si="1"/>
        <v>90</v>
      </c>
      <c r="R13" s="84"/>
    </row>
    <row r="14" spans="2:18" x14ac:dyDescent="0.25">
      <c r="C14" s="2" t="s">
        <v>25</v>
      </c>
      <c r="D14" s="2" t="s">
        <v>26</v>
      </c>
      <c r="E14" s="40">
        <v>87</v>
      </c>
      <c r="F14" s="40">
        <v>82</v>
      </c>
      <c r="G14" s="40">
        <v>89</v>
      </c>
      <c r="H14" s="40">
        <v>78</v>
      </c>
      <c r="I14" s="40">
        <v>91</v>
      </c>
      <c r="K14">
        <f t="shared" si="0"/>
        <v>5</v>
      </c>
      <c r="M14" s="82"/>
      <c r="N14" s="68" t="s">
        <v>57</v>
      </c>
      <c r="O14" s="17">
        <f>_xll.XLOOKUP(Q5,C5:C14,H5:H14)</f>
        <v>72</v>
      </c>
      <c r="P14" s="17" t="str">
        <f>IF(O14&gt;=80,"A+",IF(O14&gt;=70,"A",IF(O14&gt;=60,"B",IF(O14&gt;=50,"C",F))))</f>
        <v>A</v>
      </c>
      <c r="Q14" s="67">
        <f t="shared" si="1"/>
        <v>72</v>
      </c>
      <c r="R14" s="84"/>
    </row>
    <row r="15" spans="2:18" ht="15.75" thickBot="1" x14ac:dyDescent="0.3">
      <c r="M15" s="82"/>
      <c r="N15" s="69" t="s">
        <v>33</v>
      </c>
      <c r="O15" s="9">
        <f>_xll.XLOOKUP(Q5,C5:C14,I5:I14)</f>
        <v>86</v>
      </c>
      <c r="P15" s="9" t="str">
        <f>IF(O15&gt;=80,"A+",IF(O15&gt;=70,"A",IF(O15&gt;=60,"B",IF(O15&gt;=50,"C",F))))</f>
        <v>A+</v>
      </c>
      <c r="Q15" s="60">
        <f t="shared" si="1"/>
        <v>86</v>
      </c>
      <c r="R15" s="84"/>
    </row>
    <row r="16" spans="2:18" ht="15.75" thickBot="1" x14ac:dyDescent="0.3">
      <c r="B16" s="6" t="s">
        <v>40</v>
      </c>
      <c r="C16" s="42">
        <f>COUNTA(C5:C14)</f>
        <v>10</v>
      </c>
      <c r="M16" s="82"/>
      <c r="N16" s="83"/>
      <c r="O16" s="83"/>
      <c r="P16" s="83"/>
      <c r="Q16" s="83"/>
      <c r="R16" s="84"/>
    </row>
    <row r="17" spans="2:18" ht="15.75" thickBot="1" x14ac:dyDescent="0.3">
      <c r="B17" s="6" t="s">
        <v>41</v>
      </c>
      <c r="C17" s="43">
        <f>COUNTIF(E5:E14,"&gt;70")</f>
        <v>8</v>
      </c>
      <c r="M17" s="72"/>
      <c r="N17" s="73" t="s">
        <v>61</v>
      </c>
      <c r="O17" s="74"/>
      <c r="P17" s="71">
        <f>SUM(O11:O15)</f>
        <v>389</v>
      </c>
      <c r="Q17" s="83"/>
      <c r="R17" s="84"/>
    </row>
    <row r="18" spans="2:18" ht="15.75" thickBot="1" x14ac:dyDescent="0.3">
      <c r="B18" s="6" t="s">
        <v>50</v>
      </c>
      <c r="C18" s="42">
        <f>COUNTIFS(E5:E14,"&gt;80",F5:F14,"&gt;80")</f>
        <v>4</v>
      </c>
      <c r="M18" s="72"/>
      <c r="N18" s="73" t="s">
        <v>62</v>
      </c>
      <c r="O18" s="74"/>
      <c r="P18" s="27">
        <f>P17/500*100</f>
        <v>77.8</v>
      </c>
      <c r="Q18" s="83"/>
      <c r="R18" s="84"/>
    </row>
    <row r="19" spans="2:18" ht="15.75" thickBot="1" x14ac:dyDescent="0.3">
      <c r="B19" s="88" t="s">
        <v>65</v>
      </c>
      <c r="C19" s="42">
        <f>SUMIF(E5:E14,"&gt;80",E5:E14)</f>
        <v>443</v>
      </c>
      <c r="M19" s="75"/>
      <c r="N19" s="76" t="s">
        <v>63</v>
      </c>
      <c r="O19" s="77"/>
      <c r="P19" s="32" t="str">
        <f>IF(P18&gt;=80,"A+",IF(P18&gt;=70,"A",IF(P18&gt;=60,"B",IF(P18&gt;=50,"C",F))))</f>
        <v>A</v>
      </c>
      <c r="Q19" s="83"/>
      <c r="R19" s="84"/>
    </row>
    <row r="20" spans="2:18" ht="15.75" thickBot="1" x14ac:dyDescent="0.3">
      <c r="B20" s="89" t="s">
        <v>66</v>
      </c>
      <c r="C20" s="57">
        <f>SUMIFS(E5:E14,E5:E14,"&gt;80",G5:G14,"&gt;80")</f>
        <v>353</v>
      </c>
      <c r="M20" s="87"/>
      <c r="N20" s="86"/>
      <c r="O20" s="86"/>
      <c r="P20" s="86"/>
      <c r="Q20" s="86"/>
      <c r="R20" s="85"/>
    </row>
  </sheetData>
  <mergeCells count="1">
    <mergeCell ref="M2:R3"/>
  </mergeCells>
  <dataValidations count="1">
    <dataValidation type="list" allowBlank="1" showInputMessage="1" showErrorMessage="1" sqref="Q5" xr:uid="{79519A11-3E20-438B-A338-F7F7B0FD197C}">
      <formula1>$C$5:$C$14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B52C-16C8-4EAD-B223-0A896C5239FB}">
  <dimension ref="A1:R116"/>
  <sheetViews>
    <sheetView tabSelected="1" workbookViewId="0">
      <selection activeCell="V18" sqref="V18"/>
    </sheetView>
  </sheetViews>
  <sheetFormatPr defaultRowHeight="15" x14ac:dyDescent="0.25"/>
  <cols>
    <col min="1" max="1" width="4.28515625" bestFit="1" customWidth="1"/>
    <col min="2" max="2" width="22" bestFit="1" customWidth="1"/>
    <col min="3" max="3" width="81.140625" bestFit="1" customWidth="1"/>
    <col min="4" max="4" width="37.42578125" style="41" bestFit="1" customWidth="1"/>
    <col min="5" max="5" width="20.5703125" bestFit="1" customWidth="1"/>
    <col min="6" max="6" width="11.28515625" style="109" customWidth="1"/>
    <col min="8" max="8" width="9.5703125" customWidth="1"/>
    <col min="9" max="9" width="12.140625" customWidth="1"/>
  </cols>
  <sheetData>
    <row r="1" spans="1:18" ht="15.75" thickBot="1" x14ac:dyDescent="0.3">
      <c r="A1" t="s">
        <v>67</v>
      </c>
      <c r="B1" t="s">
        <v>68</v>
      </c>
      <c r="C1" t="s">
        <v>69</v>
      </c>
      <c r="D1" s="41" t="s">
        <v>70</v>
      </c>
      <c r="E1" t="s">
        <v>71</v>
      </c>
      <c r="F1" s="109" t="s">
        <v>509</v>
      </c>
    </row>
    <row r="2" spans="1:18" ht="15.75" thickBot="1" x14ac:dyDescent="0.3">
      <c r="A2" t="s">
        <v>67</v>
      </c>
      <c r="B2" t="s">
        <v>68</v>
      </c>
      <c r="C2" t="s">
        <v>69</v>
      </c>
      <c r="D2" s="41" t="s">
        <v>70</v>
      </c>
      <c r="E2" t="s">
        <v>71</v>
      </c>
      <c r="F2" s="109" t="e">
        <f t="shared" ref="F2:F33" si="0">VALUE(LEFT(D2, FIND("(", D2)-1))</f>
        <v>#VALUE!</v>
      </c>
      <c r="H2" s="90" t="s">
        <v>64</v>
      </c>
      <c r="I2" s="91"/>
      <c r="J2" s="91"/>
      <c r="K2" s="91"/>
      <c r="L2" s="92"/>
      <c r="O2" s="104" t="s">
        <v>41</v>
      </c>
      <c r="P2" s="105"/>
      <c r="Q2" s="105"/>
      <c r="R2" s="106"/>
    </row>
    <row r="3" spans="1:18" ht="15.75" thickBot="1" x14ac:dyDescent="0.3">
      <c r="A3" t="s">
        <v>72</v>
      </c>
      <c r="B3" t="s">
        <v>73</v>
      </c>
      <c r="C3" t="s">
        <v>74</v>
      </c>
      <c r="D3" s="41" t="s">
        <v>75</v>
      </c>
      <c r="E3" t="s">
        <v>76</v>
      </c>
      <c r="F3" s="109">
        <f t="shared" si="0"/>
        <v>7</v>
      </c>
      <c r="H3" s="93" t="s">
        <v>504</v>
      </c>
      <c r="I3" s="94"/>
      <c r="J3" s="94"/>
      <c r="K3" s="94"/>
      <c r="L3" s="95"/>
      <c r="O3" s="19"/>
      <c r="P3" s="108" t="s">
        <v>76</v>
      </c>
      <c r="Q3" s="53">
        <f>COUNTIF(E3:E116,"Makkah")</f>
        <v>86</v>
      </c>
      <c r="R3" s="54"/>
    </row>
    <row r="4" spans="1:18" ht="15.75" thickBot="1" x14ac:dyDescent="0.3">
      <c r="A4" t="s">
        <v>79</v>
      </c>
      <c r="B4" t="s">
        <v>42</v>
      </c>
      <c r="C4" t="s">
        <v>80</v>
      </c>
      <c r="D4" s="41" t="s">
        <v>81</v>
      </c>
      <c r="E4" t="s">
        <v>82</v>
      </c>
      <c r="F4" s="109">
        <f t="shared" si="0"/>
        <v>286</v>
      </c>
      <c r="H4" s="19"/>
      <c r="I4" s="20"/>
      <c r="J4" s="20"/>
      <c r="K4" s="97" t="s">
        <v>501</v>
      </c>
      <c r="L4" s="6" t="s">
        <v>353</v>
      </c>
      <c r="O4" s="19"/>
      <c r="P4" s="107" t="s">
        <v>82</v>
      </c>
      <c r="Q4" s="53">
        <f>COUNTIF(E3:E116,"Madinah")</f>
        <v>28</v>
      </c>
      <c r="R4" s="54"/>
    </row>
    <row r="5" spans="1:18" ht="15.75" thickBot="1" x14ac:dyDescent="0.3">
      <c r="A5" t="s">
        <v>85</v>
      </c>
      <c r="B5" t="s">
        <v>86</v>
      </c>
      <c r="C5" t="s">
        <v>87</v>
      </c>
      <c r="D5" s="41" t="s">
        <v>88</v>
      </c>
      <c r="E5" t="s">
        <v>82</v>
      </c>
      <c r="F5" s="109">
        <f t="shared" si="0"/>
        <v>200</v>
      </c>
      <c r="H5" s="19"/>
      <c r="I5" s="20"/>
      <c r="J5" s="20"/>
      <c r="K5" s="20"/>
      <c r="L5" s="54"/>
      <c r="O5" s="19"/>
      <c r="P5" s="20"/>
      <c r="Q5" s="20"/>
      <c r="R5" s="54"/>
    </row>
    <row r="6" spans="1:18" ht="15.75" thickBot="1" x14ac:dyDescent="0.3">
      <c r="A6" t="s">
        <v>91</v>
      </c>
      <c r="B6" t="s">
        <v>43</v>
      </c>
      <c r="C6" t="s">
        <v>92</v>
      </c>
      <c r="D6" s="41" t="s">
        <v>93</v>
      </c>
      <c r="E6" t="s">
        <v>82</v>
      </c>
      <c r="F6" s="109">
        <f t="shared" si="0"/>
        <v>176</v>
      </c>
      <c r="H6" s="96" t="s">
        <v>27</v>
      </c>
      <c r="I6" s="55" t="str">
        <f>_xll.XLOOKUP(L4,A3:A116,B3:B116)</f>
        <v>Al-Kaafiroon</v>
      </c>
      <c r="J6" s="20"/>
      <c r="K6" s="20"/>
      <c r="L6" s="54"/>
      <c r="O6" s="55"/>
      <c r="P6" s="56"/>
      <c r="Q6" s="56"/>
      <c r="R6" s="57"/>
    </row>
    <row r="7" spans="1:18" ht="15.75" thickBot="1" x14ac:dyDescent="0.3">
      <c r="A7" t="s">
        <v>77</v>
      </c>
      <c r="B7" t="s">
        <v>44</v>
      </c>
      <c r="C7" t="s">
        <v>96</v>
      </c>
      <c r="D7" s="41" t="s">
        <v>97</v>
      </c>
      <c r="E7" t="s">
        <v>82</v>
      </c>
      <c r="F7" s="109">
        <f t="shared" si="0"/>
        <v>120</v>
      </c>
      <c r="H7" s="97" t="s">
        <v>502</v>
      </c>
      <c r="I7" s="53" t="str">
        <f>_xll.XLOOKUP(L4,A3:A116,D3:D116)</f>
        <v>6 (1/3)</v>
      </c>
      <c r="J7" s="20"/>
      <c r="K7" s="20"/>
      <c r="L7" s="54"/>
      <c r="P7" t="s">
        <v>505</v>
      </c>
    </row>
    <row r="8" spans="1:18" ht="15.75" thickBot="1" x14ac:dyDescent="0.3">
      <c r="A8" t="s">
        <v>100</v>
      </c>
      <c r="B8" t="s">
        <v>45</v>
      </c>
      <c r="C8" t="s">
        <v>101</v>
      </c>
      <c r="D8" s="41" t="s">
        <v>102</v>
      </c>
      <c r="E8" t="s">
        <v>76</v>
      </c>
      <c r="F8" s="109">
        <f t="shared" si="0"/>
        <v>165</v>
      </c>
      <c r="H8" s="98" t="s">
        <v>503</v>
      </c>
      <c r="I8" s="53" t="str">
        <f>_xll.XLOOKUP(L4,A3:A116,E3:E116)</f>
        <v>Makkah</v>
      </c>
      <c r="J8" s="20"/>
      <c r="K8" s="20"/>
      <c r="L8" s="54"/>
      <c r="O8" s="104" t="s">
        <v>65</v>
      </c>
      <c r="P8" s="105"/>
      <c r="Q8" s="105"/>
      <c r="R8" s="106"/>
    </row>
    <row r="9" spans="1:18" ht="15.75" thickBot="1" x14ac:dyDescent="0.3">
      <c r="A9" t="s">
        <v>104</v>
      </c>
      <c r="B9" t="s">
        <v>46</v>
      </c>
      <c r="C9" t="s">
        <v>105</v>
      </c>
      <c r="D9" s="41" t="s">
        <v>106</v>
      </c>
      <c r="E9" t="s">
        <v>76</v>
      </c>
      <c r="F9" s="109">
        <f t="shared" si="0"/>
        <v>206</v>
      </c>
      <c r="H9" s="55"/>
      <c r="I9" s="56"/>
      <c r="J9" s="56"/>
      <c r="K9" s="56"/>
      <c r="L9" s="57"/>
      <c r="O9" s="19"/>
      <c r="P9" s="20"/>
      <c r="Q9" s="20"/>
      <c r="R9" s="54"/>
    </row>
    <row r="10" spans="1:18" ht="15.75" thickBot="1" x14ac:dyDescent="0.3">
      <c r="A10" t="s">
        <v>108</v>
      </c>
      <c r="B10" t="s">
        <v>47</v>
      </c>
      <c r="C10" t="s">
        <v>109</v>
      </c>
      <c r="D10" s="41" t="s">
        <v>110</v>
      </c>
      <c r="E10" t="s">
        <v>82</v>
      </c>
      <c r="F10" s="109">
        <f t="shared" si="0"/>
        <v>75</v>
      </c>
      <c r="O10" s="19"/>
      <c r="P10" s="108" t="s">
        <v>76</v>
      </c>
      <c r="Q10" s="42">
        <f>SUMIF(E3:E116,"Makkah",F3:F116)</f>
        <v>4613</v>
      </c>
      <c r="R10" s="54"/>
    </row>
    <row r="11" spans="1:18" ht="15.75" thickBot="1" x14ac:dyDescent="0.3">
      <c r="A11" t="s">
        <v>113</v>
      </c>
      <c r="B11" t="s">
        <v>48</v>
      </c>
      <c r="C11" t="s">
        <v>114</v>
      </c>
      <c r="D11" s="41" t="s">
        <v>115</v>
      </c>
      <c r="E11" t="s">
        <v>82</v>
      </c>
      <c r="F11" s="109">
        <f t="shared" si="0"/>
        <v>129</v>
      </c>
      <c r="O11" s="19"/>
      <c r="P11" s="20"/>
      <c r="Q11" s="20"/>
      <c r="R11" s="54"/>
    </row>
    <row r="12" spans="1:18" ht="21.75" thickBot="1" x14ac:dyDescent="0.4">
      <c r="A12" t="s">
        <v>117</v>
      </c>
      <c r="B12" t="s">
        <v>49</v>
      </c>
      <c r="C12" t="s">
        <v>118</v>
      </c>
      <c r="D12" s="41" t="s">
        <v>119</v>
      </c>
      <c r="E12" t="s">
        <v>76</v>
      </c>
      <c r="F12" s="109">
        <f t="shared" si="0"/>
        <v>109</v>
      </c>
      <c r="H12" s="101" t="s">
        <v>37</v>
      </c>
      <c r="I12" s="99"/>
      <c r="J12" s="99"/>
      <c r="K12" s="99"/>
      <c r="L12" s="100"/>
      <c r="O12" s="104" t="s">
        <v>66</v>
      </c>
      <c r="P12" s="105"/>
      <c r="Q12" s="105"/>
      <c r="R12" s="106"/>
    </row>
    <row r="13" spans="1:18" ht="19.5" thickBot="1" x14ac:dyDescent="0.35">
      <c r="A13" t="s">
        <v>122</v>
      </c>
      <c r="B13" t="s">
        <v>123</v>
      </c>
      <c r="C13" t="s">
        <v>123</v>
      </c>
      <c r="D13" s="41" t="s">
        <v>124</v>
      </c>
      <c r="E13" t="s">
        <v>76</v>
      </c>
      <c r="F13" s="109">
        <f t="shared" si="0"/>
        <v>123</v>
      </c>
      <c r="H13" s="103" t="s">
        <v>508</v>
      </c>
      <c r="I13" s="99"/>
      <c r="J13" s="99"/>
      <c r="K13" s="99"/>
      <c r="L13" s="100"/>
      <c r="O13" s="19"/>
      <c r="P13" s="20"/>
      <c r="Q13" s="20"/>
      <c r="R13" s="54"/>
    </row>
    <row r="14" spans="1:18" ht="15.75" thickBot="1" x14ac:dyDescent="0.3">
      <c r="B14" t="s">
        <v>127</v>
      </c>
      <c r="C14" t="s">
        <v>128</v>
      </c>
      <c r="D14" s="41" t="s">
        <v>129</v>
      </c>
      <c r="E14" t="s">
        <v>76</v>
      </c>
      <c r="F14" s="109">
        <f t="shared" si="0"/>
        <v>111</v>
      </c>
      <c r="H14" s="19"/>
      <c r="I14" s="20"/>
      <c r="J14" s="20"/>
      <c r="K14" s="102" t="s">
        <v>501</v>
      </c>
      <c r="L14" s="59" t="s">
        <v>116</v>
      </c>
      <c r="O14" s="19"/>
      <c r="P14" s="108" t="s">
        <v>82</v>
      </c>
      <c r="Q14" s="42">
        <f>SUMIFS(F3:F116,E3:E116,"Madinah",F3:F116,"&gt;50")</f>
        <v>1279</v>
      </c>
      <c r="R14" s="54"/>
    </row>
    <row r="15" spans="1:18" ht="15.75" thickBot="1" x14ac:dyDescent="0.3">
      <c r="A15" t="s">
        <v>132</v>
      </c>
      <c r="B15" t="s">
        <v>133</v>
      </c>
      <c r="C15" t="s">
        <v>134</v>
      </c>
      <c r="D15" s="41" t="s">
        <v>135</v>
      </c>
      <c r="E15" t="s">
        <v>82</v>
      </c>
      <c r="F15" s="109">
        <f t="shared" si="0"/>
        <v>43</v>
      </c>
      <c r="H15" s="19"/>
      <c r="I15" s="20"/>
      <c r="J15" s="20"/>
      <c r="K15" s="20"/>
      <c r="L15" s="54"/>
      <c r="O15" s="55"/>
      <c r="P15" s="56"/>
      <c r="Q15" s="56"/>
      <c r="R15" s="57"/>
    </row>
    <row r="16" spans="1:18" ht="15.75" thickBot="1" x14ac:dyDescent="0.3">
      <c r="A16" t="s">
        <v>138</v>
      </c>
      <c r="B16" t="s">
        <v>139</v>
      </c>
      <c r="C16" t="s">
        <v>140</v>
      </c>
      <c r="D16" s="41" t="s">
        <v>141</v>
      </c>
      <c r="E16" t="s">
        <v>76</v>
      </c>
      <c r="F16" s="109">
        <f t="shared" si="0"/>
        <v>52</v>
      </c>
      <c r="H16" s="58" t="s">
        <v>52</v>
      </c>
      <c r="I16" s="55" t="str">
        <f>VLOOKUP(L14,A3:E116,2,FALSE)</f>
        <v>Al-Falaq</v>
      </c>
      <c r="J16" s="20"/>
      <c r="K16" s="20"/>
      <c r="L16" s="54"/>
    </row>
    <row r="17" spans="1:12" ht="15.75" thickBot="1" x14ac:dyDescent="0.3">
      <c r="A17" t="s">
        <v>144</v>
      </c>
      <c r="B17" t="s">
        <v>145</v>
      </c>
      <c r="C17" t="s">
        <v>146</v>
      </c>
      <c r="D17" s="41" t="s">
        <v>147</v>
      </c>
      <c r="E17" t="s">
        <v>76</v>
      </c>
      <c r="F17" s="109">
        <f t="shared" si="0"/>
        <v>99</v>
      </c>
      <c r="H17" s="6" t="s">
        <v>506</v>
      </c>
      <c r="I17" s="55" t="str">
        <f>VLOOKUP(L14,A3:E116,4,FALSE)</f>
        <v>5 (1/3)</v>
      </c>
      <c r="J17" s="20"/>
      <c r="K17" s="20"/>
      <c r="L17" s="54"/>
    </row>
    <row r="18" spans="1:12" ht="15.75" thickBot="1" x14ac:dyDescent="0.3">
      <c r="A18" t="s">
        <v>150</v>
      </c>
      <c r="B18" t="s">
        <v>151</v>
      </c>
      <c r="C18" t="s">
        <v>152</v>
      </c>
      <c r="D18" s="41" t="s">
        <v>153</v>
      </c>
      <c r="E18" t="s">
        <v>76</v>
      </c>
      <c r="F18" s="109">
        <f t="shared" si="0"/>
        <v>128</v>
      </c>
      <c r="H18" s="59" t="s">
        <v>507</v>
      </c>
      <c r="I18" s="55" t="str">
        <f>VLOOKUP(L14,A3:E116,5,FALSE)</f>
        <v>Makkah</v>
      </c>
      <c r="J18" s="20"/>
      <c r="K18" s="20"/>
      <c r="L18" s="54"/>
    </row>
    <row r="19" spans="1:12" ht="15.75" thickBot="1" x14ac:dyDescent="0.3">
      <c r="B19" t="s">
        <v>156</v>
      </c>
      <c r="C19" t="s">
        <v>157</v>
      </c>
      <c r="D19" s="41" t="s">
        <v>129</v>
      </c>
      <c r="E19" t="s">
        <v>76</v>
      </c>
      <c r="F19" s="109">
        <f t="shared" si="0"/>
        <v>111</v>
      </c>
      <c r="H19" s="55"/>
      <c r="I19" s="56"/>
      <c r="J19" s="56"/>
      <c r="K19" s="56"/>
      <c r="L19" s="57"/>
    </row>
    <row r="20" spans="1:12" x14ac:dyDescent="0.25">
      <c r="A20" t="s">
        <v>160</v>
      </c>
      <c r="B20" t="s">
        <v>161</v>
      </c>
      <c r="C20" t="s">
        <v>162</v>
      </c>
      <c r="D20" s="41" t="s">
        <v>163</v>
      </c>
      <c r="E20" t="s">
        <v>76</v>
      </c>
      <c r="F20" s="109">
        <f t="shared" si="0"/>
        <v>110</v>
      </c>
    </row>
    <row r="21" spans="1:12" x14ac:dyDescent="0.25">
      <c r="A21" t="s">
        <v>165</v>
      </c>
      <c r="B21" t="s">
        <v>166</v>
      </c>
      <c r="C21" t="s">
        <v>167</v>
      </c>
      <c r="D21" s="41" t="s">
        <v>168</v>
      </c>
      <c r="E21" t="s">
        <v>76</v>
      </c>
      <c r="F21" s="109">
        <f t="shared" si="0"/>
        <v>98</v>
      </c>
    </row>
    <row r="22" spans="1:12" x14ac:dyDescent="0.25">
      <c r="A22" t="s">
        <v>171</v>
      </c>
      <c r="B22" t="s">
        <v>172</v>
      </c>
      <c r="C22" t="s">
        <v>173</v>
      </c>
      <c r="D22" s="41" t="s">
        <v>174</v>
      </c>
      <c r="E22" t="s">
        <v>76</v>
      </c>
      <c r="F22" s="109">
        <f t="shared" si="0"/>
        <v>135</v>
      </c>
    </row>
    <row r="23" spans="1:12" x14ac:dyDescent="0.25">
      <c r="A23" t="s">
        <v>176</v>
      </c>
      <c r="B23" t="s">
        <v>177</v>
      </c>
      <c r="C23" t="s">
        <v>178</v>
      </c>
      <c r="D23" s="41" t="s">
        <v>179</v>
      </c>
      <c r="E23" t="s">
        <v>76</v>
      </c>
      <c r="F23" s="109">
        <f t="shared" si="0"/>
        <v>112</v>
      </c>
    </row>
    <row r="24" spans="1:12" x14ac:dyDescent="0.25">
      <c r="A24" t="s">
        <v>181</v>
      </c>
      <c r="B24" t="s">
        <v>182</v>
      </c>
      <c r="C24" t="s">
        <v>183</v>
      </c>
      <c r="D24" s="41" t="s">
        <v>184</v>
      </c>
      <c r="E24" t="s">
        <v>82</v>
      </c>
      <c r="F24" s="109">
        <f t="shared" si="0"/>
        <v>78</v>
      </c>
    </row>
    <row r="25" spans="1:12" x14ac:dyDescent="0.25">
      <c r="A25" t="s">
        <v>187</v>
      </c>
      <c r="B25" t="s">
        <v>188</v>
      </c>
      <c r="C25" t="s">
        <v>189</v>
      </c>
      <c r="D25" s="41" t="s">
        <v>190</v>
      </c>
      <c r="E25" t="s">
        <v>76</v>
      </c>
      <c r="F25" s="109">
        <f t="shared" si="0"/>
        <v>118</v>
      </c>
    </row>
    <row r="26" spans="1:12" x14ac:dyDescent="0.25">
      <c r="A26" t="s">
        <v>193</v>
      </c>
      <c r="B26" t="s">
        <v>194</v>
      </c>
      <c r="C26" t="s">
        <v>195</v>
      </c>
      <c r="D26" s="41" t="s">
        <v>196</v>
      </c>
      <c r="E26" t="s">
        <v>82</v>
      </c>
      <c r="F26" s="109">
        <f t="shared" si="0"/>
        <v>64</v>
      </c>
    </row>
    <row r="27" spans="1:12" x14ac:dyDescent="0.25">
      <c r="A27" t="s">
        <v>199</v>
      </c>
      <c r="B27" t="s">
        <v>200</v>
      </c>
      <c r="C27" t="s">
        <v>201</v>
      </c>
      <c r="D27" s="41" t="s">
        <v>202</v>
      </c>
      <c r="E27" t="s">
        <v>76</v>
      </c>
      <c r="F27" s="109">
        <f t="shared" si="0"/>
        <v>77</v>
      </c>
    </row>
    <row r="28" spans="1:12" x14ac:dyDescent="0.25">
      <c r="A28" t="s">
        <v>205</v>
      </c>
      <c r="B28" t="s">
        <v>206</v>
      </c>
      <c r="C28" t="s">
        <v>207</v>
      </c>
      <c r="D28" s="41" t="s">
        <v>208</v>
      </c>
      <c r="E28" t="s">
        <v>76</v>
      </c>
      <c r="F28" s="109">
        <f t="shared" si="0"/>
        <v>227</v>
      </c>
    </row>
    <row r="29" spans="1:12" x14ac:dyDescent="0.25">
      <c r="A29" t="s">
        <v>211</v>
      </c>
      <c r="B29" t="s">
        <v>212</v>
      </c>
      <c r="C29" t="s">
        <v>213</v>
      </c>
      <c r="D29" s="41" t="s">
        <v>214</v>
      </c>
      <c r="E29" t="s">
        <v>76</v>
      </c>
      <c r="F29" s="109">
        <f t="shared" si="0"/>
        <v>93</v>
      </c>
    </row>
    <row r="30" spans="1:12" x14ac:dyDescent="0.25">
      <c r="A30" t="s">
        <v>216</v>
      </c>
      <c r="B30" t="s">
        <v>217</v>
      </c>
      <c r="C30" t="s">
        <v>218</v>
      </c>
      <c r="D30" s="41" t="s">
        <v>219</v>
      </c>
      <c r="E30" t="s">
        <v>76</v>
      </c>
      <c r="F30" s="109">
        <f t="shared" si="0"/>
        <v>88</v>
      </c>
    </row>
    <row r="31" spans="1:12" x14ac:dyDescent="0.25">
      <c r="A31" t="s">
        <v>222</v>
      </c>
      <c r="B31" t="s">
        <v>223</v>
      </c>
      <c r="C31" t="s">
        <v>224</v>
      </c>
      <c r="D31" s="41" t="s">
        <v>225</v>
      </c>
      <c r="E31" t="s">
        <v>76</v>
      </c>
      <c r="F31" s="109">
        <f t="shared" si="0"/>
        <v>69</v>
      </c>
    </row>
    <row r="32" spans="1:12" x14ac:dyDescent="0.25">
      <c r="A32" t="s">
        <v>228</v>
      </c>
      <c r="B32" t="s">
        <v>229</v>
      </c>
      <c r="C32" t="s">
        <v>230</v>
      </c>
      <c r="D32" s="41" t="s">
        <v>231</v>
      </c>
      <c r="E32" t="s">
        <v>76</v>
      </c>
      <c r="F32" s="109">
        <f t="shared" si="0"/>
        <v>60</v>
      </c>
    </row>
    <row r="33" spans="1:6" x14ac:dyDescent="0.25">
      <c r="A33" t="s">
        <v>232</v>
      </c>
      <c r="B33" t="s">
        <v>233</v>
      </c>
      <c r="C33" t="s">
        <v>234</v>
      </c>
      <c r="D33" s="41" t="s">
        <v>235</v>
      </c>
      <c r="E33" t="s">
        <v>76</v>
      </c>
      <c r="F33" s="109">
        <f t="shared" si="0"/>
        <v>34</v>
      </c>
    </row>
    <row r="34" spans="1:6" x14ac:dyDescent="0.25">
      <c r="A34" t="s">
        <v>237</v>
      </c>
      <c r="B34" t="s">
        <v>238</v>
      </c>
      <c r="C34" t="s">
        <v>239</v>
      </c>
      <c r="D34" s="41" t="s">
        <v>240</v>
      </c>
      <c r="E34" t="s">
        <v>76</v>
      </c>
      <c r="F34" s="109">
        <f t="shared" ref="F34:F65" si="1">VALUE(LEFT(D34, FIND("(", D34)-1))</f>
        <v>30</v>
      </c>
    </row>
    <row r="35" spans="1:6" x14ac:dyDescent="0.25">
      <c r="A35" t="s">
        <v>241</v>
      </c>
      <c r="B35" t="s">
        <v>242</v>
      </c>
      <c r="C35" t="s">
        <v>243</v>
      </c>
      <c r="D35" s="41" t="s">
        <v>244</v>
      </c>
      <c r="E35" t="s">
        <v>82</v>
      </c>
      <c r="F35" s="109">
        <f t="shared" si="1"/>
        <v>73</v>
      </c>
    </row>
    <row r="36" spans="1:6" x14ac:dyDescent="0.25">
      <c r="A36" t="s">
        <v>245</v>
      </c>
      <c r="B36" t="s">
        <v>246</v>
      </c>
      <c r="C36" t="s">
        <v>247</v>
      </c>
      <c r="D36" s="41" t="s">
        <v>248</v>
      </c>
      <c r="E36" t="s">
        <v>76</v>
      </c>
      <c r="F36" s="109">
        <f t="shared" si="1"/>
        <v>54</v>
      </c>
    </row>
    <row r="37" spans="1:6" x14ac:dyDescent="0.25">
      <c r="A37" t="s">
        <v>249</v>
      </c>
      <c r="B37" t="s">
        <v>250</v>
      </c>
      <c r="C37" t="s">
        <v>251</v>
      </c>
      <c r="D37" s="41" t="s">
        <v>252</v>
      </c>
      <c r="E37" t="s">
        <v>76</v>
      </c>
      <c r="F37" s="109">
        <f t="shared" si="1"/>
        <v>45</v>
      </c>
    </row>
    <row r="38" spans="1:6" x14ac:dyDescent="0.25">
      <c r="A38" t="s">
        <v>255</v>
      </c>
      <c r="B38" t="s">
        <v>256</v>
      </c>
      <c r="C38" t="s">
        <v>257</v>
      </c>
      <c r="D38" s="41" t="s">
        <v>258</v>
      </c>
      <c r="E38" t="s">
        <v>76</v>
      </c>
      <c r="F38" s="109">
        <f t="shared" si="1"/>
        <v>83</v>
      </c>
    </row>
    <row r="39" spans="1:6" x14ac:dyDescent="0.25">
      <c r="A39" t="s">
        <v>261</v>
      </c>
      <c r="B39" t="s">
        <v>262</v>
      </c>
      <c r="C39" t="s">
        <v>263</v>
      </c>
      <c r="D39" s="41" t="s">
        <v>264</v>
      </c>
      <c r="E39" t="s">
        <v>76</v>
      </c>
      <c r="F39" s="109">
        <f t="shared" si="1"/>
        <v>182</v>
      </c>
    </row>
    <row r="40" spans="1:6" x14ac:dyDescent="0.25">
      <c r="A40" t="s">
        <v>265</v>
      </c>
      <c r="B40" t="s">
        <v>266</v>
      </c>
      <c r="C40" t="s">
        <v>267</v>
      </c>
      <c r="D40" s="41" t="s">
        <v>268</v>
      </c>
      <c r="E40" t="s">
        <v>76</v>
      </c>
      <c r="F40" s="109">
        <f t="shared" si="1"/>
        <v>88</v>
      </c>
    </row>
    <row r="41" spans="1:6" x14ac:dyDescent="0.25">
      <c r="A41" t="s">
        <v>107</v>
      </c>
      <c r="B41" t="s">
        <v>270</v>
      </c>
      <c r="C41" t="s">
        <v>271</v>
      </c>
      <c r="D41" s="41" t="s">
        <v>272</v>
      </c>
      <c r="E41" t="s">
        <v>76</v>
      </c>
      <c r="F41" s="109">
        <f t="shared" si="1"/>
        <v>75</v>
      </c>
    </row>
    <row r="42" spans="1:6" x14ac:dyDescent="0.25">
      <c r="A42" t="s">
        <v>274</v>
      </c>
      <c r="B42" t="s">
        <v>275</v>
      </c>
      <c r="C42" t="s">
        <v>276</v>
      </c>
      <c r="D42" s="41" t="s">
        <v>277</v>
      </c>
      <c r="E42" t="s">
        <v>76</v>
      </c>
      <c r="F42" s="109">
        <f t="shared" si="1"/>
        <v>85</v>
      </c>
    </row>
    <row r="43" spans="1:6" x14ac:dyDescent="0.25">
      <c r="A43" t="s">
        <v>259</v>
      </c>
      <c r="B43" t="s">
        <v>279</v>
      </c>
      <c r="C43" t="s">
        <v>280</v>
      </c>
      <c r="D43" s="41" t="s">
        <v>248</v>
      </c>
      <c r="E43" t="s">
        <v>76</v>
      </c>
      <c r="F43" s="109">
        <f t="shared" si="1"/>
        <v>54</v>
      </c>
    </row>
    <row r="44" spans="1:6" x14ac:dyDescent="0.25">
      <c r="A44" t="s">
        <v>203</v>
      </c>
      <c r="B44" t="s">
        <v>283</v>
      </c>
      <c r="C44" t="s">
        <v>284</v>
      </c>
      <c r="D44" s="41" t="s">
        <v>285</v>
      </c>
      <c r="E44" t="s">
        <v>76</v>
      </c>
      <c r="F44" s="109">
        <f t="shared" si="1"/>
        <v>53</v>
      </c>
    </row>
    <row r="45" spans="1:6" x14ac:dyDescent="0.25">
      <c r="A45" t="s">
        <v>253</v>
      </c>
      <c r="B45" t="s">
        <v>288</v>
      </c>
      <c r="C45" t="s">
        <v>289</v>
      </c>
      <c r="D45" s="41" t="s">
        <v>290</v>
      </c>
      <c r="E45" t="s">
        <v>76</v>
      </c>
      <c r="F45" s="109">
        <f t="shared" si="1"/>
        <v>89</v>
      </c>
    </row>
    <row r="46" spans="1:6" x14ac:dyDescent="0.25">
      <c r="A46" t="s">
        <v>169</v>
      </c>
      <c r="B46" t="s">
        <v>292</v>
      </c>
      <c r="C46" t="s">
        <v>293</v>
      </c>
      <c r="D46" s="41" t="s">
        <v>294</v>
      </c>
      <c r="E46" t="s">
        <v>76</v>
      </c>
      <c r="F46" s="109">
        <f t="shared" si="1"/>
        <v>59</v>
      </c>
    </row>
    <row r="47" spans="1:6" x14ac:dyDescent="0.25">
      <c r="A47" t="s">
        <v>175</v>
      </c>
      <c r="B47" t="s">
        <v>295</v>
      </c>
      <c r="C47" t="s">
        <v>296</v>
      </c>
      <c r="D47" s="41" t="s">
        <v>297</v>
      </c>
      <c r="E47" t="s">
        <v>76</v>
      </c>
      <c r="F47" s="109">
        <f t="shared" si="1"/>
        <v>37</v>
      </c>
    </row>
    <row r="48" spans="1:6" x14ac:dyDescent="0.25">
      <c r="A48" t="s">
        <v>298</v>
      </c>
      <c r="B48" t="s">
        <v>299</v>
      </c>
      <c r="C48" t="s">
        <v>300</v>
      </c>
      <c r="D48" s="41" t="s">
        <v>301</v>
      </c>
      <c r="E48" t="s">
        <v>76</v>
      </c>
      <c r="F48" s="109">
        <f t="shared" si="1"/>
        <v>35</v>
      </c>
    </row>
    <row r="49" spans="1:6" x14ac:dyDescent="0.25">
      <c r="A49" t="s">
        <v>209</v>
      </c>
      <c r="B49" t="s">
        <v>302</v>
      </c>
      <c r="C49" t="s">
        <v>302</v>
      </c>
      <c r="D49" s="41" t="s">
        <v>303</v>
      </c>
      <c r="E49" t="s">
        <v>82</v>
      </c>
      <c r="F49" s="109">
        <f t="shared" si="1"/>
        <v>38</v>
      </c>
    </row>
    <row r="50" spans="1:6" x14ac:dyDescent="0.25">
      <c r="A50" t="s">
        <v>78</v>
      </c>
      <c r="B50" t="s">
        <v>304</v>
      </c>
      <c r="C50" t="s">
        <v>305</v>
      </c>
      <c r="D50" s="41" t="s">
        <v>306</v>
      </c>
      <c r="E50" t="s">
        <v>82</v>
      </c>
      <c r="F50" s="109">
        <f t="shared" si="1"/>
        <v>29</v>
      </c>
    </row>
    <row r="51" spans="1:6" x14ac:dyDescent="0.25">
      <c r="A51" t="s">
        <v>220</v>
      </c>
      <c r="B51" t="s">
        <v>309</v>
      </c>
      <c r="C51" t="s">
        <v>310</v>
      </c>
      <c r="D51" s="41" t="s">
        <v>311</v>
      </c>
      <c r="E51" t="s">
        <v>82</v>
      </c>
      <c r="F51" s="109">
        <f t="shared" si="1"/>
        <v>18</v>
      </c>
    </row>
    <row r="52" spans="1:6" x14ac:dyDescent="0.25">
      <c r="A52" t="s">
        <v>158</v>
      </c>
      <c r="B52" t="s">
        <v>313</v>
      </c>
      <c r="C52" t="s">
        <v>314</v>
      </c>
      <c r="D52" s="41" t="s">
        <v>315</v>
      </c>
      <c r="E52" t="s">
        <v>76</v>
      </c>
      <c r="F52" s="109">
        <f t="shared" si="1"/>
        <v>45</v>
      </c>
    </row>
    <row r="53" spans="1:6" x14ac:dyDescent="0.25">
      <c r="A53" t="s">
        <v>120</v>
      </c>
      <c r="B53" t="s">
        <v>316</v>
      </c>
      <c r="C53" t="s">
        <v>317</v>
      </c>
      <c r="D53" s="41" t="s">
        <v>318</v>
      </c>
      <c r="E53" t="s">
        <v>76</v>
      </c>
      <c r="F53" s="109">
        <f t="shared" si="1"/>
        <v>60</v>
      </c>
    </row>
    <row r="54" spans="1:6" x14ac:dyDescent="0.25">
      <c r="A54" t="s">
        <v>125</v>
      </c>
      <c r="B54" t="s">
        <v>319</v>
      </c>
      <c r="C54" t="s">
        <v>320</v>
      </c>
      <c r="D54" s="41" t="s">
        <v>321</v>
      </c>
      <c r="E54" t="s">
        <v>76</v>
      </c>
      <c r="F54" s="109">
        <f t="shared" si="1"/>
        <v>49</v>
      </c>
    </row>
    <row r="55" spans="1:6" x14ac:dyDescent="0.25">
      <c r="A55" t="s">
        <v>130</v>
      </c>
      <c r="B55" t="s">
        <v>322</v>
      </c>
      <c r="C55" t="s">
        <v>323</v>
      </c>
      <c r="D55" s="41" t="s">
        <v>324</v>
      </c>
      <c r="E55" t="s">
        <v>76</v>
      </c>
      <c r="F55" s="109">
        <f t="shared" si="1"/>
        <v>62</v>
      </c>
    </row>
    <row r="56" spans="1:6" x14ac:dyDescent="0.25">
      <c r="A56" t="s">
        <v>148</v>
      </c>
      <c r="B56" t="s">
        <v>325</v>
      </c>
      <c r="C56" t="s">
        <v>326</v>
      </c>
      <c r="D56" s="41" t="s">
        <v>327</v>
      </c>
      <c r="E56" t="s">
        <v>76</v>
      </c>
      <c r="F56" s="109">
        <f t="shared" si="1"/>
        <v>55</v>
      </c>
    </row>
    <row r="57" spans="1:6" x14ac:dyDescent="0.25">
      <c r="A57" t="s">
        <v>103</v>
      </c>
      <c r="B57" t="s">
        <v>328</v>
      </c>
      <c r="C57" t="s">
        <v>329</v>
      </c>
      <c r="D57" s="41" t="s">
        <v>330</v>
      </c>
      <c r="E57" t="s">
        <v>82</v>
      </c>
      <c r="F57" s="109">
        <f t="shared" si="1"/>
        <v>78</v>
      </c>
    </row>
    <row r="58" spans="1:6" x14ac:dyDescent="0.25">
      <c r="A58" t="s">
        <v>210</v>
      </c>
      <c r="B58" t="s">
        <v>331</v>
      </c>
      <c r="C58" t="s">
        <v>332</v>
      </c>
      <c r="D58" s="41" t="s">
        <v>333</v>
      </c>
      <c r="E58" t="s">
        <v>76</v>
      </c>
      <c r="F58" s="109">
        <f t="shared" si="1"/>
        <v>96</v>
      </c>
    </row>
    <row r="59" spans="1:6" x14ac:dyDescent="0.25">
      <c r="A59" t="s">
        <v>149</v>
      </c>
      <c r="B59" t="s">
        <v>334</v>
      </c>
      <c r="C59" t="s">
        <v>335</v>
      </c>
      <c r="D59" s="41" t="s">
        <v>336</v>
      </c>
      <c r="E59" t="s">
        <v>82</v>
      </c>
      <c r="F59" s="109">
        <f t="shared" si="1"/>
        <v>29</v>
      </c>
    </row>
    <row r="60" spans="1:6" x14ac:dyDescent="0.25">
      <c r="A60" t="s">
        <v>170</v>
      </c>
      <c r="B60" t="s">
        <v>339</v>
      </c>
      <c r="C60" t="s">
        <v>340</v>
      </c>
      <c r="D60" s="41" t="s">
        <v>341</v>
      </c>
      <c r="E60" t="s">
        <v>82</v>
      </c>
      <c r="F60" s="109">
        <f t="shared" si="1"/>
        <v>22</v>
      </c>
    </row>
    <row r="61" spans="1:6" x14ac:dyDescent="0.25">
      <c r="A61" t="s">
        <v>269</v>
      </c>
      <c r="B61" t="s">
        <v>342</v>
      </c>
      <c r="C61" t="s">
        <v>343</v>
      </c>
      <c r="D61" s="41" t="s">
        <v>344</v>
      </c>
      <c r="E61" t="s">
        <v>82</v>
      </c>
      <c r="F61" s="109">
        <f t="shared" si="1"/>
        <v>24</v>
      </c>
    </row>
    <row r="62" spans="1:6" x14ac:dyDescent="0.25">
      <c r="A62" t="s">
        <v>260</v>
      </c>
      <c r="B62" t="s">
        <v>346</v>
      </c>
      <c r="C62" t="s">
        <v>347</v>
      </c>
      <c r="D62" s="41" t="s">
        <v>348</v>
      </c>
      <c r="E62" t="s">
        <v>82</v>
      </c>
      <c r="F62" s="109">
        <f t="shared" si="1"/>
        <v>13</v>
      </c>
    </row>
    <row r="63" spans="1:6" x14ac:dyDescent="0.25">
      <c r="A63" t="s">
        <v>281</v>
      </c>
      <c r="B63" t="s">
        <v>350</v>
      </c>
      <c r="C63" t="s">
        <v>351</v>
      </c>
      <c r="D63" s="41" t="s">
        <v>352</v>
      </c>
      <c r="E63" t="s">
        <v>82</v>
      </c>
      <c r="F63" s="109">
        <f t="shared" si="1"/>
        <v>14</v>
      </c>
    </row>
    <row r="64" spans="1:6" x14ac:dyDescent="0.25">
      <c r="A64" t="s">
        <v>286</v>
      </c>
      <c r="B64" t="s">
        <v>355</v>
      </c>
      <c r="C64" t="s">
        <v>356</v>
      </c>
      <c r="D64" s="41" t="s">
        <v>357</v>
      </c>
      <c r="E64" t="s">
        <v>82</v>
      </c>
      <c r="F64" s="109">
        <f t="shared" si="1"/>
        <v>11</v>
      </c>
    </row>
    <row r="65" spans="1:6" x14ac:dyDescent="0.25">
      <c r="A65" t="s">
        <v>291</v>
      </c>
      <c r="B65" t="s">
        <v>358</v>
      </c>
      <c r="C65" t="s">
        <v>359</v>
      </c>
      <c r="D65" s="41" t="s">
        <v>360</v>
      </c>
      <c r="E65" t="s">
        <v>82</v>
      </c>
      <c r="F65" s="109">
        <f t="shared" si="1"/>
        <v>11</v>
      </c>
    </row>
    <row r="66" spans="1:6" x14ac:dyDescent="0.25">
      <c r="A66" t="s">
        <v>192</v>
      </c>
      <c r="B66" t="s">
        <v>362</v>
      </c>
      <c r="C66" t="s">
        <v>363</v>
      </c>
      <c r="D66" s="41" t="s">
        <v>364</v>
      </c>
      <c r="E66" t="s">
        <v>82</v>
      </c>
      <c r="F66" s="109">
        <f t="shared" ref="F66:F97" si="2">VALUE(LEFT(D66, FIND("(", D66)-1))</f>
        <v>18</v>
      </c>
    </row>
    <row r="67" spans="1:6" x14ac:dyDescent="0.25">
      <c r="A67" t="s">
        <v>180</v>
      </c>
      <c r="B67" t="s">
        <v>366</v>
      </c>
      <c r="C67" t="s">
        <v>367</v>
      </c>
      <c r="D67" s="41" t="s">
        <v>368</v>
      </c>
      <c r="E67" t="s">
        <v>82</v>
      </c>
      <c r="F67" s="109">
        <f t="shared" si="2"/>
        <v>12</v>
      </c>
    </row>
    <row r="68" spans="1:6" x14ac:dyDescent="0.25">
      <c r="A68" t="s">
        <v>204</v>
      </c>
      <c r="B68" t="s">
        <v>369</v>
      </c>
      <c r="C68" t="s">
        <v>370</v>
      </c>
      <c r="D68" s="41" t="s">
        <v>368</v>
      </c>
      <c r="E68" t="s">
        <v>82</v>
      </c>
      <c r="F68" s="109">
        <f t="shared" si="2"/>
        <v>12</v>
      </c>
    </row>
    <row r="69" spans="1:6" x14ac:dyDescent="0.25">
      <c r="A69" t="s">
        <v>159</v>
      </c>
      <c r="B69" t="s">
        <v>371</v>
      </c>
      <c r="C69" t="s">
        <v>372</v>
      </c>
      <c r="D69" s="41" t="s">
        <v>373</v>
      </c>
      <c r="E69" t="s">
        <v>76</v>
      </c>
      <c r="F69" s="109">
        <f t="shared" si="2"/>
        <v>30</v>
      </c>
    </row>
    <row r="70" spans="1:6" x14ac:dyDescent="0.25">
      <c r="A70" t="s">
        <v>215</v>
      </c>
      <c r="B70" t="s">
        <v>374</v>
      </c>
      <c r="C70" t="s">
        <v>375</v>
      </c>
      <c r="D70" s="41" t="s">
        <v>376</v>
      </c>
      <c r="E70" t="s">
        <v>76</v>
      </c>
      <c r="F70" s="109">
        <f t="shared" si="2"/>
        <v>52</v>
      </c>
    </row>
    <row r="71" spans="1:6" x14ac:dyDescent="0.25">
      <c r="A71" t="s">
        <v>164</v>
      </c>
      <c r="B71" t="s">
        <v>377</v>
      </c>
      <c r="C71" t="s">
        <v>378</v>
      </c>
      <c r="D71" s="41" t="s">
        <v>376</v>
      </c>
      <c r="E71" t="s">
        <v>76</v>
      </c>
      <c r="F71" s="109">
        <f t="shared" si="2"/>
        <v>52</v>
      </c>
    </row>
    <row r="72" spans="1:6" x14ac:dyDescent="0.25">
      <c r="A72" t="s">
        <v>154</v>
      </c>
      <c r="B72" t="s">
        <v>379</v>
      </c>
      <c r="C72" t="s">
        <v>380</v>
      </c>
      <c r="D72" s="41" t="s">
        <v>381</v>
      </c>
      <c r="E72" t="s">
        <v>76</v>
      </c>
      <c r="F72" s="109">
        <f t="shared" si="2"/>
        <v>44</v>
      </c>
    </row>
    <row r="73" spans="1:6" x14ac:dyDescent="0.25">
      <c r="A73" t="s">
        <v>282</v>
      </c>
      <c r="B73" t="s">
        <v>382</v>
      </c>
      <c r="C73" t="s">
        <v>383</v>
      </c>
      <c r="D73" s="41" t="s">
        <v>384</v>
      </c>
      <c r="E73" t="s">
        <v>76</v>
      </c>
      <c r="F73" s="109">
        <f t="shared" si="2"/>
        <v>28</v>
      </c>
    </row>
    <row r="74" spans="1:6" x14ac:dyDescent="0.25">
      <c r="A74" t="s">
        <v>142</v>
      </c>
      <c r="B74" t="s">
        <v>385</v>
      </c>
      <c r="C74" t="s">
        <v>386</v>
      </c>
      <c r="D74" s="41" t="s">
        <v>387</v>
      </c>
      <c r="E74" t="s">
        <v>76</v>
      </c>
      <c r="F74" s="109">
        <f t="shared" si="2"/>
        <v>28</v>
      </c>
    </row>
    <row r="75" spans="1:6" x14ac:dyDescent="0.25">
      <c r="A75" t="s">
        <v>155</v>
      </c>
      <c r="B75" t="s">
        <v>388</v>
      </c>
      <c r="C75" t="s">
        <v>389</v>
      </c>
      <c r="D75" s="41" t="s">
        <v>390</v>
      </c>
      <c r="E75" t="s">
        <v>76</v>
      </c>
      <c r="F75" s="109">
        <f t="shared" si="2"/>
        <v>20</v>
      </c>
    </row>
    <row r="76" spans="1:6" x14ac:dyDescent="0.25">
      <c r="A76" t="s">
        <v>191</v>
      </c>
      <c r="B76" t="s">
        <v>391</v>
      </c>
      <c r="C76" t="s">
        <v>392</v>
      </c>
      <c r="D76" s="41" t="s">
        <v>393</v>
      </c>
      <c r="E76" t="s">
        <v>76</v>
      </c>
      <c r="F76" s="109">
        <f t="shared" si="2"/>
        <v>56</v>
      </c>
    </row>
    <row r="77" spans="1:6" x14ac:dyDescent="0.25">
      <c r="A77" t="s">
        <v>126</v>
      </c>
      <c r="B77" t="s">
        <v>394</v>
      </c>
      <c r="C77" t="s">
        <v>395</v>
      </c>
      <c r="D77" s="41" t="s">
        <v>396</v>
      </c>
      <c r="E77" t="s">
        <v>76</v>
      </c>
      <c r="F77" s="109">
        <f t="shared" si="2"/>
        <v>40</v>
      </c>
    </row>
    <row r="78" spans="1:6" x14ac:dyDescent="0.25">
      <c r="A78" t="s">
        <v>143</v>
      </c>
      <c r="B78" t="s">
        <v>397</v>
      </c>
      <c r="C78" t="s">
        <v>398</v>
      </c>
      <c r="D78" s="41" t="s">
        <v>399</v>
      </c>
      <c r="E78" t="s">
        <v>82</v>
      </c>
      <c r="F78" s="109">
        <f t="shared" si="2"/>
        <v>31</v>
      </c>
    </row>
    <row r="79" spans="1:6" x14ac:dyDescent="0.25">
      <c r="A79" t="s">
        <v>131</v>
      </c>
      <c r="B79" t="s">
        <v>400</v>
      </c>
      <c r="C79" t="s">
        <v>401</v>
      </c>
      <c r="D79" s="41" t="s">
        <v>402</v>
      </c>
      <c r="E79" t="s">
        <v>76</v>
      </c>
      <c r="F79" s="109">
        <f t="shared" si="2"/>
        <v>50</v>
      </c>
    </row>
    <row r="80" spans="1:6" x14ac:dyDescent="0.25">
      <c r="A80" t="s">
        <v>278</v>
      </c>
      <c r="B80" t="s">
        <v>403</v>
      </c>
      <c r="C80" t="s">
        <v>404</v>
      </c>
      <c r="D80" s="41" t="s">
        <v>405</v>
      </c>
      <c r="E80" t="s">
        <v>76</v>
      </c>
      <c r="F80" s="109">
        <f t="shared" si="2"/>
        <v>40</v>
      </c>
    </row>
    <row r="81" spans="1:6" x14ac:dyDescent="0.25">
      <c r="A81" t="s">
        <v>221</v>
      </c>
      <c r="B81" t="s">
        <v>406</v>
      </c>
      <c r="C81" t="s">
        <v>407</v>
      </c>
      <c r="D81" s="41" t="s">
        <v>408</v>
      </c>
      <c r="E81" t="s">
        <v>76</v>
      </c>
      <c r="F81" s="109">
        <f t="shared" si="2"/>
        <v>46</v>
      </c>
    </row>
    <row r="82" spans="1:6" x14ac:dyDescent="0.25">
      <c r="A82" t="s">
        <v>273</v>
      </c>
      <c r="B82" t="s">
        <v>409</v>
      </c>
      <c r="C82" t="s">
        <v>410</v>
      </c>
      <c r="D82" s="41" t="s">
        <v>411</v>
      </c>
      <c r="E82" t="s">
        <v>76</v>
      </c>
      <c r="F82" s="109">
        <f t="shared" si="2"/>
        <v>42</v>
      </c>
    </row>
    <row r="83" spans="1:6" x14ac:dyDescent="0.25">
      <c r="A83" t="s">
        <v>227</v>
      </c>
      <c r="B83" t="s">
        <v>412</v>
      </c>
      <c r="C83" t="s">
        <v>413</v>
      </c>
      <c r="D83" s="41" t="s">
        <v>414</v>
      </c>
      <c r="E83" t="s">
        <v>76</v>
      </c>
      <c r="F83" s="109">
        <f t="shared" si="2"/>
        <v>29</v>
      </c>
    </row>
    <row r="84" spans="1:6" x14ac:dyDescent="0.25">
      <c r="A84" t="s">
        <v>236</v>
      </c>
      <c r="B84" t="s">
        <v>415</v>
      </c>
      <c r="C84" t="s">
        <v>416</v>
      </c>
      <c r="D84" s="41" t="s">
        <v>417</v>
      </c>
      <c r="E84" t="s">
        <v>76</v>
      </c>
      <c r="F84" s="109">
        <f t="shared" si="2"/>
        <v>19</v>
      </c>
    </row>
    <row r="85" spans="1:6" x14ac:dyDescent="0.25">
      <c r="A85" t="s">
        <v>287</v>
      </c>
      <c r="B85" t="s">
        <v>418</v>
      </c>
      <c r="C85" t="s">
        <v>419</v>
      </c>
      <c r="D85" s="41" t="s">
        <v>420</v>
      </c>
      <c r="E85" t="s">
        <v>76</v>
      </c>
      <c r="F85" s="109">
        <f t="shared" si="2"/>
        <v>36</v>
      </c>
    </row>
    <row r="86" spans="1:6" x14ac:dyDescent="0.25">
      <c r="A86" t="s">
        <v>121</v>
      </c>
      <c r="B86" t="s">
        <v>421</v>
      </c>
      <c r="C86" t="s">
        <v>422</v>
      </c>
      <c r="D86" s="41" t="s">
        <v>423</v>
      </c>
      <c r="E86" t="s">
        <v>76</v>
      </c>
      <c r="F86" s="109">
        <f t="shared" si="2"/>
        <v>25</v>
      </c>
    </row>
    <row r="87" spans="1:6" x14ac:dyDescent="0.25">
      <c r="A87" t="s">
        <v>226</v>
      </c>
      <c r="B87" t="s">
        <v>424</v>
      </c>
      <c r="C87" t="s">
        <v>425</v>
      </c>
      <c r="D87" s="41" t="s">
        <v>426</v>
      </c>
      <c r="E87" t="s">
        <v>76</v>
      </c>
      <c r="F87" s="109">
        <f t="shared" si="2"/>
        <v>22</v>
      </c>
    </row>
    <row r="88" spans="1:6" x14ac:dyDescent="0.25">
      <c r="A88" t="s">
        <v>254</v>
      </c>
      <c r="B88" t="s">
        <v>427</v>
      </c>
      <c r="C88" t="s">
        <v>428</v>
      </c>
      <c r="D88" s="41" t="s">
        <v>429</v>
      </c>
      <c r="E88" t="s">
        <v>76</v>
      </c>
      <c r="F88" s="109">
        <f t="shared" si="2"/>
        <v>17</v>
      </c>
    </row>
    <row r="89" spans="1:6" x14ac:dyDescent="0.25">
      <c r="A89" t="s">
        <v>83</v>
      </c>
      <c r="B89" t="s">
        <v>430</v>
      </c>
      <c r="C89" t="s">
        <v>431</v>
      </c>
      <c r="D89" s="41" t="s">
        <v>417</v>
      </c>
      <c r="E89" t="s">
        <v>76</v>
      </c>
      <c r="F89" s="109">
        <f t="shared" si="2"/>
        <v>19</v>
      </c>
    </row>
    <row r="90" spans="1:6" x14ac:dyDescent="0.25">
      <c r="A90" t="s">
        <v>111</v>
      </c>
      <c r="B90" t="s">
        <v>432</v>
      </c>
      <c r="C90" t="s">
        <v>433</v>
      </c>
      <c r="D90" s="41" t="s">
        <v>434</v>
      </c>
      <c r="E90" t="s">
        <v>76</v>
      </c>
      <c r="F90" s="109">
        <f t="shared" si="2"/>
        <v>26</v>
      </c>
    </row>
    <row r="91" spans="1:6" x14ac:dyDescent="0.25">
      <c r="A91" t="s">
        <v>89</v>
      </c>
      <c r="B91" t="s">
        <v>435</v>
      </c>
      <c r="C91" t="s">
        <v>436</v>
      </c>
      <c r="D91" s="41" t="s">
        <v>437</v>
      </c>
      <c r="E91" t="s">
        <v>76</v>
      </c>
      <c r="F91" s="109">
        <f t="shared" si="2"/>
        <v>30</v>
      </c>
    </row>
    <row r="92" spans="1:6" x14ac:dyDescent="0.25">
      <c r="A92" t="s">
        <v>137</v>
      </c>
      <c r="B92" t="s">
        <v>438</v>
      </c>
      <c r="C92" t="s">
        <v>439</v>
      </c>
      <c r="D92" s="41" t="s">
        <v>440</v>
      </c>
      <c r="E92" t="s">
        <v>76</v>
      </c>
      <c r="F92" s="109">
        <f t="shared" si="2"/>
        <v>20</v>
      </c>
    </row>
    <row r="93" spans="1:6" x14ac:dyDescent="0.25">
      <c r="A93" t="s">
        <v>84</v>
      </c>
      <c r="B93" t="s">
        <v>441</v>
      </c>
      <c r="C93" t="s">
        <v>442</v>
      </c>
      <c r="D93" s="41" t="s">
        <v>443</v>
      </c>
      <c r="E93" t="s">
        <v>76</v>
      </c>
      <c r="F93" s="109">
        <f t="shared" si="2"/>
        <v>15</v>
      </c>
    </row>
    <row r="94" spans="1:6" x14ac:dyDescent="0.25">
      <c r="A94" t="s">
        <v>94</v>
      </c>
      <c r="B94" t="s">
        <v>444</v>
      </c>
      <c r="C94" t="s">
        <v>445</v>
      </c>
      <c r="D94" s="41" t="s">
        <v>446</v>
      </c>
      <c r="E94" t="s">
        <v>76</v>
      </c>
      <c r="F94" s="109">
        <f t="shared" si="2"/>
        <v>21</v>
      </c>
    </row>
    <row r="95" spans="1:6" x14ac:dyDescent="0.25">
      <c r="A95" t="s">
        <v>365</v>
      </c>
      <c r="B95" t="s">
        <v>447</v>
      </c>
      <c r="C95" t="s">
        <v>448</v>
      </c>
      <c r="D95" s="41" t="s">
        <v>449</v>
      </c>
      <c r="E95" t="s">
        <v>76</v>
      </c>
      <c r="F95" s="109">
        <f t="shared" si="2"/>
        <v>11</v>
      </c>
    </row>
    <row r="96" spans="1:6" x14ac:dyDescent="0.25">
      <c r="A96" t="s">
        <v>337</v>
      </c>
      <c r="B96" t="s">
        <v>450</v>
      </c>
      <c r="C96" t="s">
        <v>451</v>
      </c>
      <c r="D96" s="41" t="s">
        <v>452</v>
      </c>
      <c r="E96" t="s">
        <v>76</v>
      </c>
      <c r="F96" s="109">
        <f t="shared" si="2"/>
        <v>8</v>
      </c>
    </row>
    <row r="97" spans="1:6" x14ac:dyDescent="0.25">
      <c r="A97" t="s">
        <v>112</v>
      </c>
      <c r="B97" t="s">
        <v>453</v>
      </c>
      <c r="C97" t="s">
        <v>454</v>
      </c>
      <c r="D97" s="41" t="s">
        <v>452</v>
      </c>
      <c r="E97" t="s">
        <v>76</v>
      </c>
      <c r="F97" s="109">
        <f t="shared" si="2"/>
        <v>8</v>
      </c>
    </row>
    <row r="98" spans="1:6" x14ac:dyDescent="0.25">
      <c r="A98" t="s">
        <v>136</v>
      </c>
      <c r="B98" t="s">
        <v>455</v>
      </c>
      <c r="C98" t="s">
        <v>456</v>
      </c>
      <c r="D98" s="41" t="s">
        <v>417</v>
      </c>
      <c r="E98" t="s">
        <v>76</v>
      </c>
      <c r="F98" s="109">
        <f t="shared" ref="F98:F116" si="3">VALUE(LEFT(D98, FIND("(", D98)-1))</f>
        <v>19</v>
      </c>
    </row>
    <row r="99" spans="1:6" x14ac:dyDescent="0.25">
      <c r="A99" t="s">
        <v>90</v>
      </c>
      <c r="B99" t="s">
        <v>457</v>
      </c>
      <c r="C99" t="s">
        <v>458</v>
      </c>
      <c r="D99" s="41" t="s">
        <v>459</v>
      </c>
      <c r="E99" t="s">
        <v>76</v>
      </c>
      <c r="F99" s="109">
        <f t="shared" si="3"/>
        <v>5</v>
      </c>
    </row>
    <row r="100" spans="1:6" x14ac:dyDescent="0.25">
      <c r="A100" t="s">
        <v>354</v>
      </c>
      <c r="B100" t="s">
        <v>460</v>
      </c>
      <c r="C100" t="s">
        <v>461</v>
      </c>
      <c r="D100" s="41" t="s">
        <v>462</v>
      </c>
      <c r="E100" t="s">
        <v>82</v>
      </c>
      <c r="F100" s="109">
        <f t="shared" si="3"/>
        <v>8</v>
      </c>
    </row>
    <row r="101" spans="1:6" x14ac:dyDescent="0.25">
      <c r="A101" t="s">
        <v>338</v>
      </c>
      <c r="B101" t="s">
        <v>463</v>
      </c>
      <c r="C101" t="s">
        <v>464</v>
      </c>
      <c r="D101" s="41" t="s">
        <v>452</v>
      </c>
      <c r="E101" t="s">
        <v>82</v>
      </c>
      <c r="F101" s="109">
        <f t="shared" si="3"/>
        <v>8</v>
      </c>
    </row>
    <row r="102" spans="1:6" x14ac:dyDescent="0.25">
      <c r="A102" t="s">
        <v>95</v>
      </c>
      <c r="B102" t="s">
        <v>465</v>
      </c>
      <c r="C102" t="s">
        <v>466</v>
      </c>
      <c r="D102" s="41" t="s">
        <v>467</v>
      </c>
      <c r="E102" t="s">
        <v>76</v>
      </c>
      <c r="F102" s="109">
        <f t="shared" si="3"/>
        <v>11</v>
      </c>
    </row>
    <row r="103" spans="1:6" x14ac:dyDescent="0.25">
      <c r="A103" t="s">
        <v>345</v>
      </c>
      <c r="B103" t="s">
        <v>468</v>
      </c>
      <c r="C103" t="s">
        <v>469</v>
      </c>
      <c r="D103" s="41" t="s">
        <v>467</v>
      </c>
      <c r="E103" t="s">
        <v>76</v>
      </c>
      <c r="F103" s="109">
        <f t="shared" si="3"/>
        <v>11</v>
      </c>
    </row>
    <row r="104" spans="1:6" x14ac:dyDescent="0.25">
      <c r="A104" t="s">
        <v>197</v>
      </c>
      <c r="B104" t="s">
        <v>470</v>
      </c>
      <c r="C104" t="s">
        <v>471</v>
      </c>
      <c r="D104" s="41" t="s">
        <v>452</v>
      </c>
      <c r="E104" t="s">
        <v>76</v>
      </c>
      <c r="F104" s="109">
        <f t="shared" si="3"/>
        <v>8</v>
      </c>
    </row>
    <row r="105" spans="1:6" x14ac:dyDescent="0.25">
      <c r="A105" t="s">
        <v>185</v>
      </c>
      <c r="B105" t="s">
        <v>472</v>
      </c>
      <c r="C105" t="s">
        <v>473</v>
      </c>
      <c r="D105" s="41" t="s">
        <v>474</v>
      </c>
      <c r="E105" t="s">
        <v>76</v>
      </c>
      <c r="F105" s="109">
        <f t="shared" si="3"/>
        <v>3</v>
      </c>
    </row>
    <row r="106" spans="1:6" x14ac:dyDescent="0.25">
      <c r="A106" t="s">
        <v>361</v>
      </c>
      <c r="B106" t="s">
        <v>475</v>
      </c>
      <c r="C106" t="s">
        <v>476</v>
      </c>
      <c r="D106" s="41" t="s">
        <v>477</v>
      </c>
      <c r="E106" t="s">
        <v>76</v>
      </c>
      <c r="F106" s="109">
        <f t="shared" si="3"/>
        <v>9</v>
      </c>
    </row>
    <row r="107" spans="1:6" x14ac:dyDescent="0.25">
      <c r="A107" t="s">
        <v>198</v>
      </c>
      <c r="B107" t="s">
        <v>478</v>
      </c>
      <c r="C107" t="s">
        <v>479</v>
      </c>
      <c r="D107" s="41" t="s">
        <v>459</v>
      </c>
      <c r="E107" t="s">
        <v>76</v>
      </c>
      <c r="F107" s="109">
        <f t="shared" si="3"/>
        <v>5</v>
      </c>
    </row>
    <row r="108" spans="1:6" x14ac:dyDescent="0.25">
      <c r="A108" t="s">
        <v>312</v>
      </c>
      <c r="B108" t="s">
        <v>480</v>
      </c>
      <c r="C108" t="s">
        <v>481</v>
      </c>
      <c r="D108" s="41" t="s">
        <v>482</v>
      </c>
      <c r="E108" t="s">
        <v>76</v>
      </c>
      <c r="F108" s="109">
        <f t="shared" si="3"/>
        <v>4</v>
      </c>
    </row>
    <row r="109" spans="1:6" x14ac:dyDescent="0.25">
      <c r="A109" t="s">
        <v>186</v>
      </c>
      <c r="B109" t="s">
        <v>483</v>
      </c>
      <c r="C109" t="s">
        <v>484</v>
      </c>
      <c r="D109" s="41" t="s">
        <v>485</v>
      </c>
      <c r="E109" t="s">
        <v>76</v>
      </c>
      <c r="F109" s="109">
        <f t="shared" si="3"/>
        <v>7</v>
      </c>
    </row>
    <row r="110" spans="1:6" x14ac:dyDescent="0.25">
      <c r="A110" t="s">
        <v>308</v>
      </c>
      <c r="B110" t="s">
        <v>486</v>
      </c>
      <c r="C110" t="s">
        <v>487</v>
      </c>
      <c r="D110" s="41" t="s">
        <v>474</v>
      </c>
      <c r="E110" t="s">
        <v>76</v>
      </c>
      <c r="F110" s="109">
        <f t="shared" si="3"/>
        <v>3</v>
      </c>
    </row>
    <row r="111" spans="1:6" x14ac:dyDescent="0.25">
      <c r="A111" t="s">
        <v>353</v>
      </c>
      <c r="B111" t="s">
        <v>488</v>
      </c>
      <c r="C111" t="s">
        <v>489</v>
      </c>
      <c r="D111" s="41" t="s">
        <v>490</v>
      </c>
      <c r="E111" t="s">
        <v>76</v>
      </c>
      <c r="F111" s="109">
        <f t="shared" si="3"/>
        <v>6</v>
      </c>
    </row>
    <row r="112" spans="1:6" x14ac:dyDescent="0.25">
      <c r="A112" t="s">
        <v>349</v>
      </c>
      <c r="B112" t="s">
        <v>491</v>
      </c>
      <c r="C112" t="s">
        <v>492</v>
      </c>
      <c r="D112" s="41" t="s">
        <v>474</v>
      </c>
      <c r="E112" t="s">
        <v>82</v>
      </c>
      <c r="F112" s="109">
        <f t="shared" si="3"/>
        <v>3</v>
      </c>
    </row>
    <row r="113" spans="1:6" x14ac:dyDescent="0.25">
      <c r="A113" t="s">
        <v>307</v>
      </c>
      <c r="B113" t="s">
        <v>493</v>
      </c>
      <c r="C113" t="s">
        <v>494</v>
      </c>
      <c r="D113" s="41" t="s">
        <v>459</v>
      </c>
      <c r="E113" t="s">
        <v>76</v>
      </c>
      <c r="F113" s="109">
        <f t="shared" si="3"/>
        <v>5</v>
      </c>
    </row>
    <row r="114" spans="1:6" x14ac:dyDescent="0.25">
      <c r="A114" t="s">
        <v>98</v>
      </c>
      <c r="B114" t="s">
        <v>495</v>
      </c>
      <c r="C114" t="s">
        <v>496</v>
      </c>
      <c r="D114" s="41" t="s">
        <v>482</v>
      </c>
      <c r="E114" t="s">
        <v>76</v>
      </c>
      <c r="F114" s="109">
        <f t="shared" si="3"/>
        <v>4</v>
      </c>
    </row>
    <row r="115" spans="1:6" x14ac:dyDescent="0.25">
      <c r="A115" t="s">
        <v>116</v>
      </c>
      <c r="B115" t="s">
        <v>497</v>
      </c>
      <c r="C115" t="s">
        <v>498</v>
      </c>
      <c r="D115" s="41" t="s">
        <v>459</v>
      </c>
      <c r="E115" t="s">
        <v>76</v>
      </c>
      <c r="F115" s="109">
        <f t="shared" si="3"/>
        <v>5</v>
      </c>
    </row>
    <row r="116" spans="1:6" x14ac:dyDescent="0.25">
      <c r="A116" t="s">
        <v>99</v>
      </c>
      <c r="B116" t="s">
        <v>499</v>
      </c>
      <c r="C116" t="s">
        <v>500</v>
      </c>
      <c r="D116" s="41" t="s">
        <v>490</v>
      </c>
      <c r="E116" t="s">
        <v>76</v>
      </c>
      <c r="F116" s="109">
        <f t="shared" si="3"/>
        <v>6</v>
      </c>
    </row>
  </sheetData>
  <mergeCells count="7">
    <mergeCell ref="H2:L2"/>
    <mergeCell ref="H3:L3"/>
    <mergeCell ref="H12:L12"/>
    <mergeCell ref="H13:L13"/>
    <mergeCell ref="O2:R2"/>
    <mergeCell ref="O8:R8"/>
    <mergeCell ref="O12:R12"/>
  </mergeCells>
  <dataValidations count="1">
    <dataValidation type="list" allowBlank="1" showInputMessage="1" showErrorMessage="1" sqref="L4 L14" xr:uid="{7ED2DD72-A1FF-4621-ABD6-30B82BDAE706}">
      <formula1>$A$3:$A$116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01F875-5B85-44D3-BF2B-75767A77A1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usman</dc:creator>
  <cp:lastModifiedBy>007 Hadiqa Mehdi</cp:lastModifiedBy>
  <dcterms:created xsi:type="dcterms:W3CDTF">2024-10-10T16:24:42Z</dcterms:created>
  <dcterms:modified xsi:type="dcterms:W3CDTF">2024-10-12T14:53:47Z</dcterms:modified>
</cp:coreProperties>
</file>