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ka2063-my.sharepoint.com/personal/mhdiallo_akademiya2063_org/Documents/DCD-Private-mHd-2025/KAMPALA - GIZ/"/>
    </mc:Choice>
  </mc:AlternateContent>
  <xr:revisionPtr revIDLastSave="606" documentId="8_{33E9EC3B-068D-DD4E-8E44-CC9F227B6213}" xr6:coauthVersionLast="47" xr6:coauthVersionMax="47" xr10:uidLastSave="{3777AE36-3B64-C049-AB39-BA36819302D0}"/>
  <bookViews>
    <workbookView xWindow="41660" yWindow="1500" windowWidth="18420" windowHeight="16140" activeTab="1" xr2:uid="{4B0C953C-75E5-7448-8265-2965257571A9}"/>
  </bookViews>
  <sheets>
    <sheet name="PNIASA-2010-2015 (2)" sheetId="6" r:id="rId1"/>
    <sheet name="PNIASA-2010-2015" sheetId="1" r:id="rId2"/>
    <sheet name="A_1" sheetId="4" r:id="rId3"/>
    <sheet name="A_2" sheetId="5" r:id="rId4"/>
    <sheet name="PNIASAN-2017-2021" sheetId="2" r:id="rId5"/>
    <sheet name="CAADP-PD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6" l="1"/>
  <c r="M36" i="6"/>
  <c r="N36" i="6"/>
  <c r="N25" i="6"/>
  <c r="M27" i="6"/>
  <c r="N27" i="6"/>
  <c r="M28" i="6"/>
  <c r="N28" i="6"/>
  <c r="N30" i="6"/>
  <c r="N31" i="6"/>
  <c r="N32" i="6"/>
  <c r="N33" i="6"/>
  <c r="AD25" i="6"/>
  <c r="AE25" i="6"/>
  <c r="AF26" i="6"/>
  <c r="AF28" i="6"/>
  <c r="AG28" i="6"/>
  <c r="AH28" i="6"/>
  <c r="AI29" i="6"/>
  <c r="AI30" i="6"/>
  <c r="AI31" i="6"/>
  <c r="AD32" i="6"/>
  <c r="AG32" i="6"/>
  <c r="AD33" i="6"/>
  <c r="AF34" i="6"/>
  <c r="AG36" i="6"/>
  <c r="AH36" i="6"/>
  <c r="AH37" i="6"/>
  <c r="AI37" i="6"/>
  <c r="V25" i="6"/>
  <c r="W25" i="6"/>
  <c r="X25" i="6"/>
  <c r="AF25" i="6" s="1"/>
  <c r="Y25" i="6"/>
  <c r="AG25" i="6" s="1"/>
  <c r="Z25" i="6"/>
  <c r="AA25" i="6"/>
  <c r="AI25" i="6" s="1"/>
  <c r="AB25" i="6"/>
  <c r="AJ25" i="6" s="1"/>
  <c r="Z29" i="6"/>
  <c r="AH29" i="6" s="1"/>
  <c r="AA32" i="6"/>
  <c r="AI32" i="6" s="1"/>
  <c r="L24" i="6"/>
  <c r="AB24" i="6" s="1"/>
  <c r="T24" i="6" s="1"/>
  <c r="L25" i="6"/>
  <c r="T25" i="6" s="1"/>
  <c r="L26" i="6"/>
  <c r="L27" i="6"/>
  <c r="L28" i="6"/>
  <c r="L29" i="6"/>
  <c r="L30" i="6"/>
  <c r="L31" i="6"/>
  <c r="AB31" i="6" s="1"/>
  <c r="AJ31" i="6" s="1"/>
  <c r="L32" i="6"/>
  <c r="AB32" i="6" s="1"/>
  <c r="AJ32" i="6" s="1"/>
  <c r="L33" i="6"/>
  <c r="L34" i="6"/>
  <c r="L35" i="6"/>
  <c r="L36" i="6"/>
  <c r="L37" i="6"/>
  <c r="T37" i="6" s="1"/>
  <c r="K24" i="6"/>
  <c r="AA24" i="6" s="1"/>
  <c r="S24" i="6" s="1"/>
  <c r="K25" i="6"/>
  <c r="S25" i="6" s="1"/>
  <c r="K26" i="6"/>
  <c r="AA26" i="6" s="1"/>
  <c r="AI26" i="6" s="1"/>
  <c r="K27" i="6"/>
  <c r="AA27" i="6" s="1"/>
  <c r="AI27" i="6" s="1"/>
  <c r="K28" i="6"/>
  <c r="AA28" i="6" s="1"/>
  <c r="AI28" i="6" s="1"/>
  <c r="K29" i="6"/>
  <c r="AA29" i="6" s="1"/>
  <c r="K30" i="6"/>
  <c r="AA30" i="6" s="1"/>
  <c r="K31" i="6"/>
  <c r="AA31" i="6" s="1"/>
  <c r="K32" i="6"/>
  <c r="S32" i="6" s="1"/>
  <c r="K33" i="6"/>
  <c r="AA33" i="6" s="1"/>
  <c r="AI33" i="6" s="1"/>
  <c r="K34" i="6"/>
  <c r="AA34" i="6" s="1"/>
  <c r="AI34" i="6" s="1"/>
  <c r="K35" i="6"/>
  <c r="AA35" i="6" s="1"/>
  <c r="AI35" i="6" s="1"/>
  <c r="K36" i="6"/>
  <c r="AA36" i="6" s="1"/>
  <c r="AI36" i="6" s="1"/>
  <c r="K37" i="6"/>
  <c r="AA37" i="6" s="1"/>
  <c r="F25" i="6"/>
  <c r="G25" i="6"/>
  <c r="O25" i="6" s="1"/>
  <c r="H25" i="6"/>
  <c r="P25" i="6" s="1"/>
  <c r="I25" i="6"/>
  <c r="Q25" i="6" s="1"/>
  <c r="J25" i="6"/>
  <c r="AH25" i="6" s="1"/>
  <c r="F26" i="6"/>
  <c r="V26" i="6" s="1"/>
  <c r="AD26" i="6" s="1"/>
  <c r="G26" i="6"/>
  <c r="H26" i="6"/>
  <c r="X26" i="6" s="1"/>
  <c r="I26" i="6"/>
  <c r="Y26" i="6" s="1"/>
  <c r="AG26" i="6" s="1"/>
  <c r="J26" i="6"/>
  <c r="Z26" i="6" s="1"/>
  <c r="AH26" i="6" s="1"/>
  <c r="F27" i="6"/>
  <c r="V27" i="6" s="1"/>
  <c r="AD27" i="6" s="1"/>
  <c r="G27" i="6"/>
  <c r="H27" i="6"/>
  <c r="X27" i="6" s="1"/>
  <c r="AF27" i="6" s="1"/>
  <c r="I27" i="6"/>
  <c r="Y27" i="6" s="1"/>
  <c r="AG27" i="6" s="1"/>
  <c r="J27" i="6"/>
  <c r="Z27" i="6" s="1"/>
  <c r="AH27" i="6" s="1"/>
  <c r="F28" i="6"/>
  <c r="V28" i="6" s="1"/>
  <c r="AD28" i="6" s="1"/>
  <c r="G28" i="6"/>
  <c r="H28" i="6"/>
  <c r="X28" i="6" s="1"/>
  <c r="I28" i="6"/>
  <c r="Y28" i="6" s="1"/>
  <c r="J28" i="6"/>
  <c r="Z28" i="6" s="1"/>
  <c r="F29" i="6"/>
  <c r="V29" i="6" s="1"/>
  <c r="AD29" i="6" s="1"/>
  <c r="G29" i="6"/>
  <c r="H29" i="6"/>
  <c r="X29" i="6" s="1"/>
  <c r="AF29" i="6" s="1"/>
  <c r="I29" i="6"/>
  <c r="Y29" i="6" s="1"/>
  <c r="AG29" i="6" s="1"/>
  <c r="J29" i="6"/>
  <c r="R29" i="6" s="1"/>
  <c r="F30" i="6"/>
  <c r="V30" i="6" s="1"/>
  <c r="AD30" i="6" s="1"/>
  <c r="G30" i="6"/>
  <c r="W30" i="6" s="1"/>
  <c r="H30" i="6"/>
  <c r="X30" i="6" s="1"/>
  <c r="AF30" i="6" s="1"/>
  <c r="I30" i="6"/>
  <c r="Y30" i="6" s="1"/>
  <c r="AG30" i="6" s="1"/>
  <c r="J30" i="6"/>
  <c r="Z30" i="6" s="1"/>
  <c r="AH30" i="6" s="1"/>
  <c r="F31" i="6"/>
  <c r="V31" i="6" s="1"/>
  <c r="AD31" i="6" s="1"/>
  <c r="G31" i="6"/>
  <c r="H31" i="6"/>
  <c r="X31" i="6" s="1"/>
  <c r="AF31" i="6" s="1"/>
  <c r="I31" i="6"/>
  <c r="Y31" i="6" s="1"/>
  <c r="AG31" i="6" s="1"/>
  <c r="J31" i="6"/>
  <c r="Z31" i="6" s="1"/>
  <c r="AH31" i="6" s="1"/>
  <c r="F32" i="6"/>
  <c r="V32" i="6" s="1"/>
  <c r="G32" i="6"/>
  <c r="H32" i="6"/>
  <c r="X32" i="6" s="1"/>
  <c r="AF32" i="6" s="1"/>
  <c r="I32" i="6"/>
  <c r="Y32" i="6" s="1"/>
  <c r="J32" i="6"/>
  <c r="Z32" i="6" s="1"/>
  <c r="AH32" i="6" s="1"/>
  <c r="F33" i="6"/>
  <c r="V33" i="6" s="1"/>
  <c r="G33" i="6"/>
  <c r="H33" i="6"/>
  <c r="X33" i="6" s="1"/>
  <c r="AF33" i="6" s="1"/>
  <c r="I33" i="6"/>
  <c r="Y33" i="6" s="1"/>
  <c r="AG33" i="6" s="1"/>
  <c r="J33" i="6"/>
  <c r="Z33" i="6" s="1"/>
  <c r="AH33" i="6" s="1"/>
  <c r="F34" i="6"/>
  <c r="V34" i="6" s="1"/>
  <c r="AD34" i="6" s="1"/>
  <c r="G34" i="6"/>
  <c r="H34" i="6"/>
  <c r="X34" i="6" s="1"/>
  <c r="I34" i="6"/>
  <c r="Y34" i="6" s="1"/>
  <c r="AG34" i="6" s="1"/>
  <c r="J34" i="6"/>
  <c r="Z34" i="6" s="1"/>
  <c r="AH34" i="6" s="1"/>
  <c r="F35" i="6"/>
  <c r="V35" i="6" s="1"/>
  <c r="G35" i="6"/>
  <c r="W35" i="6" s="1"/>
  <c r="AE35" i="6" s="1"/>
  <c r="H35" i="6"/>
  <c r="X35" i="6" s="1"/>
  <c r="AF35" i="6" s="1"/>
  <c r="I35" i="6"/>
  <c r="Y35" i="6" s="1"/>
  <c r="AG35" i="6" s="1"/>
  <c r="J35" i="6"/>
  <c r="Z35" i="6" s="1"/>
  <c r="AH35" i="6" s="1"/>
  <c r="F36" i="6"/>
  <c r="V36" i="6" s="1"/>
  <c r="AD36" i="6" s="1"/>
  <c r="G36" i="6"/>
  <c r="H36" i="6"/>
  <c r="I36" i="6"/>
  <c r="Y36" i="6" s="1"/>
  <c r="J36" i="6"/>
  <c r="Z36" i="6" s="1"/>
  <c r="F37" i="6"/>
  <c r="V37" i="6" s="1"/>
  <c r="AD37" i="6" s="1"/>
  <c r="G37" i="6"/>
  <c r="O37" i="6" s="1"/>
  <c r="H37" i="6"/>
  <c r="X37" i="6" s="1"/>
  <c r="AF37" i="6" s="1"/>
  <c r="I37" i="6"/>
  <c r="Y37" i="6" s="1"/>
  <c r="AG37" i="6" s="1"/>
  <c r="J37" i="6"/>
  <c r="Z37" i="6" s="1"/>
  <c r="F24" i="6"/>
  <c r="V24" i="6" s="1"/>
  <c r="AD24" i="6" s="1"/>
  <c r="G24" i="6"/>
  <c r="W24" i="6" s="1"/>
  <c r="AE24" i="6" s="1"/>
  <c r="H24" i="6"/>
  <c r="X24" i="6" s="1"/>
  <c r="I24" i="6"/>
  <c r="Y24" i="6" s="1"/>
  <c r="J24" i="6"/>
  <c r="Z24" i="6" s="1"/>
  <c r="AH24" i="6" s="1"/>
  <c r="E37" i="6"/>
  <c r="U37" i="6" s="1"/>
  <c r="E36" i="6"/>
  <c r="U36" i="6" s="1"/>
  <c r="E35" i="6"/>
  <c r="U35" i="6" s="1"/>
  <c r="E34" i="6"/>
  <c r="E33" i="6"/>
  <c r="E32" i="6"/>
  <c r="U32" i="6" s="1"/>
  <c r="AC32" i="6" s="1"/>
  <c r="E31" i="6"/>
  <c r="U31" i="6" s="1"/>
  <c r="AC31" i="6" s="1"/>
  <c r="E30" i="6"/>
  <c r="U30" i="6" s="1"/>
  <c r="AC30" i="6" s="1"/>
  <c r="E29" i="6"/>
  <c r="U29" i="6" s="1"/>
  <c r="AC29" i="6" s="1"/>
  <c r="E28" i="6"/>
  <c r="U28" i="6" s="1"/>
  <c r="AC28" i="6" s="1"/>
  <c r="E27" i="6"/>
  <c r="U27" i="6" s="1"/>
  <c r="AC27" i="6" s="1"/>
  <c r="E26" i="6"/>
  <c r="E25" i="6"/>
  <c r="U25" i="6" s="1"/>
  <c r="M25" i="6" s="1"/>
  <c r="E24" i="6"/>
  <c r="U16" i="6"/>
  <c r="M16" i="6"/>
  <c r="U15" i="6"/>
  <c r="M15" i="6"/>
  <c r="U14" i="6"/>
  <c r="M14" i="6"/>
  <c r="U13" i="6"/>
  <c r="M13" i="6"/>
  <c r="U12" i="6"/>
  <c r="M12" i="6"/>
  <c r="U11" i="6"/>
  <c r="M11" i="6"/>
  <c r="U10" i="6"/>
  <c r="M10" i="6"/>
  <c r="U9" i="6"/>
  <c r="M9" i="6"/>
  <c r="U8" i="6"/>
  <c r="M8" i="6"/>
  <c r="U7" i="6"/>
  <c r="M7" i="6"/>
  <c r="U6" i="6"/>
  <c r="M6" i="6"/>
  <c r="U5" i="6"/>
  <c r="M5" i="6"/>
  <c r="U4" i="6"/>
  <c r="M4" i="6"/>
  <c r="U3" i="6"/>
  <c r="M3" i="6"/>
  <c r="G37" i="1"/>
  <c r="E37" i="1"/>
  <c r="G36" i="1"/>
  <c r="G32" i="1"/>
  <c r="F32" i="1" s="1"/>
  <c r="E36" i="1"/>
  <c r="G35" i="1"/>
  <c r="F35" i="1" s="1"/>
  <c r="E35" i="1"/>
  <c r="H34" i="1"/>
  <c r="F34" i="1"/>
  <c r="G34" i="1"/>
  <c r="E34" i="1"/>
  <c r="G33" i="1"/>
  <c r="E33" i="1"/>
  <c r="E32" i="1"/>
  <c r="G31" i="1"/>
  <c r="E31" i="1"/>
  <c r="F36" i="1"/>
  <c r="G30" i="1"/>
  <c r="E30" i="1"/>
  <c r="H29" i="1"/>
  <c r="F29" i="1"/>
  <c r="G29" i="1"/>
  <c r="E29" i="1"/>
  <c r="G28" i="1"/>
  <c r="E28" i="1"/>
  <c r="G27" i="1"/>
  <c r="E27" i="1"/>
  <c r="F30" i="1"/>
  <c r="G26" i="1"/>
  <c r="E26" i="1"/>
  <c r="F26" i="1"/>
  <c r="E25" i="1"/>
  <c r="G25" i="1"/>
  <c r="F24" i="1"/>
  <c r="H24" i="1"/>
  <c r="G24" i="1"/>
  <c r="E24" i="1"/>
  <c r="F15" i="1"/>
  <c r="G15" i="1"/>
  <c r="F16" i="1"/>
  <c r="G16" i="1"/>
  <c r="G14" i="1"/>
  <c r="F14" i="1"/>
  <c r="F12" i="1"/>
  <c r="G12" i="1"/>
  <c r="F13" i="1"/>
  <c r="G13" i="1"/>
  <c r="G11" i="1"/>
  <c r="F11" i="1"/>
  <c r="F10" i="1"/>
  <c r="G10" i="1"/>
  <c r="G9" i="1"/>
  <c r="F9" i="1"/>
  <c r="F8" i="1"/>
  <c r="G8" i="1"/>
  <c r="G7" i="1"/>
  <c r="F7" i="1"/>
  <c r="F3" i="1"/>
  <c r="F4" i="1"/>
  <c r="G4" i="1"/>
  <c r="F5" i="1"/>
  <c r="G5" i="1"/>
  <c r="F6" i="1"/>
  <c r="G6" i="1"/>
  <c r="G3" i="1"/>
  <c r="AF24" i="6" l="1"/>
  <c r="P24" i="6"/>
  <c r="O27" i="6"/>
  <c r="Q24" i="6"/>
  <c r="AG24" i="6"/>
  <c r="N35" i="6"/>
  <c r="AD35" i="6"/>
  <c r="AE30" i="6"/>
  <c r="O30" i="6"/>
  <c r="T29" i="6"/>
  <c r="T28" i="6"/>
  <c r="O34" i="6"/>
  <c r="N26" i="6"/>
  <c r="N24" i="6"/>
  <c r="P33" i="6"/>
  <c r="P32" i="6"/>
  <c r="P31" i="6"/>
  <c r="P30" i="6"/>
  <c r="P29" i="6"/>
  <c r="O35" i="6"/>
  <c r="U24" i="6"/>
  <c r="AC24" i="6" s="1"/>
  <c r="N29" i="6"/>
  <c r="O24" i="6"/>
  <c r="M32" i="6"/>
  <c r="M31" i="6"/>
  <c r="M30" i="6"/>
  <c r="M29" i="6"/>
  <c r="T32" i="6"/>
  <c r="T31" i="6"/>
  <c r="S28" i="6"/>
  <c r="S27" i="6"/>
  <c r="S26" i="6"/>
  <c r="S36" i="6"/>
  <c r="S35" i="6"/>
  <c r="S34" i="6"/>
  <c r="AC26" i="6"/>
  <c r="S33" i="6"/>
  <c r="S31" i="6"/>
  <c r="S30" i="6"/>
  <c r="S29" i="6"/>
  <c r="R28" i="6"/>
  <c r="R27" i="6"/>
  <c r="R26" i="6"/>
  <c r="R25" i="6"/>
  <c r="R36" i="6"/>
  <c r="R35" i="6"/>
  <c r="R34" i="6"/>
  <c r="U26" i="6"/>
  <c r="M26" i="6" s="1"/>
  <c r="N34" i="6"/>
  <c r="R33" i="6"/>
  <c r="R32" i="6"/>
  <c r="R31" i="6"/>
  <c r="R30" i="6"/>
  <c r="Q28" i="6"/>
  <c r="Q27" i="6"/>
  <c r="Q26" i="6"/>
  <c r="Q36" i="6"/>
  <c r="Q35" i="6"/>
  <c r="Q34" i="6"/>
  <c r="Q33" i="6"/>
  <c r="Q32" i="6"/>
  <c r="Q31" i="6"/>
  <c r="Q30" i="6"/>
  <c r="Q29" i="6"/>
  <c r="P28" i="6"/>
  <c r="P27" i="6"/>
  <c r="P26" i="6"/>
  <c r="P35" i="6"/>
  <c r="P34" i="6"/>
  <c r="R24" i="6"/>
  <c r="AJ24" i="6"/>
  <c r="AI24" i="6"/>
  <c r="W34" i="6"/>
  <c r="AE34" i="6" s="1"/>
  <c r="AB33" i="6"/>
  <c r="AJ33" i="6" s="1"/>
  <c r="W27" i="6"/>
  <c r="AE27" i="6" s="1"/>
  <c r="W26" i="6"/>
  <c r="AE26" i="6" s="1"/>
  <c r="X36" i="6"/>
  <c r="AF36" i="6" s="1"/>
  <c r="W36" i="6"/>
  <c r="AE36" i="6" s="1"/>
  <c r="W37" i="6"/>
  <c r="AE37" i="6" s="1"/>
  <c r="AB34" i="6"/>
  <c r="W29" i="6"/>
  <c r="AE29" i="6" s="1"/>
  <c r="AB26" i="6"/>
  <c r="W28" i="6"/>
  <c r="AE28" i="6" s="1"/>
  <c r="AB35" i="6"/>
  <c r="AB27" i="6"/>
  <c r="AB36" i="6"/>
  <c r="AJ36" i="6" s="1"/>
  <c r="W31" i="6"/>
  <c r="AB28" i="6"/>
  <c r="AJ28" i="6" s="1"/>
  <c r="AB37" i="6"/>
  <c r="AJ37" i="6" s="1"/>
  <c r="W32" i="6"/>
  <c r="AB29" i="6"/>
  <c r="AJ29" i="6" s="1"/>
  <c r="W33" i="6"/>
  <c r="AB30" i="6"/>
  <c r="AJ30" i="6" s="1"/>
  <c r="R37" i="6"/>
  <c r="S37" i="6"/>
  <c r="P37" i="6"/>
  <c r="AC25" i="6"/>
  <c r="Q37" i="6"/>
  <c r="U34" i="6"/>
  <c r="AC35" i="6"/>
  <c r="M37" i="6"/>
  <c r="AC37" i="6"/>
  <c r="N37" i="6" s="1"/>
  <c r="AC36" i="6"/>
  <c r="M18" i="6"/>
  <c r="AC9" i="6" s="1"/>
  <c r="U33" i="6"/>
  <c r="AC33" i="6" s="1"/>
  <c r="F37" i="1"/>
  <c r="H37" i="1"/>
  <c r="H36" i="1"/>
  <c r="H35" i="1"/>
  <c r="H33" i="1"/>
  <c r="F33" i="1"/>
  <c r="H32" i="1"/>
  <c r="F31" i="1"/>
  <c r="H31" i="1"/>
  <c r="H30" i="1"/>
  <c r="F28" i="1"/>
  <c r="H28" i="1"/>
  <c r="H27" i="1"/>
  <c r="H26" i="1"/>
  <c r="F25" i="1"/>
  <c r="H25" i="1"/>
  <c r="F18" i="1"/>
  <c r="H11" i="1" s="1"/>
  <c r="AC34" i="6" l="1"/>
  <c r="M34" i="6"/>
  <c r="O26" i="6"/>
  <c r="O32" i="6"/>
  <c r="AE32" i="6"/>
  <c r="AJ26" i="6"/>
  <c r="T26" i="6"/>
  <c r="P36" i="6"/>
  <c r="AJ35" i="6"/>
  <c r="T35" i="6"/>
  <c r="T30" i="6"/>
  <c r="M24" i="6"/>
  <c r="AJ34" i="6"/>
  <c r="T34" i="6"/>
  <c r="T36" i="6"/>
  <c r="T33" i="6"/>
  <c r="O36" i="6"/>
  <c r="AJ27" i="6"/>
  <c r="T27" i="6"/>
  <c r="O33" i="6"/>
  <c r="AE33" i="6"/>
  <c r="AE31" i="6"/>
  <c r="O31" i="6"/>
  <c r="O28" i="6"/>
  <c r="M33" i="6"/>
  <c r="O29" i="6"/>
  <c r="AC5" i="6"/>
  <c r="AC8" i="6"/>
  <c r="AC14" i="6"/>
  <c r="AC3" i="6"/>
  <c r="AC15" i="6"/>
  <c r="AC7" i="6"/>
  <c r="AC13" i="6"/>
  <c r="C9" i="6"/>
  <c r="C30" i="6" s="1"/>
  <c r="AC6" i="6"/>
  <c r="C3" i="6"/>
  <c r="C24" i="6" s="1"/>
  <c r="C11" i="6"/>
  <c r="C32" i="6" s="1"/>
  <c r="C14" i="6"/>
  <c r="C35" i="6" s="1"/>
  <c r="C7" i="6"/>
  <c r="C28" i="6" s="1"/>
  <c r="AC4" i="6"/>
  <c r="AC16" i="6"/>
  <c r="AC11" i="6"/>
  <c r="AC10" i="6"/>
  <c r="AC12" i="6"/>
  <c r="F27" i="1"/>
  <c r="H5" i="1"/>
  <c r="H6" i="1"/>
  <c r="H9" i="1"/>
  <c r="C14" i="1"/>
  <c r="C35" i="1" s="1"/>
  <c r="H16" i="1"/>
  <c r="H3" i="1"/>
  <c r="C11" i="1"/>
  <c r="C32" i="1" s="1"/>
  <c r="H7" i="1"/>
  <c r="H4" i="1"/>
  <c r="H15" i="1"/>
  <c r="C3" i="1"/>
  <c r="C24" i="1" s="1"/>
  <c r="H8" i="1"/>
  <c r="H10" i="1"/>
  <c r="C9" i="1"/>
  <c r="C30" i="1" s="1"/>
  <c r="H13" i="1"/>
  <c r="C7" i="1"/>
  <c r="C28" i="1" s="1"/>
  <c r="H14" i="1"/>
  <c r="H12" i="1"/>
</calcChain>
</file>

<file path=xl/sharedStrings.xml><?xml version="1.0" encoding="utf-8"?>
<sst xmlns="http://schemas.openxmlformats.org/spreadsheetml/2006/main" count="453" uniqueCount="207">
  <si>
    <t>Policy Category</t>
  </si>
  <si>
    <t>Trade and Market Policies</t>
  </si>
  <si>
    <t>Transfers Policies</t>
  </si>
  <si>
    <t>Public Investment Policies</t>
  </si>
  <si>
    <t>Regulation Policies</t>
  </si>
  <si>
    <t>Land Use Policy</t>
  </si>
  <si>
    <t>Rural Infrastructure</t>
  </si>
  <si>
    <t>Natural Resources</t>
  </si>
  <si>
    <t>Market Governance</t>
  </si>
  <si>
    <t>Farm Management</t>
  </si>
  <si>
    <t>Research &amp; Extension</t>
  </si>
  <si>
    <t>Households (targeted transfers)</t>
  </si>
  <si>
    <t>Farmers</t>
  </si>
  <si>
    <t>Digital</t>
  </si>
  <si>
    <t>Biotechnology</t>
  </si>
  <si>
    <t>Conventional</t>
  </si>
  <si>
    <t>Sustainable land management</t>
  </si>
  <si>
    <t>Forest area</t>
  </si>
  <si>
    <t>Certificates - permits</t>
  </si>
  <si>
    <t>Quotas - tariffs</t>
  </si>
  <si>
    <t>Sub-Category [level 1]</t>
  </si>
  <si>
    <t>Sub-Category [level 2]</t>
  </si>
  <si>
    <t>Sub-Category [level 3]</t>
  </si>
  <si>
    <t>Sub-Category [level 4]</t>
  </si>
  <si>
    <t xml:space="preserve"> Transport/Storage</t>
  </si>
  <si>
    <t>Technical</t>
  </si>
  <si>
    <t>Internet</t>
  </si>
  <si>
    <t xml:space="preserve"> Social</t>
  </si>
  <si>
    <t>Energy</t>
  </si>
  <si>
    <t>Health/Education</t>
  </si>
  <si>
    <t>Irrigation</t>
  </si>
  <si>
    <t>Land</t>
  </si>
  <si>
    <t>Market access</t>
  </si>
  <si>
    <t>Cooperatives</t>
  </si>
  <si>
    <t>E-markets, E-cooperatives)</t>
  </si>
  <si>
    <t>E-cooperatives</t>
  </si>
  <si>
    <t>Subsidies</t>
  </si>
  <si>
    <t>Inputs</t>
  </si>
  <si>
    <t>Capital</t>
  </si>
  <si>
    <t>Research</t>
  </si>
  <si>
    <t>Extension</t>
  </si>
  <si>
    <t>E-learning</t>
  </si>
  <si>
    <t>CAADP Policy Design</t>
  </si>
  <si>
    <t>Subsidies - taxes</t>
  </si>
  <si>
    <t>Désignation</t>
  </si>
  <si>
    <t>Acquis</t>
  </si>
  <si>
    <t>Gap</t>
  </si>
  <si>
    <t>Montant</t>
  </si>
  <si>
    <t>%</t>
  </si>
  <si>
    <t>Etat</t>
  </si>
  <si>
    <t>Bailleurs</t>
  </si>
  <si>
    <t>Sous programme 1 : Promotion des filières végétales</t>
  </si>
  <si>
    <t>1.1 -Gestion durable des ressources naturelles</t>
  </si>
  <si>
    <t>3,62%</t>
  </si>
  <si>
    <t>-</t>
  </si>
  <si>
    <t>33,80</t>
  </si>
  <si>
    <t>4,55%</t>
  </si>
  <si>
    <t>1.2 - Développement des infrastructures rurales</t>
  </si>
  <si>
    <t>51,41%</t>
  </si>
  <si>
    <t>43,90%</t>
  </si>
  <si>
    <t>1.3 - Intensification de la production vivrière</t>
  </si>
  <si>
    <t>39,79%</t>
  </si>
  <si>
    <t>45,52%</t>
  </si>
  <si>
    <t>1.4 - Diversification et promotion des cultures d’exportation</t>
  </si>
  <si>
    <t>5,18%</t>
  </si>
  <si>
    <t>335,00</t>
  </si>
  <si>
    <t>6,04%</t>
  </si>
  <si>
    <t>Total sous programme 1</t>
  </si>
  <si>
    <t>65,53%</t>
  </si>
  <si>
    <t>61,81%</t>
  </si>
  <si>
    <t>Sous programme 2 : Promotion des filières animales</t>
  </si>
  <si>
    <t>2.1 - Amélioration de l’élevage traditionnel</t>
  </si>
  <si>
    <t>77,80%</t>
  </si>
  <si>
    <t>74,78%</t>
  </si>
  <si>
    <t>2.2 - Promotion des petites et moyennes entreprises d’élevage</t>
  </si>
  <si>
    <t>22,20%</t>
  </si>
  <si>
    <t>25,22%</t>
  </si>
  <si>
    <t>Total sous programme 2</t>
  </si>
  <si>
    <t>6,79%</t>
  </si>
  <si>
    <t>7,11%</t>
  </si>
  <si>
    <t>Sous programme 3 : Promotion des filières halieutiques</t>
  </si>
  <si>
    <t>3.1 - Intensification de la production piscicole</t>
  </si>
  <si>
    <t>59,90%</t>
  </si>
  <si>
    <t>60,92%</t>
  </si>
  <si>
    <t>3.2 - Appui à la pêche continentale et maritime</t>
  </si>
  <si>
    <t>40,10%</t>
  </si>
  <si>
    <t>39,08%</t>
  </si>
  <si>
    <t>Total sous programme 3</t>
  </si>
  <si>
    <t>3,06%</t>
  </si>
  <si>
    <t>3,57%</t>
  </si>
  <si>
    <t>Sous programme 4 : Recherche et conseil agricoles</t>
  </si>
  <si>
    <t>4.1 -Développement de technologies améliorées</t>
  </si>
  <si>
    <t>35,49%</t>
  </si>
  <si>
    <t>450,00</t>
  </si>
  <si>
    <t>35,07%</t>
  </si>
  <si>
    <t>4.2 - Diffusion de technologies améliorées</t>
  </si>
  <si>
    <t>61,50%</t>
  </si>
  <si>
    <t>4.3 - Coordination, gestion des systèmes de recherche et vulgarisation</t>
  </si>
  <si>
    <t>3,01%</t>
  </si>
  <si>
    <t>3,12%</t>
  </si>
  <si>
    <t>Total sous programme 4</t>
  </si>
  <si>
    <t>9,34%</t>
  </si>
  <si>
    <t>10,74%</t>
  </si>
  <si>
    <t>Sous programme 5 : Renforcement institutionnel et coordination sectorielle</t>
  </si>
  <si>
    <t>5.1 - Amélioration de l'environnement institutionnel de secteur</t>
  </si>
  <si>
    <t>41,15%</t>
  </si>
  <si>
    <t>44,42%</t>
  </si>
  <si>
    <t>5.2 - Renforcement des capacités de gestion du secteur</t>
  </si>
  <si>
    <t>43,75%</t>
  </si>
  <si>
    <t>411,47</t>
  </si>
  <si>
    <t>39,95%</t>
  </si>
  <si>
    <t>5.3 - Promotion du droit à l'alimentation et de la bonne gouvernance autour</t>
  </si>
  <si>
    <t>de la sécurité alimentaire et nutritionnelle</t>
  </si>
  <si>
    <t>15,10%</t>
  </si>
  <si>
    <t>15,62%</t>
  </si>
  <si>
    <t>Total sous programme 5</t>
  </si>
  <si>
    <t>15,27%</t>
  </si>
  <si>
    <t>16,77%</t>
  </si>
  <si>
    <t>Total Général</t>
  </si>
  <si>
    <t>84,12%</t>
  </si>
  <si>
    <r>
      <t>(</t>
    </r>
    <r>
      <rPr>
        <b/>
        <sz val="12"/>
        <color theme="1"/>
        <rFont val="Candara"/>
        <family val="2"/>
      </rPr>
      <t>71,07%)</t>
    </r>
  </si>
  <si>
    <t>CAADP Policy Category</t>
  </si>
  <si>
    <t>CAADP Sub-Category</t>
  </si>
  <si>
    <t>1.1 - Gestion durable des ressources naturelles [Sustainable Management of Natural Resources]</t>
  </si>
  <si>
    <t>Public Investment Policies, Regulation Policies</t>
  </si>
  <si>
    <t>Natural Resources &gt; Land, Sustainable land management</t>
  </si>
  <si>
    <t>Conventional &gt; Rural Infrastructure &gt; Transport/Storage</t>
  </si>
  <si>
    <t>Public Investment Policies, Research &amp; Extension</t>
  </si>
  <si>
    <t>Farm Management &gt; Subsidies &gt; Inputs, Extension</t>
  </si>
  <si>
    <t>1.4 - Diversification et promotion des cultures d‚Äôexportation [Diversification and Promotion of Export Crops]</t>
  </si>
  <si>
    <t>Trade and Market Policies, Market Governance</t>
  </si>
  <si>
    <t>Quotas - tariffs, Market access</t>
  </si>
  <si>
    <t>Market Governance, Transfers Policies</t>
  </si>
  <si>
    <t>Cooperatives, Households (targeted transfers) &gt; Farmers</t>
  </si>
  <si>
    <t>3.1 - Intensification de la production piscicole [Intensification of Fish Production]</t>
  </si>
  <si>
    <t>Digital &gt; Biotechnology, Research</t>
  </si>
  <si>
    <t>Extension &gt; E-learning</t>
  </si>
  <si>
    <t>Digital, Research</t>
  </si>
  <si>
    <t>Regulation Policies, Public Investment Policies</t>
  </si>
  <si>
    <t>Land Use Policy, Social &gt; Health/Education</t>
  </si>
  <si>
    <t>Transfers Policies, Market Governance</t>
  </si>
  <si>
    <t>Households (targeted transfers), Cooperatives</t>
  </si>
  <si>
    <t>1.2 - Développement des infrastructures rurales [Development of Rural Infrastructure]</t>
  </si>
  <si>
    <t>2.1 - Amélioration de l‚Äôélevage traditionnel [Improvement of Traditional Livestock]</t>
  </si>
  <si>
    <t>2.2 - Promotion des petites et moyennes entreprises d‚Äôélevage [Promotion of Small and Medium-Sized Livestock Enterprises]</t>
  </si>
  <si>
    <t>4.1 - Développement de technologies améliorées [Development of Improved Technologies]</t>
  </si>
  <si>
    <t>4.2 - Diffusion de technologies améliorées [Dissemination of Improved Technologies]</t>
  </si>
  <si>
    <t>5.1 - Amélioration de l'environnement institutionnel de secteur [Improvement of the Sectoral Institutional Environment]</t>
  </si>
  <si>
    <t>5.2 - Renforcement des capacités de gestion du secteur [Strengthening of Sector Management Capacities]</t>
  </si>
  <si>
    <t>5.3 - Promotion du droit à l'alimentation et de la bonne gouvernance autour de la sécurité alimentaire et nutritionnelle [Promotion of the Right to Food and Good Governance around Food and Nutritional Security]</t>
  </si>
  <si>
    <t>3.2 - Appui à la pêche continentale et maritime [Support for Continental and Maritime Fishing]</t>
  </si>
  <si>
    <t>1.3 - Intensification de la production vivrière [Intensification of Food Production]</t>
  </si>
  <si>
    <t>4.3 - Coordination, gestion des systèmes de recherche et vulgarisation [Coordination, Management of Research and Extension Systems]</t>
  </si>
  <si>
    <t>Sous-programme [Sub-program]</t>
  </si>
  <si>
    <t>Activité [Activity]</t>
  </si>
  <si>
    <t>2. Promotion des filières animales [2. Promotion of Animal Sectors]</t>
  </si>
  <si>
    <t>3. Promotion des filières halieutiques [3. Promotion of Fisheries Sectors]</t>
  </si>
  <si>
    <t>4. Recherche et conseil agricoles [4. Agricultural Research and Advice]</t>
  </si>
  <si>
    <t>5. Renforcement institutionnel et coordination sectorielle [5. Institutional Strengthening and Sectoral Coordination]</t>
  </si>
  <si>
    <t>1. Promotion des filières végétales [1. Promotion of Vegetable Sectors]</t>
  </si>
  <si>
    <t>Budget-2010-2015</t>
  </si>
  <si>
    <t>Amount</t>
  </si>
  <si>
    <t>Percentage in</t>
  </si>
  <si>
    <t>SynthèsedesbesoinsdefinancementduPNIASAparcomposanteenmillionsdeFCFA</t>
  </si>
  <si>
    <t>Total2010-2015</t>
  </si>
  <si>
    <t>58033,99</t>
  </si>
  <si>
    <t>3634,89</t>
  </si>
  <si>
    <t>62037,68</t>
  </si>
  <si>
    <t>1344,60</t>
  </si>
  <si>
    <t>64243,75</t>
  </si>
  <si>
    <t xml:space="preserve"> % Overall</t>
  </si>
  <si>
    <t>1. Establishment of CGES, CGPP, CPRP
2. Promotion of water and soil conservation practices
3. Promotion of agroforestry and forestry
4. Protection/restoration of protected areas and mangroves</t>
  </si>
  <si>
    <t>Projects</t>
  </si>
  <si>
    <t>1. Development of hydro-agricultural facilities and storage infrastructures
2. Construction and rehabilitation of rural roads and market infrastructures
3. Improvement of access to drinking water</t>
  </si>
  <si>
    <t xml:space="preserve">	1. Cereals
2. Legumes
3. Roots and tubers
4. Horticulture</t>
  </si>
  <si>
    <t>1. Traditional export crops: Cotton, coffee - cocoa
2. Diversification: Pineapple, cashew, citrus</t>
  </si>
  <si>
    <t>1. Poultry
2. Small ruminants
3. Pigs
4. Cattle
5. Special livestock</t>
  </si>
  <si>
    <t>1. Eggs
2. Meat
3. Milk</t>
  </si>
  <si>
    <t>1. Fish farming</t>
  </si>
  <si>
    <t>1. Maritime and continental fishing</t>
  </si>
  <si>
    <t>1. Support for research &amp; development to improve agricultural productivity
2. Strengthening the capacities of institutions and agricultural research actors</t>
  </si>
  <si>
    <t>1. Development of the dissemination of new technologies</t>
  </si>
  <si>
    <t>1. Establishment of a mechanism for coordination, management, and monitoring of agricultural research and extension</t>
  </si>
  <si>
    <t>1. Strengthening the capacities of human resources
2. Rehabilitation of infrastructures and equipment for institutions</t>
  </si>
  <si>
    <t>1. Definition of a framework for sectoral policy orientation
2. Establishment of an efficient sectoral mechanism for planning, coordination, and monitoring &amp; evaluation
3. Establishment of a mechanism for consultation and intersectoral dialogue</t>
  </si>
  <si>
    <t>1. Promotion of the right to food
2. Improvement of access to drinking water in rural areas
3. Promotion of nutritional education, hygiene, food safety, and water</t>
  </si>
  <si>
    <t>Investment</t>
  </si>
  <si>
    <t>Composante</t>
  </si>
  <si>
    <t>2010-2012</t>
  </si>
  <si>
    <t>2013-2015</t>
  </si>
  <si>
    <t>Total</t>
  </si>
  <si>
    <t>A rechercher</t>
  </si>
  <si>
    <t>1.2- Développement des infrastructures rurales</t>
  </si>
  <si>
    <t>Matrice des couts</t>
  </si>
  <si>
    <t>Part(Budget)</t>
  </si>
  <si>
    <t>Valeur</t>
  </si>
  <si>
    <t>Etat [Government]</t>
  </si>
  <si>
    <t>Autre [Other]</t>
  </si>
  <si>
    <t>5.1 - Amélioration de l'environnement institutionnel du secteur</t>
  </si>
  <si>
    <t>4.3 - Coordination. gestion des systèmes de recherche et vulgarisation</t>
  </si>
  <si>
    <t>5.2 - Promotion du droit à l'alimentation et de la bonne gouvernance autour de la sécurité alimentaire et</t>
  </si>
  <si>
    <t>nutritionnelle</t>
  </si>
  <si>
    <t>Source financement paar annee</t>
  </si>
  <si>
    <t>Etat [Government]-Valeur</t>
  </si>
  <si>
    <t>Etat [Government]-%</t>
  </si>
  <si>
    <t>Autre [Other]-%</t>
  </si>
  <si>
    <t>Autre [Other]-valeur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</si>
</sst>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color theme="1"/>
      <name val="Times New Roman"/>
      <family val="1"/>
    </font>
    <font>
      <b/>
      <sz val="12"/>
      <color theme="1"/>
      <name val="Candara"/>
      <family val="2"/>
    </font>
    <font>
      <b/>
      <sz val="12"/>
      <color rgb="FF000000"/>
      <name val="Candara"/>
      <family val="2"/>
    </font>
    <font>
      <sz val="12"/>
      <color theme="1"/>
      <name val="Candara"/>
      <family val="2"/>
    </font>
    <font>
      <i/>
      <sz val="12"/>
      <color theme="1"/>
      <name val="Candara"/>
      <family val="2"/>
    </font>
    <font>
      <b/>
      <i/>
      <sz val="12"/>
      <color theme="1"/>
      <name val="Candara"/>
      <family val="2"/>
    </font>
    <font>
      <b/>
      <i/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sz val="7"/>
      <color theme="1"/>
      <name val="Times New Roman"/>
      <family val="1"/>
    </font>
    <font>
      <b/>
      <sz val="8"/>
      <color rgb="FF000000"/>
      <name val="Times New Roman"/>
      <family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Calibri"/>
      <family val="2"/>
    </font>
    <font>
      <sz val="9"/>
      <color theme="1"/>
      <name val="Times New Roman"/>
      <family val="1"/>
    </font>
    <font>
      <sz val="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BEDF3"/>
        <bgColor indexed="64"/>
      </patternFill>
    </fill>
    <fill>
      <patternFill patternType="solid">
        <fgColor rgb="FFF9C0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 indent="8"/>
    </xf>
    <xf numFmtId="0" fontId="4" fillId="0" borderId="8" xfId="0" applyFont="1" applyBorder="1" applyAlignment="1">
      <alignment horizontal="left" vertical="center" wrapText="1" indent="8"/>
    </xf>
    <xf numFmtId="0" fontId="4" fillId="0" borderId="14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 wrapText="1"/>
    </xf>
    <xf numFmtId="0" fontId="4" fillId="0" borderId="10" xfId="0" applyFont="1" applyBorder="1" applyAlignment="1">
      <alignment horizontal="right" vertical="center" wrapText="1"/>
    </xf>
    <xf numFmtId="0" fontId="5" fillId="3" borderId="1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6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6" fillId="0" borderId="6" xfId="0" applyFont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 indent="2"/>
    </xf>
    <xf numFmtId="0" fontId="9" fillId="0" borderId="0" xfId="0" applyFont="1" applyAlignment="1">
      <alignment horizontal="center" vertical="center"/>
    </xf>
    <xf numFmtId="9" fontId="8" fillId="0" borderId="10" xfId="0" applyNumberFormat="1" applyFont="1" applyBorder="1" applyAlignment="1">
      <alignment horizontal="left" vertical="center" wrapText="1" indent="3"/>
    </xf>
    <xf numFmtId="0" fontId="6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 vertical="center" wrapText="1"/>
    </xf>
    <xf numFmtId="10" fontId="4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10" fontId="6" fillId="0" borderId="0" xfId="1" applyNumberFormat="1" applyFont="1" applyAlignment="1">
      <alignment wrapText="1"/>
    </xf>
    <xf numFmtId="0" fontId="6" fillId="0" borderId="0" xfId="0" applyFont="1" applyAlignment="1">
      <alignment vertical="center" wrapText="1"/>
    </xf>
    <xf numFmtId="0" fontId="10" fillId="4" borderId="5" xfId="0" applyFont="1" applyFill="1" applyBorder="1" applyAlignment="1">
      <alignment horizontal="left" vertical="center" wrapText="1" indent="4"/>
    </xf>
    <xf numFmtId="0" fontId="12" fillId="4" borderId="8" xfId="0" applyFont="1" applyFill="1" applyBorder="1" applyAlignment="1">
      <alignment vertical="center" wrapText="1"/>
    </xf>
    <xf numFmtId="3" fontId="13" fillId="4" borderId="8" xfId="0" applyNumberFormat="1" applyFont="1" applyFill="1" applyBorder="1" applyAlignment="1">
      <alignment horizontal="left" vertical="center" wrapText="1" indent="3"/>
    </xf>
    <xf numFmtId="0" fontId="13" fillId="4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right" vertical="center" wrapText="1"/>
    </xf>
    <xf numFmtId="0" fontId="17" fillId="6" borderId="10" xfId="0" applyFont="1" applyFill="1" applyBorder="1" applyAlignment="1">
      <alignment horizontal="right" vertical="center" wrapText="1"/>
    </xf>
    <xf numFmtId="0" fontId="18" fillId="7" borderId="10" xfId="0" applyFont="1" applyFill="1" applyBorder="1" applyAlignment="1">
      <alignment horizontal="right" vertical="center" wrapText="1"/>
    </xf>
    <xf numFmtId="0" fontId="11" fillId="8" borderId="12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0" fillId="8" borderId="12" xfId="0" applyFill="1" applyBorder="1" applyAlignment="1">
      <alignment vertical="top" wrapText="1"/>
    </xf>
    <xf numFmtId="0" fontId="0" fillId="8" borderId="7" xfId="0" applyFill="1" applyBorder="1" applyAlignment="1">
      <alignment vertical="top" wrapText="1"/>
    </xf>
    <xf numFmtId="0" fontId="19" fillId="8" borderId="10" xfId="0" applyFont="1" applyFill="1" applyBorder="1" applyAlignment="1">
      <alignment vertical="center" wrapText="1"/>
    </xf>
    <xf numFmtId="0" fontId="19" fillId="8" borderId="10" xfId="0" applyFont="1" applyFill="1" applyBorder="1" applyAlignment="1">
      <alignment horizontal="right" vertical="center" wrapText="1"/>
    </xf>
    <xf numFmtId="0" fontId="19" fillId="8" borderId="13" xfId="0" applyFont="1" applyFill="1" applyBorder="1" applyAlignment="1">
      <alignment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9" xfId="0" applyFont="1" applyFill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12" xfId="0" applyFont="1" applyBorder="1" applyAlignment="1">
      <alignment horizontal="justify" vertical="center" wrapText="1"/>
    </xf>
    <xf numFmtId="0" fontId="15" fillId="0" borderId="6" xfId="0" applyFont="1" applyBorder="1" applyAlignment="1">
      <alignment horizontal="justify" vertical="center" wrapText="1"/>
    </xf>
    <xf numFmtId="0" fontId="15" fillId="0" borderId="7" xfId="0" applyFont="1" applyBorder="1" applyAlignment="1">
      <alignment horizontal="justify" vertical="center" wrapText="1"/>
    </xf>
    <xf numFmtId="0" fontId="14" fillId="8" borderId="12" xfId="0" applyFont="1" applyFill="1" applyBorder="1" applyAlignment="1">
      <alignment vertical="center" wrapText="1"/>
    </xf>
    <xf numFmtId="0" fontId="14" fillId="8" borderId="6" xfId="0" applyFont="1" applyFill="1" applyBorder="1" applyAlignment="1">
      <alignment vertical="center" wrapText="1"/>
    </xf>
    <xf numFmtId="0" fontId="14" fillId="8" borderId="7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4" fontId="16" fillId="0" borderId="10" xfId="0" applyNumberFormat="1" applyFont="1" applyBorder="1" applyAlignment="1">
      <alignment horizontal="right" vertical="center" wrapText="1"/>
    </xf>
    <xf numFmtId="4" fontId="17" fillId="6" borderId="10" xfId="0" applyNumberFormat="1" applyFont="1" applyFill="1" applyBorder="1" applyAlignment="1">
      <alignment horizontal="right" vertical="center" wrapText="1"/>
    </xf>
    <xf numFmtId="4" fontId="13" fillId="7" borderId="10" xfId="0" applyNumberFormat="1" applyFont="1" applyFill="1" applyBorder="1" applyAlignment="1">
      <alignment horizontal="right" vertical="center" wrapText="1"/>
    </xf>
    <xf numFmtId="4" fontId="18" fillId="7" borderId="10" xfId="0" applyNumberFormat="1" applyFont="1" applyFill="1" applyBorder="1" applyAlignment="1">
      <alignment horizontal="right" vertical="center" wrapText="1"/>
    </xf>
    <xf numFmtId="4" fontId="19" fillId="8" borderId="10" xfId="0" applyNumberFormat="1" applyFont="1" applyFill="1" applyBorder="1" applyAlignment="1">
      <alignment horizontal="right" vertical="center" wrapText="1"/>
    </xf>
    <xf numFmtId="9" fontId="0" fillId="0" borderId="0" xfId="1" applyFont="1"/>
    <xf numFmtId="4" fontId="0" fillId="0" borderId="0" xfId="0" applyNumberFormat="1"/>
    <xf numFmtId="0" fontId="19" fillId="8" borderId="8" xfId="0" applyFont="1" applyFill="1" applyBorder="1" applyAlignment="1">
      <alignment horizontal="right" vertical="center" wrapText="1"/>
    </xf>
    <xf numFmtId="0" fontId="20" fillId="0" borderId="12" xfId="0" applyFont="1" applyBorder="1" applyAlignment="1">
      <alignment vertical="center" wrapText="1"/>
    </xf>
    <xf numFmtId="0" fontId="20" fillId="8" borderId="12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19" fillId="5" borderId="11" xfId="0" applyFont="1" applyFill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0" fontId="16" fillId="0" borderId="8" xfId="0" applyFont="1" applyBorder="1" applyAlignment="1">
      <alignment horizontal="right" vertical="center" wrapText="1"/>
    </xf>
    <xf numFmtId="0" fontId="20" fillId="9" borderId="12" xfId="0" applyFont="1" applyFill="1" applyBorder="1" applyAlignment="1">
      <alignment vertical="center" wrapText="1"/>
    </xf>
    <xf numFmtId="0" fontId="14" fillId="9" borderId="12" xfId="0" applyFont="1" applyFill="1" applyBorder="1" applyAlignment="1">
      <alignment vertical="center" wrapText="1"/>
    </xf>
    <xf numFmtId="0" fontId="0" fillId="9" borderId="12" xfId="0" applyFill="1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19" fillId="9" borderId="10" xfId="0" applyFont="1" applyFill="1" applyBorder="1" applyAlignment="1">
      <alignment vertical="center" wrapText="1"/>
    </xf>
    <xf numFmtId="0" fontId="19" fillId="9" borderId="10" xfId="0" applyFont="1" applyFill="1" applyBorder="1" applyAlignment="1">
      <alignment horizontal="right" vertical="center" wrapText="1"/>
    </xf>
    <xf numFmtId="0" fontId="19" fillId="9" borderId="13" xfId="0" applyFont="1" applyFill="1" applyBorder="1" applyAlignment="1">
      <alignment vertical="center" wrapText="1"/>
    </xf>
    <xf numFmtId="4" fontId="16" fillId="0" borderId="8" xfId="0" applyNumberFormat="1" applyFont="1" applyBorder="1" applyAlignment="1">
      <alignment horizontal="right" vertical="center" wrapText="1"/>
    </xf>
    <xf numFmtId="4" fontId="19" fillId="9" borderId="10" xfId="0" applyNumberFormat="1" applyFont="1" applyFill="1" applyBorder="1" applyAlignment="1">
      <alignment horizontal="right" vertical="center" wrapText="1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4" fillId="2" borderId="0" xfId="0" applyFont="1" applyFill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/>
    <xf numFmtId="9" fontId="0" fillId="0" borderId="0" xfId="1" applyFont="1" applyFill="1"/>
    <xf numFmtId="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E230-1143-594A-B334-15AE114A957F}">
  <dimension ref="B1:AK37"/>
  <sheetViews>
    <sheetView topLeftCell="D1" zoomScale="80" zoomScaleNormal="80" workbookViewId="0">
      <selection activeCell="E22" sqref="E22:L22"/>
    </sheetView>
  </sheetViews>
  <sheetFormatPr baseColWidth="10" defaultRowHeight="16" x14ac:dyDescent="0.2"/>
  <cols>
    <col min="2" max="2" width="29.5" customWidth="1"/>
    <col min="3" max="3" width="17.6640625" customWidth="1"/>
    <col min="4" max="4" width="41.83203125" customWidth="1"/>
    <col min="5" max="5" width="19.83203125" customWidth="1"/>
    <col min="6" max="6" width="15.33203125" customWidth="1"/>
    <col min="7" max="7" width="12.6640625" customWidth="1"/>
    <col min="8" max="8" width="16.6640625" customWidth="1"/>
    <col min="9" max="9" width="15.5" customWidth="1"/>
    <col min="10" max="10" width="19.5" customWidth="1"/>
    <col min="11" max="11" width="16.83203125" customWidth="1"/>
    <col min="12" max="12" width="16.6640625" customWidth="1"/>
    <col min="13" max="20" width="11" customWidth="1"/>
    <col min="21" max="28" width="16.33203125" customWidth="1"/>
    <col min="29" max="37" width="13.1640625" customWidth="1"/>
  </cols>
  <sheetData>
    <row r="1" spans="2:37" ht="18" x14ac:dyDescent="0.25">
      <c r="B1" s="42"/>
      <c r="C1" s="42"/>
      <c r="D1" s="42"/>
      <c r="M1" s="43" t="s">
        <v>160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2:37" ht="18" hidden="1" x14ac:dyDescent="0.25">
      <c r="B2" s="43" t="s">
        <v>153</v>
      </c>
      <c r="C2" s="43" t="s">
        <v>194</v>
      </c>
      <c r="D2" s="43" t="s">
        <v>154</v>
      </c>
      <c r="E2" s="43" t="s">
        <v>172</v>
      </c>
      <c r="F2" s="43"/>
      <c r="G2" s="43"/>
      <c r="H2" s="43"/>
      <c r="I2" s="43"/>
      <c r="J2" s="43"/>
      <c r="K2" s="43"/>
      <c r="L2" s="43"/>
      <c r="M2" s="43" t="s">
        <v>161</v>
      </c>
      <c r="N2" s="43"/>
      <c r="O2" s="43"/>
      <c r="P2" s="43"/>
      <c r="Q2" s="43"/>
      <c r="R2" s="43"/>
      <c r="S2" s="43"/>
      <c r="T2" s="43"/>
      <c r="U2" s="43" t="s">
        <v>162</v>
      </c>
      <c r="V2" s="43"/>
      <c r="W2" s="43"/>
      <c r="X2" s="43"/>
      <c r="Y2" s="43"/>
      <c r="Z2" s="43"/>
      <c r="AA2" s="43"/>
      <c r="AB2" s="43"/>
      <c r="AC2" s="43" t="s">
        <v>170</v>
      </c>
      <c r="AD2" s="43"/>
      <c r="AE2" s="43"/>
      <c r="AF2" s="43"/>
      <c r="AG2" s="43"/>
      <c r="AH2" s="43"/>
      <c r="AI2" s="43"/>
      <c r="AJ2" s="43"/>
      <c r="AK2" s="43"/>
    </row>
    <row r="3" spans="2:37" ht="107" hidden="1" customHeight="1" x14ac:dyDescent="0.25">
      <c r="B3" s="44" t="s">
        <v>159</v>
      </c>
      <c r="C3" s="45">
        <f>SUM(M3:M6)/$M$18</f>
        <v>0.65532410104803052</v>
      </c>
      <c r="D3" s="48" t="s">
        <v>123</v>
      </c>
      <c r="E3" s="2" t="s">
        <v>171</v>
      </c>
      <c r="F3" s="2"/>
      <c r="G3" s="2"/>
      <c r="H3" s="2"/>
      <c r="I3" s="2"/>
      <c r="J3" s="2"/>
      <c r="K3" s="2"/>
      <c r="L3" s="2"/>
      <c r="M3" s="46">
        <f>A_1!B5</f>
        <v>1348970</v>
      </c>
      <c r="N3" s="46"/>
      <c r="O3" s="46"/>
      <c r="P3" s="46"/>
      <c r="Q3" s="46"/>
      <c r="R3" s="46"/>
      <c r="S3" s="46"/>
      <c r="T3" s="46"/>
      <c r="U3" s="46" t="str">
        <f>A_1!C5</f>
        <v>3,62%</v>
      </c>
      <c r="V3" s="46"/>
      <c r="W3" s="46"/>
      <c r="X3" s="46"/>
      <c r="Y3" s="46"/>
      <c r="Z3" s="46"/>
      <c r="AA3" s="46"/>
      <c r="AB3" s="46"/>
      <c r="AC3" s="47">
        <f>M3/$M$18</f>
        <v>2.3702064363939113E-2</v>
      </c>
      <c r="AD3" s="47"/>
      <c r="AE3" s="47"/>
      <c r="AF3" s="47"/>
      <c r="AG3" s="47"/>
      <c r="AH3" s="47"/>
      <c r="AI3" s="47"/>
      <c r="AJ3" s="47"/>
      <c r="AK3" s="47"/>
    </row>
    <row r="4" spans="2:37" ht="83" hidden="1" customHeight="1" x14ac:dyDescent="0.25">
      <c r="B4" s="44"/>
      <c r="C4" s="45"/>
      <c r="D4" s="48" t="s">
        <v>142</v>
      </c>
      <c r="E4" s="2" t="s">
        <v>173</v>
      </c>
      <c r="F4" s="2"/>
      <c r="G4" s="2"/>
      <c r="H4" s="2"/>
      <c r="I4" s="2"/>
      <c r="J4" s="2"/>
      <c r="K4" s="2"/>
      <c r="L4" s="2"/>
      <c r="M4" s="46">
        <f>A_1!B6</f>
        <v>19174567</v>
      </c>
      <c r="N4" s="46"/>
      <c r="O4" s="46"/>
      <c r="P4" s="46"/>
      <c r="Q4" s="46"/>
      <c r="R4" s="46"/>
      <c r="S4" s="46"/>
      <c r="T4" s="46"/>
      <c r="U4" s="46" t="str">
        <f>A_1!C6</f>
        <v>51,41%</v>
      </c>
      <c r="V4" s="46"/>
      <c r="W4" s="46"/>
      <c r="X4" s="46"/>
      <c r="Y4" s="46"/>
      <c r="Z4" s="46"/>
      <c r="AA4" s="46"/>
      <c r="AB4" s="46"/>
      <c r="AC4" s="47">
        <f>M4/$M$18</f>
        <v>0.33690654438917317</v>
      </c>
      <c r="AD4" s="47"/>
      <c r="AE4" s="47"/>
      <c r="AF4" s="47"/>
      <c r="AG4" s="47"/>
      <c r="AH4" s="47"/>
      <c r="AI4" s="47"/>
      <c r="AJ4" s="47"/>
      <c r="AK4" s="47"/>
    </row>
    <row r="5" spans="2:37" ht="64" hidden="1" customHeight="1" x14ac:dyDescent="0.25">
      <c r="B5" s="44"/>
      <c r="C5" s="45"/>
      <c r="D5" s="48" t="s">
        <v>151</v>
      </c>
      <c r="E5" s="2" t="s">
        <v>174</v>
      </c>
      <c r="F5" s="2"/>
      <c r="G5" s="2"/>
      <c r="H5" s="2"/>
      <c r="I5" s="2"/>
      <c r="J5" s="2"/>
      <c r="K5" s="2"/>
      <c r="L5" s="2"/>
      <c r="M5" s="46">
        <f>A_1!B7</f>
        <v>14842214</v>
      </c>
      <c r="N5" s="46"/>
      <c r="O5" s="46"/>
      <c r="P5" s="46"/>
      <c r="Q5" s="46"/>
      <c r="R5" s="46"/>
      <c r="S5" s="46"/>
      <c r="T5" s="46"/>
      <c r="U5" s="46" t="str">
        <f>A_1!C7</f>
        <v>39,79%</v>
      </c>
      <c r="V5" s="46"/>
      <c r="W5" s="46"/>
      <c r="X5" s="46"/>
      <c r="Y5" s="46"/>
      <c r="Z5" s="46"/>
      <c r="AA5" s="46"/>
      <c r="AB5" s="46"/>
      <c r="AC5" s="47">
        <f>M5/$M$18</f>
        <v>0.26078497782112142</v>
      </c>
      <c r="AD5" s="47"/>
      <c r="AE5" s="47"/>
      <c r="AF5" s="47"/>
      <c r="AG5" s="47"/>
      <c r="AH5" s="47"/>
      <c r="AI5" s="47"/>
      <c r="AJ5" s="47"/>
      <c r="AK5" s="47"/>
    </row>
    <row r="6" spans="2:37" ht="63" hidden="1" customHeight="1" x14ac:dyDescent="0.25">
      <c r="B6" s="44"/>
      <c r="C6" s="45"/>
      <c r="D6" s="48" t="s">
        <v>129</v>
      </c>
      <c r="E6" s="2" t="s">
        <v>175</v>
      </c>
      <c r="F6" s="2"/>
      <c r="G6" s="2"/>
      <c r="H6" s="2"/>
      <c r="I6" s="2"/>
      <c r="J6" s="2"/>
      <c r="K6" s="2"/>
      <c r="L6" s="2"/>
      <c r="M6" s="46">
        <f>A_1!B8</f>
        <v>1931108</v>
      </c>
      <c r="N6" s="46"/>
      <c r="O6" s="46"/>
      <c r="P6" s="46"/>
      <c r="Q6" s="46"/>
      <c r="R6" s="46"/>
      <c r="S6" s="46"/>
      <c r="T6" s="46"/>
      <c r="U6" s="46" t="str">
        <f>A_1!C8</f>
        <v>5,18%</v>
      </c>
      <c r="V6" s="46"/>
      <c r="W6" s="46"/>
      <c r="X6" s="46"/>
      <c r="Y6" s="46"/>
      <c r="Z6" s="46"/>
      <c r="AA6" s="46"/>
      <c r="AB6" s="46"/>
      <c r="AC6" s="47">
        <f>M6/$M$18</f>
        <v>3.3930514473796844E-2</v>
      </c>
      <c r="AD6" s="47"/>
      <c r="AE6" s="47"/>
      <c r="AF6" s="47"/>
      <c r="AG6" s="47"/>
      <c r="AH6" s="47"/>
      <c r="AI6" s="47"/>
      <c r="AJ6" s="47"/>
      <c r="AK6" s="47"/>
    </row>
    <row r="7" spans="2:37" ht="79" hidden="1" customHeight="1" x14ac:dyDescent="0.25">
      <c r="B7" s="44" t="s">
        <v>155</v>
      </c>
      <c r="C7" s="45">
        <f>SUM(M7:M8)/$M$18</f>
        <v>6.7912633477744025E-2</v>
      </c>
      <c r="D7" s="48" t="s">
        <v>143</v>
      </c>
      <c r="E7" s="2" t="s">
        <v>176</v>
      </c>
      <c r="F7" s="2"/>
      <c r="G7" s="2"/>
      <c r="H7" s="2"/>
      <c r="I7" s="2"/>
      <c r="J7" s="2"/>
      <c r="K7" s="2"/>
      <c r="L7" s="2"/>
      <c r="M7" s="46">
        <f>A_1!B11</f>
        <v>3006935</v>
      </c>
      <c r="N7" s="46"/>
      <c r="O7" s="46"/>
      <c r="P7" s="46"/>
      <c r="Q7" s="46"/>
      <c r="R7" s="46"/>
      <c r="S7" s="46"/>
      <c r="T7" s="46"/>
      <c r="U7" s="46" t="str">
        <f>A_1!C11</f>
        <v>77,80%</v>
      </c>
      <c r="V7" s="46"/>
      <c r="W7" s="46"/>
      <c r="X7" s="46"/>
      <c r="Y7" s="46"/>
      <c r="Z7" s="46"/>
      <c r="AA7" s="46"/>
      <c r="AB7" s="46"/>
      <c r="AC7" s="47">
        <f>M7/$M$18</f>
        <v>5.2833322392774676E-2</v>
      </c>
      <c r="AD7" s="47"/>
      <c r="AE7" s="47"/>
      <c r="AF7" s="47"/>
      <c r="AG7" s="47"/>
      <c r="AH7" s="47"/>
      <c r="AI7" s="47"/>
      <c r="AJ7" s="47"/>
      <c r="AK7" s="47"/>
    </row>
    <row r="8" spans="2:37" ht="74" hidden="1" customHeight="1" x14ac:dyDescent="0.25">
      <c r="B8" s="44"/>
      <c r="C8" s="45"/>
      <c r="D8" s="48" t="s">
        <v>144</v>
      </c>
      <c r="E8" s="2" t="s">
        <v>177</v>
      </c>
      <c r="F8" s="2"/>
      <c r="G8" s="2"/>
      <c r="H8" s="2"/>
      <c r="I8" s="2"/>
      <c r="J8" s="2"/>
      <c r="K8" s="2"/>
      <c r="L8" s="2"/>
      <c r="M8" s="46">
        <f>A_1!B12</f>
        <v>858218</v>
      </c>
      <c r="N8" s="46"/>
      <c r="O8" s="46"/>
      <c r="P8" s="46"/>
      <c r="Q8" s="46"/>
      <c r="R8" s="46"/>
      <c r="S8" s="46"/>
      <c r="T8" s="46"/>
      <c r="U8" s="46" t="str">
        <f>A_1!C12</f>
        <v>22,20%</v>
      </c>
      <c r="V8" s="46"/>
      <c r="W8" s="46"/>
      <c r="X8" s="46"/>
      <c r="Y8" s="46"/>
      <c r="Z8" s="46"/>
      <c r="AA8" s="46"/>
      <c r="AB8" s="46"/>
      <c r="AC8" s="47">
        <f>M8/$M$18</f>
        <v>1.5079311084969346E-2</v>
      </c>
      <c r="AD8" s="47"/>
      <c r="AE8" s="47"/>
      <c r="AF8" s="47"/>
      <c r="AG8" s="47"/>
      <c r="AH8" s="47"/>
      <c r="AI8" s="47"/>
      <c r="AJ8" s="47"/>
      <c r="AK8" s="47"/>
    </row>
    <row r="9" spans="2:37" ht="48" hidden="1" customHeight="1" x14ac:dyDescent="0.25">
      <c r="B9" s="44" t="s">
        <v>156</v>
      </c>
      <c r="C9" s="45">
        <f t="shared" ref="C9" si="0">SUM(M9:M10)/$M$18</f>
        <v>3.0613592446994398E-2</v>
      </c>
      <c r="D9" s="48" t="s">
        <v>134</v>
      </c>
      <c r="E9" t="s">
        <v>178</v>
      </c>
      <c r="M9" s="46">
        <f>A_1!B15</f>
        <v>1043671</v>
      </c>
      <c r="N9" s="46"/>
      <c r="O9" s="46"/>
      <c r="P9" s="46"/>
      <c r="Q9" s="46"/>
      <c r="R9" s="46"/>
      <c r="S9" s="46"/>
      <c r="T9" s="46"/>
      <c r="U9" s="46" t="str">
        <f>A_1!C15</f>
        <v>59,90%</v>
      </c>
      <c r="V9" s="46"/>
      <c r="W9" s="46"/>
      <c r="X9" s="46"/>
      <c r="Y9" s="46"/>
      <c r="Z9" s="46"/>
      <c r="AA9" s="46"/>
      <c r="AB9" s="46"/>
      <c r="AC9" s="47">
        <f>M9/$M$18</f>
        <v>1.8337811231366671E-2</v>
      </c>
      <c r="AD9" s="47"/>
      <c r="AE9" s="47"/>
      <c r="AF9" s="47"/>
      <c r="AG9" s="47"/>
      <c r="AH9" s="47"/>
      <c r="AI9" s="47"/>
      <c r="AJ9" s="47"/>
      <c r="AK9" s="47"/>
    </row>
    <row r="10" spans="2:37" ht="61" hidden="1" customHeight="1" x14ac:dyDescent="0.25">
      <c r="B10" s="44"/>
      <c r="C10" s="45"/>
      <c r="D10" s="48" t="s">
        <v>150</v>
      </c>
      <c r="E10" s="2" t="s">
        <v>179</v>
      </c>
      <c r="F10" s="2"/>
      <c r="G10" s="2"/>
      <c r="H10" s="2"/>
      <c r="I10" s="2"/>
      <c r="J10" s="2"/>
      <c r="K10" s="2"/>
      <c r="L10" s="2"/>
      <c r="M10" s="46">
        <f>A_1!B16</f>
        <v>698659</v>
      </c>
      <c r="N10" s="46"/>
      <c r="O10" s="46"/>
      <c r="P10" s="46"/>
      <c r="Q10" s="46"/>
      <c r="R10" s="46"/>
      <c r="S10" s="46"/>
      <c r="T10" s="46"/>
      <c r="U10" s="46" t="str">
        <f>A_1!C16</f>
        <v>40,10%</v>
      </c>
      <c r="V10" s="46"/>
      <c r="W10" s="46"/>
      <c r="X10" s="46"/>
      <c r="Y10" s="46"/>
      <c r="Z10" s="46"/>
      <c r="AA10" s="46"/>
      <c r="AB10" s="46"/>
      <c r="AC10" s="47">
        <f>M10/$M$18</f>
        <v>1.2275781215627729E-2</v>
      </c>
      <c r="AD10" s="47"/>
      <c r="AE10" s="47"/>
      <c r="AF10" s="47"/>
      <c r="AG10" s="47"/>
      <c r="AH10" s="47"/>
      <c r="AI10" s="47"/>
      <c r="AJ10" s="47"/>
      <c r="AK10" s="47"/>
    </row>
    <row r="11" spans="2:37" ht="64" hidden="1" customHeight="1" x14ac:dyDescent="0.25">
      <c r="B11" s="44" t="s">
        <v>157</v>
      </c>
      <c r="C11" s="45">
        <f>SUM(M11:M13)/$M$18</f>
        <v>9.3446175473535259E-2</v>
      </c>
      <c r="D11" s="48" t="s">
        <v>145</v>
      </c>
      <c r="E11" s="2" t="s">
        <v>180</v>
      </c>
      <c r="F11" s="2"/>
      <c r="G11" s="2"/>
      <c r="H11" s="2"/>
      <c r="I11" s="2"/>
      <c r="J11" s="2"/>
      <c r="K11" s="2"/>
      <c r="L11" s="2"/>
      <c r="M11" s="46">
        <f>A_1!B19</f>
        <v>1887542</v>
      </c>
      <c r="N11" s="46"/>
      <c r="O11" s="46"/>
      <c r="P11" s="46"/>
      <c r="Q11" s="46"/>
      <c r="R11" s="46"/>
      <c r="S11" s="46"/>
      <c r="T11" s="46"/>
      <c r="U11" s="46" t="str">
        <f>A_1!C19</f>
        <v>35,49%</v>
      </c>
      <c r="V11" s="46"/>
      <c r="W11" s="46"/>
      <c r="X11" s="46"/>
      <c r="Y11" s="46"/>
      <c r="Z11" s="46"/>
      <c r="AA11" s="46"/>
      <c r="AB11" s="46"/>
      <c r="AC11" s="47">
        <f>M11/$M$18</f>
        <v>3.3165038491321797E-2</v>
      </c>
      <c r="AD11" s="47"/>
      <c r="AE11" s="47"/>
      <c r="AF11" s="47"/>
      <c r="AG11" s="47"/>
      <c r="AH11" s="47"/>
      <c r="AI11" s="47"/>
      <c r="AJ11" s="47"/>
      <c r="AK11" s="47"/>
    </row>
    <row r="12" spans="2:37" ht="52" hidden="1" x14ac:dyDescent="0.25">
      <c r="B12" s="44"/>
      <c r="C12" s="45"/>
      <c r="D12" s="48" t="s">
        <v>146</v>
      </c>
      <c r="E12" s="2" t="s">
        <v>181</v>
      </c>
      <c r="F12" s="2"/>
      <c r="G12" s="2"/>
      <c r="H12" s="2"/>
      <c r="I12" s="2"/>
      <c r="J12" s="2"/>
      <c r="K12" s="2"/>
      <c r="L12" s="2"/>
      <c r="M12" s="46">
        <f>A_1!B20</f>
        <v>3270574</v>
      </c>
      <c r="N12" s="46"/>
      <c r="O12" s="46"/>
      <c r="P12" s="46"/>
      <c r="Q12" s="46"/>
      <c r="R12" s="46"/>
      <c r="S12" s="46"/>
      <c r="T12" s="46"/>
      <c r="U12" s="46" t="str">
        <f>A_1!C20</f>
        <v>61,50%</v>
      </c>
      <c r="V12" s="46"/>
      <c r="W12" s="46"/>
      <c r="X12" s="46"/>
      <c r="Y12" s="46"/>
      <c r="Z12" s="46"/>
      <c r="AA12" s="46"/>
      <c r="AB12" s="46"/>
      <c r="AC12" s="47">
        <f>M12/$M$18</f>
        <v>5.7465588897474218E-2</v>
      </c>
      <c r="AD12" s="47"/>
      <c r="AE12" s="47"/>
      <c r="AF12" s="47"/>
      <c r="AG12" s="47"/>
      <c r="AH12" s="47"/>
      <c r="AI12" s="47"/>
      <c r="AJ12" s="47"/>
      <c r="AK12" s="47"/>
    </row>
    <row r="13" spans="2:37" ht="73" hidden="1" customHeight="1" x14ac:dyDescent="0.25">
      <c r="B13" s="44"/>
      <c r="C13" s="45"/>
      <c r="D13" s="48" t="s">
        <v>152</v>
      </c>
      <c r="E13" s="2" t="s">
        <v>182</v>
      </c>
      <c r="F13" s="2"/>
      <c r="G13" s="2"/>
      <c r="H13" s="2"/>
      <c r="I13" s="2"/>
      <c r="J13" s="2"/>
      <c r="K13" s="2"/>
      <c r="L13" s="2"/>
      <c r="M13" s="46">
        <f>A_1!B21</f>
        <v>160243</v>
      </c>
      <c r="N13" s="46"/>
      <c r="O13" s="46"/>
      <c r="P13" s="46"/>
      <c r="Q13" s="46"/>
      <c r="R13" s="46"/>
      <c r="S13" s="46"/>
      <c r="T13" s="46"/>
      <c r="U13" s="46" t="str">
        <f>A_1!C21</f>
        <v>3,01%</v>
      </c>
      <c r="V13" s="46"/>
      <c r="W13" s="46"/>
      <c r="X13" s="46"/>
      <c r="Y13" s="46"/>
      <c r="Z13" s="46"/>
      <c r="AA13" s="46"/>
      <c r="AB13" s="46"/>
      <c r="AC13" s="47">
        <f>M13/$M$18</f>
        <v>2.8155480847392418E-3</v>
      </c>
      <c r="AD13" s="47"/>
      <c r="AE13" s="47"/>
      <c r="AF13" s="47"/>
      <c r="AG13" s="47"/>
      <c r="AH13" s="47"/>
      <c r="AI13" s="47"/>
      <c r="AJ13" s="47"/>
      <c r="AK13" s="47"/>
    </row>
    <row r="14" spans="2:37" ht="62" hidden="1" customHeight="1" x14ac:dyDescent="0.25">
      <c r="B14" s="44" t="s">
        <v>158</v>
      </c>
      <c r="C14" s="45">
        <f>SUM(M14:M16)/$M$18</f>
        <v>0.15270349755369578</v>
      </c>
      <c r="D14" s="48" t="s">
        <v>147</v>
      </c>
      <c r="E14" s="2" t="s">
        <v>183</v>
      </c>
      <c r="F14" s="2"/>
      <c r="G14" s="2"/>
      <c r="H14" s="2"/>
      <c r="I14" s="2"/>
      <c r="J14" s="2"/>
      <c r="K14" s="2"/>
      <c r="L14" s="2"/>
      <c r="M14" s="46">
        <f>A_1!B24</f>
        <v>3576246</v>
      </c>
      <c r="N14" s="46"/>
      <c r="O14" s="46"/>
      <c r="P14" s="46"/>
      <c r="Q14" s="46"/>
      <c r="R14" s="46"/>
      <c r="S14" s="46"/>
      <c r="T14" s="46"/>
      <c r="U14" s="46" t="str">
        <f>A_1!C24</f>
        <v>41,15%</v>
      </c>
      <c r="V14" s="46"/>
      <c r="W14" s="46"/>
      <c r="X14" s="46"/>
      <c r="Y14" s="46"/>
      <c r="Z14" s="46"/>
      <c r="AA14" s="46"/>
      <c r="AB14" s="46"/>
      <c r="AC14" s="47">
        <f>M14/$M$18</f>
        <v>6.2836395822946242E-2</v>
      </c>
      <c r="AD14" s="47"/>
      <c r="AE14" s="47"/>
      <c r="AF14" s="47"/>
      <c r="AG14" s="47"/>
      <c r="AH14" s="47"/>
      <c r="AI14" s="47"/>
      <c r="AJ14" s="47"/>
      <c r="AK14" s="47"/>
    </row>
    <row r="15" spans="2:37" ht="75" hidden="1" customHeight="1" x14ac:dyDescent="0.25">
      <c r="B15" s="44"/>
      <c r="C15" s="45"/>
      <c r="D15" s="48" t="s">
        <v>148</v>
      </c>
      <c r="E15" s="2" t="s">
        <v>184</v>
      </c>
      <c r="F15" s="2"/>
      <c r="G15" s="2"/>
      <c r="H15" s="2"/>
      <c r="I15" s="2"/>
      <c r="J15" s="2"/>
      <c r="K15" s="2"/>
      <c r="L15" s="2"/>
      <c r="M15" s="46">
        <f>A_1!B25</f>
        <v>3802500</v>
      </c>
      <c r="N15" s="46"/>
      <c r="O15" s="46"/>
      <c r="P15" s="46"/>
      <c r="Q15" s="46"/>
      <c r="R15" s="46"/>
      <c r="S15" s="46"/>
      <c r="T15" s="46"/>
      <c r="U15" s="46" t="str">
        <f>A_1!C25</f>
        <v>43,75%</v>
      </c>
      <c r="V15" s="46"/>
      <c r="W15" s="46"/>
      <c r="X15" s="46"/>
      <c r="Y15" s="46"/>
      <c r="Z15" s="46"/>
      <c r="AA15" s="46"/>
      <c r="AB15" s="46"/>
      <c r="AC15" s="47">
        <f>M15/$M$18</f>
        <v>6.6811789546008055E-2</v>
      </c>
      <c r="AD15" s="47"/>
      <c r="AE15" s="47"/>
      <c r="AF15" s="47"/>
      <c r="AG15" s="47"/>
      <c r="AH15" s="47"/>
      <c r="AI15" s="47"/>
      <c r="AJ15" s="47"/>
      <c r="AK15" s="47"/>
    </row>
    <row r="16" spans="2:37" ht="78" hidden="1" customHeight="1" x14ac:dyDescent="0.25">
      <c r="B16" s="44"/>
      <c r="C16" s="45"/>
      <c r="D16" s="48" t="s">
        <v>149</v>
      </c>
      <c r="E16" s="2" t="s">
        <v>185</v>
      </c>
      <c r="F16" s="2"/>
      <c r="G16" s="2"/>
      <c r="H16" s="2"/>
      <c r="I16" s="2"/>
      <c r="J16" s="2"/>
      <c r="K16" s="2"/>
      <c r="L16" s="2"/>
      <c r="M16" s="46">
        <f>A_1!B26</f>
        <v>1312161</v>
      </c>
      <c r="N16" s="46"/>
      <c r="O16" s="46"/>
      <c r="P16" s="46"/>
      <c r="Q16" s="46"/>
      <c r="R16" s="46"/>
      <c r="S16" s="46"/>
      <c r="T16" s="46"/>
      <c r="U16" s="46" t="str">
        <f>A_1!C26</f>
        <v>15,10%</v>
      </c>
      <c r="V16" s="46"/>
      <c r="W16" s="46"/>
      <c r="X16" s="46"/>
      <c r="Y16" s="46"/>
      <c r="Z16" s="46"/>
      <c r="AA16" s="46"/>
      <c r="AB16" s="46"/>
      <c r="AC16" s="47">
        <f>M16/$M$18</f>
        <v>2.3055312184741477E-2</v>
      </c>
      <c r="AD16" s="47"/>
      <c r="AE16" s="47"/>
      <c r="AF16" s="47"/>
      <c r="AG16" s="47"/>
      <c r="AH16" s="47"/>
      <c r="AI16" s="47"/>
      <c r="AJ16" s="47"/>
      <c r="AK16" s="47"/>
    </row>
    <row r="18" spans="2:37" x14ac:dyDescent="0.2">
      <c r="M18" s="1">
        <f>SUM(M3:M16)</f>
        <v>56913608</v>
      </c>
      <c r="N18" s="1"/>
      <c r="O18" s="1"/>
      <c r="P18" s="1"/>
      <c r="Q18" s="1"/>
      <c r="R18" s="1"/>
      <c r="S18" s="1"/>
      <c r="T18" s="1"/>
    </row>
    <row r="19" spans="2:37" ht="18" x14ac:dyDescent="0.25">
      <c r="E19" s="43" t="s">
        <v>202</v>
      </c>
      <c r="F19" s="43"/>
      <c r="G19" s="43"/>
      <c r="H19" s="43"/>
      <c r="I19" s="43"/>
      <c r="J19" s="43"/>
      <c r="K19" s="43"/>
      <c r="L19" s="43"/>
    </row>
    <row r="21" spans="2:37" x14ac:dyDescent="0.2"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  <c r="AE21" s="105"/>
      <c r="AF21" s="105"/>
      <c r="AG21" s="105"/>
      <c r="AH21" s="105"/>
      <c r="AI21" s="105"/>
      <c r="AJ21" s="105"/>
      <c r="AK21" s="105"/>
    </row>
    <row r="22" spans="2:37" ht="38" customHeight="1" thickBot="1" x14ac:dyDescent="0.25">
      <c r="E22" s="107" t="s">
        <v>203</v>
      </c>
      <c r="F22" s="107"/>
      <c r="G22" s="107"/>
      <c r="H22" s="107"/>
      <c r="I22" s="107"/>
      <c r="J22" s="107"/>
      <c r="K22" s="107"/>
      <c r="L22" s="107"/>
      <c r="M22" s="107" t="s">
        <v>204</v>
      </c>
      <c r="N22" s="107"/>
      <c r="O22" s="107"/>
      <c r="P22" s="107"/>
      <c r="Q22" s="107"/>
      <c r="R22" s="107"/>
      <c r="S22" s="107"/>
      <c r="T22" s="107"/>
      <c r="U22" s="107" t="s">
        <v>206</v>
      </c>
      <c r="V22" s="107"/>
      <c r="W22" s="107"/>
      <c r="X22" s="107"/>
      <c r="Y22" s="107"/>
      <c r="Z22" s="107"/>
      <c r="AA22" s="107"/>
      <c r="AB22" s="107"/>
      <c r="AC22" s="107" t="s">
        <v>205</v>
      </c>
      <c r="AD22" s="107"/>
      <c r="AE22" s="107"/>
      <c r="AF22" s="107"/>
      <c r="AG22" s="107"/>
      <c r="AH22" s="107"/>
      <c r="AI22" s="107"/>
      <c r="AJ22" s="107"/>
      <c r="AK22" s="106"/>
    </row>
    <row r="23" spans="2:37" ht="19" thickBot="1" x14ac:dyDescent="0.3">
      <c r="B23" s="43" t="s">
        <v>153</v>
      </c>
      <c r="C23" s="43" t="s">
        <v>194</v>
      </c>
      <c r="D23" s="43" t="s">
        <v>154</v>
      </c>
      <c r="E23" s="51">
        <v>2010</v>
      </c>
      <c r="F23" s="51">
        <v>2011</v>
      </c>
      <c r="G23" s="52">
        <v>2012</v>
      </c>
      <c r="H23" s="52" t="s">
        <v>188</v>
      </c>
      <c r="I23" s="52">
        <v>2013</v>
      </c>
      <c r="J23" s="52">
        <v>2014</v>
      </c>
      <c r="K23" s="52">
        <v>2015</v>
      </c>
      <c r="L23" s="52" t="s">
        <v>189</v>
      </c>
      <c r="M23" s="51">
        <v>2010</v>
      </c>
      <c r="N23" s="51">
        <v>2011</v>
      </c>
      <c r="O23" s="52">
        <v>2012</v>
      </c>
      <c r="P23" s="52" t="s">
        <v>188</v>
      </c>
      <c r="Q23" s="52">
        <v>2013</v>
      </c>
      <c r="R23" s="52">
        <v>2014</v>
      </c>
      <c r="S23" s="52">
        <v>2015</v>
      </c>
      <c r="T23" s="52" t="s">
        <v>189</v>
      </c>
      <c r="U23" s="51">
        <v>2010</v>
      </c>
      <c r="V23" s="51">
        <v>2011</v>
      </c>
      <c r="W23" s="52">
        <v>2012</v>
      </c>
      <c r="X23" s="52" t="s">
        <v>188</v>
      </c>
      <c r="Y23" s="52">
        <v>2013</v>
      </c>
      <c r="Z23" s="52">
        <v>2014</v>
      </c>
      <c r="AA23" s="52">
        <v>2015</v>
      </c>
      <c r="AB23" s="52" t="s">
        <v>189</v>
      </c>
      <c r="AC23" s="51">
        <v>2010</v>
      </c>
      <c r="AD23" s="51">
        <v>2011</v>
      </c>
      <c r="AE23" s="52">
        <v>2012</v>
      </c>
      <c r="AF23" s="52" t="s">
        <v>188</v>
      </c>
      <c r="AG23" s="52">
        <v>2013</v>
      </c>
      <c r="AH23" s="52">
        <v>2014</v>
      </c>
      <c r="AI23" s="52">
        <v>2015</v>
      </c>
      <c r="AJ23" s="52" t="s">
        <v>189</v>
      </c>
      <c r="AK23" s="43"/>
    </row>
    <row r="24" spans="2:37" ht="57" x14ac:dyDescent="0.2">
      <c r="B24" s="44" t="s">
        <v>159</v>
      </c>
      <c r="C24" s="45">
        <f>C3</f>
        <v>0.65532410104803052</v>
      </c>
      <c r="D24" s="48" t="s">
        <v>123</v>
      </c>
      <c r="E24">
        <f>A_2!D6</f>
        <v>0</v>
      </c>
      <c r="F24">
        <f>A_2!E6</f>
        <v>0</v>
      </c>
      <c r="G24">
        <f>A_2!F6</f>
        <v>0</v>
      </c>
      <c r="H24">
        <f>A_2!G6</f>
        <v>0</v>
      </c>
      <c r="I24">
        <f>A_2!H6</f>
        <v>0</v>
      </c>
      <c r="J24">
        <f>A_2!I6</f>
        <v>0</v>
      </c>
      <c r="K24">
        <f>A_2!J6</f>
        <v>0</v>
      </c>
      <c r="L24">
        <f>A_2!K6</f>
        <v>0</v>
      </c>
      <c r="M24" s="85">
        <f>E24/(E24+U24)</f>
        <v>0</v>
      </c>
      <c r="N24" s="85">
        <f>F24/(F24+V24)</f>
        <v>0</v>
      </c>
      <c r="O24" s="85">
        <f t="shared" ref="O24:T24" si="1">G24/(G24+W24)</f>
        <v>0</v>
      </c>
      <c r="P24" s="85">
        <f t="shared" si="1"/>
        <v>0</v>
      </c>
      <c r="Q24" s="85">
        <f t="shared" si="1"/>
        <v>0</v>
      </c>
      <c r="R24" s="85">
        <f t="shared" si="1"/>
        <v>0</v>
      </c>
      <c r="S24" s="85">
        <f t="shared" si="1"/>
        <v>0</v>
      </c>
      <c r="T24" s="85">
        <f t="shared" si="1"/>
        <v>0</v>
      </c>
      <c r="U24" s="86">
        <f>A_2!D4-E24</f>
        <v>33.799999999999997</v>
      </c>
      <c r="V24" s="86">
        <f>A_2!E4-F24</f>
        <v>1345.59</v>
      </c>
      <c r="W24" s="86">
        <f>A_2!F4-G24</f>
        <v>2691.18</v>
      </c>
      <c r="X24" s="86">
        <f>A_2!G4-H24</f>
        <v>4070.57</v>
      </c>
      <c r="Y24" s="86">
        <f>A_2!H4-I24</f>
        <v>4036.77</v>
      </c>
      <c r="Z24" s="86">
        <f>A_2!I4-J24</f>
        <v>3363.97</v>
      </c>
      <c r="AA24" s="86">
        <f>A_2!J4-K24</f>
        <v>2018.38</v>
      </c>
      <c r="AB24" s="86">
        <f>A_2!K4-L24</f>
        <v>9419.1299999999992</v>
      </c>
      <c r="AC24" s="85">
        <f>U24/(U24+E24)</f>
        <v>1</v>
      </c>
      <c r="AD24" s="85">
        <f t="shared" ref="AD24:AJ28" si="2">V24/(V24+F24)</f>
        <v>1</v>
      </c>
      <c r="AE24" s="85">
        <f t="shared" si="2"/>
        <v>1</v>
      </c>
      <c r="AF24" s="85">
        <f t="shared" si="2"/>
        <v>1</v>
      </c>
      <c r="AG24" s="85">
        <f t="shared" si="2"/>
        <v>1</v>
      </c>
      <c r="AH24" s="85">
        <f t="shared" si="2"/>
        <v>1</v>
      </c>
      <c r="AI24" s="85">
        <f t="shared" si="2"/>
        <v>1</v>
      </c>
      <c r="AJ24" s="85">
        <f t="shared" si="2"/>
        <v>1</v>
      </c>
      <c r="AK24" s="85"/>
    </row>
    <row r="25" spans="2:37" ht="38" x14ac:dyDescent="0.2">
      <c r="B25" s="44"/>
      <c r="C25" s="45"/>
      <c r="D25" s="48" t="s">
        <v>142</v>
      </c>
      <c r="E25" s="86">
        <f>A_2!D11</f>
        <v>1274</v>
      </c>
      <c r="F25" s="86">
        <f>A_2!E11</f>
        <v>632.99</v>
      </c>
      <c r="G25" s="86">
        <f>A_2!F11</f>
        <v>805.98</v>
      </c>
      <c r="H25" s="86">
        <f>A_2!G11</f>
        <v>2712.97</v>
      </c>
      <c r="I25" s="86">
        <f>A_2!H11</f>
        <v>798.97</v>
      </c>
      <c r="J25" s="86">
        <f>A_2!I11</f>
        <v>145.97999999999999</v>
      </c>
      <c r="K25" s="86">
        <f>A_2!J11</f>
        <v>145.97999999999999</v>
      </c>
      <c r="L25" s="86">
        <f>A_2!K11</f>
        <v>1090.93</v>
      </c>
      <c r="M25" s="85">
        <f t="shared" ref="M25:M33" si="3">E25/(E25+U25)</f>
        <v>6.3311237347070309E-2</v>
      </c>
      <c r="N25" s="85">
        <f t="shared" ref="N25:N33" si="4">F25/(F25+V25)</f>
        <v>1.4763684028846782E-2</v>
      </c>
      <c r="O25" s="85">
        <f t="shared" ref="O25:O34" si="5">G25/(G25+W25)</f>
        <v>2.4299260964559883E-2</v>
      </c>
      <c r="P25" s="85">
        <f t="shared" ref="P25:P34" si="6">H25/(H25+X25)</f>
        <v>2.8211169542164984E-2</v>
      </c>
      <c r="Q25" s="85">
        <f t="shared" ref="Q25:Q34" si="7">I25/(I25+Y25)</f>
        <v>1.8716658967326376E-2</v>
      </c>
      <c r="R25" s="85">
        <f t="shared" ref="R25:R34" si="8">J25/(J25+Z25)</f>
        <v>4.5156879788909058E-3</v>
      </c>
      <c r="S25" s="85">
        <f t="shared" ref="S25:S34" si="9">K25/(K25+AA25)</f>
        <v>7.0987444199142194E-3</v>
      </c>
      <c r="T25" s="85">
        <f t="shared" ref="T25:T34" si="10">L25/(L25+AB25)</f>
        <v>1.1413891000286152E-2</v>
      </c>
      <c r="U25" s="86">
        <f>A_2!D9-E25</f>
        <v>18848.810000000001</v>
      </c>
      <c r="V25" s="86">
        <f>A_2!E9-A_2!E11</f>
        <v>42241.810000000005</v>
      </c>
      <c r="W25" s="86">
        <f>A_2!F9-A_2!F11</f>
        <v>32362.930000000004</v>
      </c>
      <c r="X25" s="86">
        <f>A_2!G9-A_2!G11</f>
        <v>93453.55</v>
      </c>
      <c r="Y25" s="86">
        <f>A_2!H9-A_2!H11</f>
        <v>41888.67</v>
      </c>
      <c r="Z25" s="86">
        <f>A_2!I9-A_2!I11</f>
        <v>32181.32</v>
      </c>
      <c r="AA25" s="86">
        <f>A_2!J9-A_2!J11</f>
        <v>20418.22</v>
      </c>
      <c r="AB25" s="86">
        <f>A_2!K9-A_2!K11</f>
        <v>94488.22</v>
      </c>
      <c r="AC25" s="85">
        <f>U25/(U25+E25)</f>
        <v>0.93668876265292966</v>
      </c>
      <c r="AD25" s="85">
        <f t="shared" si="2"/>
        <v>0.98523631597115324</v>
      </c>
      <c r="AE25" s="85">
        <f t="shared" si="2"/>
        <v>0.97570073903544008</v>
      </c>
      <c r="AF25" s="85">
        <f t="shared" si="2"/>
        <v>0.97178883045783504</v>
      </c>
      <c r="AG25" s="85">
        <f t="shared" si="2"/>
        <v>0.98128334103267356</v>
      </c>
      <c r="AH25" s="85">
        <f t="shared" si="2"/>
        <v>0.9954843120211091</v>
      </c>
      <c r="AI25" s="85">
        <f t="shared" si="2"/>
        <v>0.9929012555800858</v>
      </c>
      <c r="AJ25" s="85">
        <f t="shared" si="2"/>
        <v>0.98858610899971389</v>
      </c>
      <c r="AK25" s="85"/>
    </row>
    <row r="26" spans="2:37" ht="38" x14ac:dyDescent="0.2">
      <c r="B26" s="44"/>
      <c r="C26" s="45"/>
      <c r="D26" s="48" t="s">
        <v>151</v>
      </c>
      <c r="E26" s="86">
        <f>A_2!D16</f>
        <v>2595</v>
      </c>
      <c r="F26" s="86">
        <f>A_2!E16</f>
        <v>1500</v>
      </c>
      <c r="G26" s="86">
        <f>A_2!F16</f>
        <v>1500</v>
      </c>
      <c r="H26" s="86">
        <f>A_2!G16</f>
        <v>5595</v>
      </c>
      <c r="I26" s="86">
        <f>A_2!H16</f>
        <v>1500</v>
      </c>
      <c r="J26" s="86">
        <f>A_2!I16</f>
        <v>1500</v>
      </c>
      <c r="K26" s="86">
        <f>A_2!J16</f>
        <v>1500</v>
      </c>
      <c r="L26" s="86">
        <f>A_2!K16</f>
        <v>4500</v>
      </c>
      <c r="M26" s="85">
        <f t="shared" si="3"/>
        <v>0.48655733032836523</v>
      </c>
      <c r="N26" s="85">
        <f t="shared" si="4"/>
        <v>6.7801329448467826E-2</v>
      </c>
      <c r="O26" s="85">
        <f t="shared" si="5"/>
        <v>5.5412611540969312E-2</v>
      </c>
      <c r="P26" s="85">
        <f t="shared" si="6"/>
        <v>0.10261067602187487</v>
      </c>
      <c r="Q26" s="85">
        <f t="shared" si="7"/>
        <v>4.5575610849912226E-2</v>
      </c>
      <c r="R26" s="85">
        <f t="shared" si="8"/>
        <v>4.6823786483533636E-2</v>
      </c>
      <c r="S26" s="85">
        <f t="shared" si="9"/>
        <v>5.1816496368872651E-2</v>
      </c>
      <c r="T26" s="85">
        <f t="shared" si="10"/>
        <v>4.7925547980715612E-2</v>
      </c>
      <c r="U26" s="86">
        <f>A_2!D14-'PNIASA-2010-2015 (2)'!E26</f>
        <v>2738.3900000000003</v>
      </c>
      <c r="V26" s="86">
        <f>A_2!E14-'PNIASA-2010-2015 (2)'!F26</f>
        <v>20623.46</v>
      </c>
      <c r="W26" s="86">
        <f>A_2!F14-'PNIASA-2010-2015 (2)'!G26</f>
        <v>25569.65</v>
      </c>
      <c r="X26" s="86">
        <f>A_2!G14-'PNIASA-2010-2015 (2)'!H26</f>
        <v>48931.49</v>
      </c>
      <c r="Y26" s="86">
        <f>A_2!H14-'PNIASA-2010-2015 (2)'!I26</f>
        <v>31412.339999999997</v>
      </c>
      <c r="Z26" s="86">
        <f>A_2!I14-'PNIASA-2010-2015 (2)'!J26</f>
        <v>30535</v>
      </c>
      <c r="AA26" s="86">
        <f>A_2!J14-'PNIASA-2010-2015 (2)'!K26</f>
        <v>27448.31</v>
      </c>
      <c r="AB26" s="86">
        <f>A_2!K14-'PNIASA-2010-2015 (2)'!L26</f>
        <v>89395.64</v>
      </c>
      <c r="AC26" s="85">
        <f>U26/(U26+E26)</f>
        <v>0.51344266967163477</v>
      </c>
      <c r="AD26" s="85">
        <f t="shared" si="2"/>
        <v>0.93219867055153216</v>
      </c>
      <c r="AE26" s="85">
        <f t="shared" si="2"/>
        <v>0.94458738845903067</v>
      </c>
      <c r="AF26" s="85">
        <f t="shared" si="2"/>
        <v>0.8973893239781251</v>
      </c>
      <c r="AG26" s="85">
        <f t="shared" si="2"/>
        <v>0.95442438915008776</v>
      </c>
      <c r="AH26" s="85">
        <f t="shared" si="2"/>
        <v>0.95317621351646642</v>
      </c>
      <c r="AI26" s="85">
        <f t="shared" si="2"/>
        <v>0.94818350363112736</v>
      </c>
      <c r="AJ26" s="85">
        <f t="shared" si="2"/>
        <v>0.95207445201928442</v>
      </c>
      <c r="AK26" s="85"/>
    </row>
    <row r="27" spans="2:37" ht="57" x14ac:dyDescent="0.2">
      <c r="B27" s="44"/>
      <c r="C27" s="45"/>
      <c r="D27" s="48" t="s">
        <v>129</v>
      </c>
      <c r="E27" s="86">
        <f>A_2!D21</f>
        <v>705</v>
      </c>
      <c r="F27" s="86">
        <f>A_2!E21</f>
        <v>200</v>
      </c>
      <c r="G27" s="86">
        <f>A_2!F21</f>
        <v>200</v>
      </c>
      <c r="H27" s="86">
        <f>A_2!G21</f>
        <v>1105</v>
      </c>
      <c r="I27" s="86">
        <f>A_2!H21</f>
        <v>0</v>
      </c>
      <c r="J27" s="86">
        <f>A_2!I21</f>
        <v>0</v>
      </c>
      <c r="K27" s="86">
        <f>A_2!J21</f>
        <v>0</v>
      </c>
      <c r="L27" s="86">
        <f>A_2!K21</f>
        <v>0</v>
      </c>
      <c r="M27" s="85">
        <f t="shared" si="3"/>
        <v>0.97916666666666663</v>
      </c>
      <c r="N27" s="85">
        <f t="shared" si="4"/>
        <v>3.2345292466134483E-2</v>
      </c>
      <c r="O27" s="85">
        <f t="shared" si="5"/>
        <v>4.4433286752437719E-2</v>
      </c>
      <c r="P27" s="85">
        <f t="shared" si="6"/>
        <v>9.6892342523637792E-2</v>
      </c>
      <c r="Q27" s="85">
        <f t="shared" si="7"/>
        <v>0</v>
      </c>
      <c r="R27" s="85">
        <f t="shared" si="8"/>
        <v>0</v>
      </c>
      <c r="S27" s="85">
        <f t="shared" si="9"/>
        <v>0</v>
      </c>
      <c r="T27" s="85">
        <f t="shared" si="10"/>
        <v>0</v>
      </c>
      <c r="U27" s="86">
        <f>A_2!D19-'PNIASA-2010-2015 (2)'!E27</f>
        <v>15</v>
      </c>
      <c r="V27" s="86">
        <f>A_2!E19-'PNIASA-2010-2015 (2)'!F27</f>
        <v>5983.28</v>
      </c>
      <c r="W27" s="86">
        <f>A_2!F19-'PNIASA-2010-2015 (2)'!G27</f>
        <v>4301.13</v>
      </c>
      <c r="X27" s="86">
        <f>A_2!G19-'PNIASA-2010-2015 (2)'!H27</f>
        <v>10299.41</v>
      </c>
      <c r="Y27" s="86">
        <f>A_2!H19-'PNIASA-2010-2015 (2)'!I27</f>
        <v>3628.78</v>
      </c>
      <c r="Z27" s="86">
        <f>A_2!I19-'PNIASA-2010-2015 (2)'!J27</f>
        <v>3204.23</v>
      </c>
      <c r="AA27" s="86">
        <f>A_2!J19-'PNIASA-2010-2015 (2)'!K27</f>
        <v>1073.6600000000001</v>
      </c>
      <c r="AB27" s="86">
        <f>A_2!K19-'PNIASA-2010-2015 (2)'!L27</f>
        <v>7906.67</v>
      </c>
      <c r="AC27" s="85">
        <f>U27/(U27+E27)</f>
        <v>2.0833333333333332E-2</v>
      </c>
      <c r="AD27" s="85">
        <f t="shared" si="2"/>
        <v>0.96765470753386551</v>
      </c>
      <c r="AE27" s="85">
        <f t="shared" si="2"/>
        <v>0.95556671324756226</v>
      </c>
      <c r="AF27" s="85">
        <f t="shared" si="2"/>
        <v>0.90310765747636224</v>
      </c>
      <c r="AG27" s="85">
        <f t="shared" si="2"/>
        <v>1</v>
      </c>
      <c r="AH27" s="85">
        <f t="shared" si="2"/>
        <v>1</v>
      </c>
      <c r="AI27" s="85">
        <f t="shared" si="2"/>
        <v>1</v>
      </c>
      <c r="AJ27" s="85">
        <f t="shared" si="2"/>
        <v>1</v>
      </c>
      <c r="AK27" s="85"/>
    </row>
    <row r="28" spans="2:37" ht="38" x14ac:dyDescent="0.2">
      <c r="B28" s="44" t="s">
        <v>155</v>
      </c>
      <c r="C28" s="45">
        <f>C7</f>
        <v>6.7912633477744025E-2</v>
      </c>
      <c r="D28" s="48" t="s">
        <v>143</v>
      </c>
      <c r="E28" s="86">
        <f>A_2!D32</f>
        <v>2535</v>
      </c>
      <c r="F28" s="86">
        <f>A_2!E32</f>
        <v>740</v>
      </c>
      <c r="G28" s="86">
        <f>A_2!F32</f>
        <v>0</v>
      </c>
      <c r="H28" s="86">
        <f>A_2!G32</f>
        <v>3275</v>
      </c>
      <c r="I28" s="86">
        <f>A_2!H32</f>
        <v>0</v>
      </c>
      <c r="J28" s="86">
        <f>A_2!I32</f>
        <v>0</v>
      </c>
      <c r="K28" s="86">
        <f>A_2!J32</f>
        <v>0</v>
      </c>
      <c r="L28" s="86">
        <f>A_2!K32</f>
        <v>0</v>
      </c>
      <c r="M28" s="85">
        <f t="shared" si="3"/>
        <v>0.78268279579852162</v>
      </c>
      <c r="N28" s="85">
        <f t="shared" si="4"/>
        <v>0.18850045342000959</v>
      </c>
      <c r="O28" s="85">
        <f t="shared" si="5"/>
        <v>0</v>
      </c>
      <c r="P28" s="85">
        <f t="shared" si="6"/>
        <v>0.2672481115146807</v>
      </c>
      <c r="Q28" s="85">
        <f t="shared" si="7"/>
        <v>0</v>
      </c>
      <c r="R28" s="85">
        <f t="shared" si="8"/>
        <v>0</v>
      </c>
      <c r="S28" s="85">
        <f t="shared" si="9"/>
        <v>0</v>
      </c>
      <c r="T28" s="85">
        <f t="shared" si="10"/>
        <v>0</v>
      </c>
      <c r="U28" s="86">
        <f>A_2!D30-'PNIASA-2010-2015 (2)'!E28</f>
        <v>703.86000000000013</v>
      </c>
      <c r="V28" s="86">
        <f>A_2!E30-'PNIASA-2010-2015 (2)'!F28</f>
        <v>3185.72</v>
      </c>
      <c r="W28" s="86">
        <f>A_2!F30-'PNIASA-2010-2015 (2)'!G28</f>
        <v>5089.95</v>
      </c>
      <c r="X28" s="86">
        <f>A_2!G30-'PNIASA-2010-2015 (2)'!H28</f>
        <v>8979.5300000000007</v>
      </c>
      <c r="Y28" s="86">
        <f>A_2!H30-'PNIASA-2010-2015 (2)'!I28</f>
        <v>7634.93</v>
      </c>
      <c r="Z28" s="86">
        <f>A_2!I30-'PNIASA-2010-2015 (2)'!J28</f>
        <v>6362.44</v>
      </c>
      <c r="AA28" s="86">
        <f>A_2!J30-'PNIASA-2010-2015 (2)'!K28</f>
        <v>3817.46</v>
      </c>
      <c r="AB28" s="86">
        <f>A_2!K30-'PNIASA-2010-2015 (2)'!L28</f>
        <v>17814.830000000002</v>
      </c>
      <c r="AC28" s="85">
        <f>U28/(U28+E28)</f>
        <v>0.21731720420147832</v>
      </c>
      <c r="AD28" s="85">
        <f t="shared" si="2"/>
        <v>0.81149954657999046</v>
      </c>
      <c r="AE28" s="85">
        <f t="shared" si="2"/>
        <v>1</v>
      </c>
      <c r="AF28" s="85">
        <f t="shared" si="2"/>
        <v>0.73275188848531936</v>
      </c>
      <c r="AG28" s="85">
        <f t="shared" si="2"/>
        <v>1</v>
      </c>
      <c r="AH28" s="85">
        <f t="shared" si="2"/>
        <v>1</v>
      </c>
      <c r="AI28" s="85">
        <f t="shared" si="2"/>
        <v>1</v>
      </c>
      <c r="AJ28" s="85">
        <f t="shared" si="2"/>
        <v>1</v>
      </c>
      <c r="AK28" s="85"/>
    </row>
    <row r="29" spans="2:37" ht="57" x14ac:dyDescent="0.2">
      <c r="B29" s="44"/>
      <c r="C29" s="45"/>
      <c r="D29" s="48" t="s">
        <v>144</v>
      </c>
      <c r="E29" s="86">
        <f>A_2!D37</f>
        <v>0</v>
      </c>
      <c r="F29" s="86">
        <f>A_2!E37</f>
        <v>0</v>
      </c>
      <c r="G29" s="86">
        <f>A_2!F37</f>
        <v>0</v>
      </c>
      <c r="H29" s="86">
        <f>A_2!G37</f>
        <v>0</v>
      </c>
      <c r="I29" s="86">
        <f>A_2!H37</f>
        <v>0</v>
      </c>
      <c r="J29" s="86">
        <f>A_2!I37</f>
        <v>0</v>
      </c>
      <c r="K29" s="86">
        <f>A_2!J37</f>
        <v>0</v>
      </c>
      <c r="L29" s="86">
        <f>A_2!K37</f>
        <v>0</v>
      </c>
      <c r="M29" s="85">
        <f>E29/(E29+U29+1)</f>
        <v>0</v>
      </c>
      <c r="N29" s="85">
        <f t="shared" si="4"/>
        <v>0</v>
      </c>
      <c r="O29" s="85">
        <f t="shared" si="5"/>
        <v>0</v>
      </c>
      <c r="P29" s="85">
        <f t="shared" si="6"/>
        <v>0</v>
      </c>
      <c r="Q29" s="85">
        <f t="shared" si="7"/>
        <v>0</v>
      </c>
      <c r="R29" s="85">
        <f t="shared" si="8"/>
        <v>0</v>
      </c>
      <c r="S29" s="85">
        <f t="shared" si="9"/>
        <v>0</v>
      </c>
      <c r="T29" s="85">
        <f t="shared" si="10"/>
        <v>0</v>
      </c>
      <c r="U29" s="86">
        <f>A_2!D35-'PNIASA-2010-2015 (2)'!E29</f>
        <v>0</v>
      </c>
      <c r="V29" s="86">
        <f>A_2!E35-'PNIASA-2010-2015 (2)'!F29</f>
        <v>858.22</v>
      </c>
      <c r="W29" s="86">
        <f>A_2!F35-'PNIASA-2010-2015 (2)'!G29</f>
        <v>1716.44</v>
      </c>
      <c r="X29" s="86">
        <f>A_2!G35-'PNIASA-2010-2015 (2)'!H29</f>
        <v>2574.65</v>
      </c>
      <c r="Y29" s="86">
        <f>A_2!H35-'PNIASA-2010-2015 (2)'!I29</f>
        <v>2574.65</v>
      </c>
      <c r="Z29" s="86">
        <f>A_2!I35-'PNIASA-2010-2015 (2)'!J29</f>
        <v>2145.5500000000002</v>
      </c>
      <c r="AA29" s="86">
        <f>A_2!J35-'PNIASA-2010-2015 (2)'!K29</f>
        <v>1287.33</v>
      </c>
      <c r="AB29" s="86">
        <f>A_2!K35-'PNIASA-2010-2015 (2)'!L29</f>
        <v>6007.53</v>
      </c>
      <c r="AC29" s="85">
        <f>U29/(U29+E29+1)</f>
        <v>0</v>
      </c>
      <c r="AD29" s="85">
        <f t="shared" ref="AD29:AJ29" si="11">V29/(V29+F29+1)</f>
        <v>0.99883615372081658</v>
      </c>
      <c r="AE29" s="85">
        <f t="shared" si="11"/>
        <v>0.99941773802869383</v>
      </c>
      <c r="AF29" s="85">
        <f t="shared" si="11"/>
        <v>0.99961174849067225</v>
      </c>
      <c r="AG29" s="85">
        <f t="shared" si="11"/>
        <v>0.99961174849067225</v>
      </c>
      <c r="AH29" s="85">
        <f t="shared" si="11"/>
        <v>0.99953413617199693</v>
      </c>
      <c r="AI29" s="85">
        <f t="shared" si="11"/>
        <v>0.9992238013552428</v>
      </c>
      <c r="AJ29" s="85">
        <f t="shared" si="11"/>
        <v>0.99983356994139994</v>
      </c>
      <c r="AK29" s="85"/>
    </row>
    <row r="30" spans="2:37" ht="38" x14ac:dyDescent="0.2">
      <c r="B30" s="44" t="s">
        <v>156</v>
      </c>
      <c r="C30" s="45">
        <f>C9</f>
        <v>3.0613592446994398E-2</v>
      </c>
      <c r="D30" s="48" t="s">
        <v>134</v>
      </c>
      <c r="E30" s="86">
        <f>A_2!D48</f>
        <v>30</v>
      </c>
      <c r="F30" s="86">
        <f>A_2!E48</f>
        <v>0</v>
      </c>
      <c r="G30" s="86">
        <f>A_2!F48</f>
        <v>0</v>
      </c>
      <c r="H30" s="86">
        <f>A_2!G48</f>
        <v>30</v>
      </c>
      <c r="I30" s="86">
        <f>A_2!H48</f>
        <v>0</v>
      </c>
      <c r="J30" s="86">
        <f>A_2!I48</f>
        <v>0</v>
      </c>
      <c r="K30" s="86">
        <f>A_2!J48</f>
        <v>0</v>
      </c>
      <c r="L30" s="86">
        <f>A_2!K48</f>
        <v>0</v>
      </c>
      <c r="M30" s="85">
        <f t="shared" si="3"/>
        <v>1</v>
      </c>
      <c r="N30" s="85">
        <f t="shared" si="4"/>
        <v>0</v>
      </c>
      <c r="O30" s="85">
        <f t="shared" si="5"/>
        <v>0</v>
      </c>
      <c r="P30" s="85">
        <f t="shared" si="6"/>
        <v>9.5177363015980267E-3</v>
      </c>
      <c r="Q30" s="85">
        <f t="shared" si="7"/>
        <v>0</v>
      </c>
      <c r="R30" s="85">
        <f t="shared" si="8"/>
        <v>0</v>
      </c>
      <c r="S30" s="85">
        <f t="shared" si="9"/>
        <v>0</v>
      </c>
      <c r="T30" s="85">
        <f t="shared" si="10"/>
        <v>0</v>
      </c>
      <c r="U30" s="86">
        <f>A_2!D46-E30</f>
        <v>0</v>
      </c>
      <c r="V30" s="86">
        <f>A_2!E46-F30</f>
        <v>1040.67</v>
      </c>
      <c r="W30" s="86">
        <f>A_2!F46-G30</f>
        <v>2081.34</v>
      </c>
      <c r="X30" s="86">
        <f>A_2!G46-H30</f>
        <v>3122.01</v>
      </c>
      <c r="Y30" s="86">
        <f>A_2!H46-I30</f>
        <v>3122.01</v>
      </c>
      <c r="Z30" s="86">
        <f>A_2!I46-J30</f>
        <v>2601.6799999999998</v>
      </c>
      <c r="AA30" s="86">
        <f>A_2!J46-K30</f>
        <v>1561.01</v>
      </c>
      <c r="AB30" s="86">
        <f>A_2!K46-L30</f>
        <v>7284.7</v>
      </c>
      <c r="AC30" s="85">
        <f>U30/(U30+E30)</f>
        <v>0</v>
      </c>
      <c r="AD30" s="85">
        <f t="shared" ref="AD30:AJ33" si="12">V30/(V30+F30)</f>
        <v>1</v>
      </c>
      <c r="AE30" s="85">
        <f t="shared" si="12"/>
        <v>1</v>
      </c>
      <c r="AF30" s="85">
        <f t="shared" si="12"/>
        <v>0.99048226369840198</v>
      </c>
      <c r="AG30" s="85">
        <f t="shared" si="12"/>
        <v>1</v>
      </c>
      <c r="AH30" s="85">
        <f t="shared" si="12"/>
        <v>1</v>
      </c>
      <c r="AI30" s="85">
        <f t="shared" si="12"/>
        <v>1</v>
      </c>
      <c r="AJ30" s="85">
        <f t="shared" si="12"/>
        <v>1</v>
      </c>
      <c r="AK30" s="85"/>
    </row>
    <row r="31" spans="2:37" ht="38" x14ac:dyDescent="0.2">
      <c r="B31" s="44"/>
      <c r="C31" s="45"/>
      <c r="D31" s="48" t="s">
        <v>150</v>
      </c>
      <c r="E31" s="86">
        <f>A_2!D53</f>
        <v>310</v>
      </c>
      <c r="F31" s="86">
        <f>A_2!E53</f>
        <v>0</v>
      </c>
      <c r="G31" s="86">
        <f>A_2!F53</f>
        <v>0</v>
      </c>
      <c r="H31" s="86">
        <f>A_2!G53</f>
        <v>310</v>
      </c>
      <c r="I31" s="86">
        <f>A_2!H53</f>
        <v>0</v>
      </c>
      <c r="J31" s="86">
        <f>A_2!I53</f>
        <v>0</v>
      </c>
      <c r="K31" s="86">
        <f>A_2!J53</f>
        <v>0</v>
      </c>
      <c r="L31" s="86">
        <f>A_2!K53</f>
        <v>0</v>
      </c>
      <c r="M31" s="85">
        <f t="shared" si="3"/>
        <v>1</v>
      </c>
      <c r="N31" s="85">
        <f t="shared" si="4"/>
        <v>0</v>
      </c>
      <c r="O31" s="85">
        <f t="shared" si="5"/>
        <v>0</v>
      </c>
      <c r="P31" s="85">
        <f t="shared" si="6"/>
        <v>0.12340666077499383</v>
      </c>
      <c r="Q31" s="85">
        <f t="shared" si="7"/>
        <v>0</v>
      </c>
      <c r="R31" s="85">
        <f t="shared" si="8"/>
        <v>0</v>
      </c>
      <c r="S31" s="85">
        <f t="shared" si="9"/>
        <v>0</v>
      </c>
      <c r="T31" s="85">
        <f t="shared" si="10"/>
        <v>0</v>
      </c>
      <c r="U31" s="86">
        <f>A_2!D51-E31</f>
        <v>0</v>
      </c>
      <c r="V31" s="86">
        <f>A_2!E51-F31</f>
        <v>669.22</v>
      </c>
      <c r="W31" s="86">
        <f>A_2!F51-G31</f>
        <v>1532.8</v>
      </c>
      <c r="X31" s="86">
        <f>A_2!G51-H31</f>
        <v>2202.02</v>
      </c>
      <c r="Y31" s="86">
        <f>A_2!H51-I31</f>
        <v>1917.67</v>
      </c>
      <c r="Z31" s="86">
        <f>A_2!I51-J31</f>
        <v>1598.06</v>
      </c>
      <c r="AA31" s="86">
        <f>A_2!J51-K31</f>
        <v>958.84</v>
      </c>
      <c r="AB31" s="86">
        <f>A_2!K51-L31</f>
        <v>4474.5600000000004</v>
      </c>
      <c r="AC31" s="85">
        <f>U31/(U31+E31)</f>
        <v>0</v>
      </c>
      <c r="AD31" s="85">
        <f t="shared" si="12"/>
        <v>1</v>
      </c>
      <c r="AE31" s="85">
        <f t="shared" si="12"/>
        <v>1</v>
      </c>
      <c r="AF31" s="85">
        <f t="shared" si="12"/>
        <v>0.87659333922500615</v>
      </c>
      <c r="AG31" s="85">
        <f t="shared" si="12"/>
        <v>1</v>
      </c>
      <c r="AH31" s="85">
        <f t="shared" si="12"/>
        <v>1</v>
      </c>
      <c r="AI31" s="85">
        <f t="shared" si="12"/>
        <v>1</v>
      </c>
      <c r="AJ31" s="85">
        <f t="shared" si="12"/>
        <v>1</v>
      </c>
      <c r="AK31" s="85"/>
    </row>
    <row r="32" spans="2:37" ht="57" x14ac:dyDescent="0.2">
      <c r="B32" s="44" t="s">
        <v>157</v>
      </c>
      <c r="C32" s="45">
        <f>C11</f>
        <v>9.3446175473535259E-2</v>
      </c>
      <c r="D32" s="48" t="s">
        <v>145</v>
      </c>
      <c r="E32" s="86">
        <f>A_2!D64</f>
        <v>298.95</v>
      </c>
      <c r="F32" s="86">
        <f>A_2!E64</f>
        <v>100</v>
      </c>
      <c r="G32" s="86">
        <f>A_2!F64</f>
        <v>0</v>
      </c>
      <c r="H32" s="86">
        <f>A_2!G64</f>
        <v>398.95</v>
      </c>
      <c r="I32" s="86">
        <f>A_2!H64</f>
        <v>0</v>
      </c>
      <c r="J32" s="86">
        <f>A_2!I64</f>
        <v>0</v>
      </c>
      <c r="K32" s="86">
        <f>A_2!J64</f>
        <v>0</v>
      </c>
      <c r="L32" s="86">
        <f>A_2!K64</f>
        <v>0</v>
      </c>
      <c r="M32" s="85">
        <f t="shared" si="3"/>
        <v>0.39915882235129174</v>
      </c>
      <c r="N32" s="85">
        <f t="shared" si="4"/>
        <v>5.2558273986282288E-2</v>
      </c>
      <c r="O32" s="85">
        <f t="shared" si="5"/>
        <v>0</v>
      </c>
      <c r="P32" s="85">
        <f t="shared" si="6"/>
        <v>6.3761709091897087E-2</v>
      </c>
      <c r="Q32" s="85">
        <f t="shared" si="7"/>
        <v>0</v>
      </c>
      <c r="R32" s="85">
        <f t="shared" si="8"/>
        <v>0</v>
      </c>
      <c r="S32" s="85">
        <f t="shared" si="9"/>
        <v>0</v>
      </c>
      <c r="T32" s="85">
        <f t="shared" si="10"/>
        <v>0</v>
      </c>
      <c r="U32" s="86">
        <f>A_2!D62-E32</f>
        <v>450.00000000000006</v>
      </c>
      <c r="V32" s="86">
        <f>A_2!E62-F32</f>
        <v>1802.65</v>
      </c>
      <c r="W32" s="86">
        <f>A_2!F62-G32</f>
        <v>3605.29</v>
      </c>
      <c r="X32" s="86">
        <f>A_2!G62-H32</f>
        <v>5857.9400000000005</v>
      </c>
      <c r="Y32" s="86">
        <f>A_2!H62-I32</f>
        <v>5407.94</v>
      </c>
      <c r="Z32" s="86">
        <f>A_2!I62-J32</f>
        <v>4506.62</v>
      </c>
      <c r="AA32" s="86">
        <f>A_2!J62-K32</f>
        <v>2703.97</v>
      </c>
      <c r="AB32" s="86">
        <f>A_2!K62-L32</f>
        <v>12618.53</v>
      </c>
      <c r="AC32" s="85">
        <f>U32/(U32+E32)</f>
        <v>0.60084117764870826</v>
      </c>
      <c r="AD32" s="85">
        <f t="shared" si="12"/>
        <v>0.94744172601371768</v>
      </c>
      <c r="AE32" s="85">
        <f t="shared" si="12"/>
        <v>1</v>
      </c>
      <c r="AF32" s="85">
        <f t="shared" si="12"/>
        <v>0.93623829090810295</v>
      </c>
      <c r="AG32" s="85">
        <f t="shared" si="12"/>
        <v>1</v>
      </c>
      <c r="AH32" s="85">
        <f t="shared" si="12"/>
        <v>1</v>
      </c>
      <c r="AI32" s="85">
        <f t="shared" si="12"/>
        <v>1</v>
      </c>
      <c r="AJ32" s="85">
        <f t="shared" si="12"/>
        <v>1</v>
      </c>
      <c r="AK32" s="85"/>
    </row>
    <row r="33" spans="2:37" ht="38" x14ac:dyDescent="0.2">
      <c r="B33" s="44"/>
      <c r="C33" s="45"/>
      <c r="D33" s="48" t="s">
        <v>146</v>
      </c>
      <c r="E33" s="86">
        <f>A_2!D69</f>
        <v>931</v>
      </c>
      <c r="F33" s="86">
        <f>A_2!E69</f>
        <v>0</v>
      </c>
      <c r="G33" s="86">
        <f>A_2!F69</f>
        <v>0</v>
      </c>
      <c r="H33" s="86">
        <f>A_2!G69</f>
        <v>931</v>
      </c>
      <c r="I33" s="86">
        <f>A_2!H69</f>
        <v>0</v>
      </c>
      <c r="J33" s="86">
        <f>A_2!I69</f>
        <v>0</v>
      </c>
      <c r="K33" s="86">
        <f>A_2!J69</f>
        <v>0</v>
      </c>
      <c r="L33" s="86">
        <f>A_2!K69</f>
        <v>0</v>
      </c>
      <c r="M33" s="85">
        <f t="shared" si="3"/>
        <v>1</v>
      </c>
      <c r="N33" s="85">
        <f t="shared" si="4"/>
        <v>0</v>
      </c>
      <c r="O33" s="85">
        <f t="shared" si="5"/>
        <v>0</v>
      </c>
      <c r="P33" s="85">
        <f t="shared" si="6"/>
        <v>8.897664434764159E-2</v>
      </c>
      <c r="Q33" s="85">
        <f t="shared" si="7"/>
        <v>0</v>
      </c>
      <c r="R33" s="85">
        <f t="shared" si="8"/>
        <v>0</v>
      </c>
      <c r="S33" s="85">
        <f t="shared" si="9"/>
        <v>0</v>
      </c>
      <c r="T33" s="85">
        <f t="shared" si="10"/>
        <v>0</v>
      </c>
      <c r="U33" s="86">
        <f>A_2!D67-E33</f>
        <v>0</v>
      </c>
      <c r="V33" s="86">
        <f>A_2!E67-F33</f>
        <v>3177.47</v>
      </c>
      <c r="W33" s="86">
        <f>A_2!F67-G33</f>
        <v>6354.95</v>
      </c>
      <c r="X33" s="86">
        <f>A_2!G67-H33</f>
        <v>9532.42</v>
      </c>
      <c r="Y33" s="86">
        <f>A_2!H67-I33</f>
        <v>9532.42</v>
      </c>
      <c r="Z33" s="86">
        <f>A_2!I67-J33</f>
        <v>7943.69</v>
      </c>
      <c r="AA33" s="86">
        <f>A_2!J67-K33</f>
        <v>4766.21</v>
      </c>
      <c r="AB33" s="86">
        <f>A_2!K67-L33</f>
        <v>22242.32</v>
      </c>
      <c r="AC33" s="85">
        <f>U33/(U33+E33)</f>
        <v>0</v>
      </c>
      <c r="AD33" s="85">
        <f t="shared" si="12"/>
        <v>1</v>
      </c>
      <c r="AE33" s="85">
        <f t="shared" si="12"/>
        <v>1</v>
      </c>
      <c r="AF33" s="85">
        <f t="shared" si="12"/>
        <v>0.91102335565235837</v>
      </c>
      <c r="AG33" s="85">
        <f t="shared" si="12"/>
        <v>1</v>
      </c>
      <c r="AH33" s="85">
        <f t="shared" si="12"/>
        <v>1</v>
      </c>
      <c r="AI33" s="85">
        <f t="shared" si="12"/>
        <v>1</v>
      </c>
      <c r="AJ33" s="85">
        <f t="shared" si="12"/>
        <v>1</v>
      </c>
      <c r="AK33" s="85"/>
    </row>
    <row r="34" spans="2:37" ht="76" x14ac:dyDescent="0.2">
      <c r="B34" s="44"/>
      <c r="C34" s="45"/>
      <c r="D34" s="48" t="s">
        <v>152</v>
      </c>
      <c r="E34" s="86">
        <f>A_2!D74</f>
        <v>0</v>
      </c>
      <c r="F34" s="86">
        <f>A_2!E74</f>
        <v>0</v>
      </c>
      <c r="G34" s="86">
        <f>A_2!F74</f>
        <v>0</v>
      </c>
      <c r="H34" s="86">
        <f>A_2!G74</f>
        <v>0</v>
      </c>
      <c r="I34" s="86">
        <f>A_2!H74</f>
        <v>0</v>
      </c>
      <c r="J34" s="86">
        <f>A_2!I74</f>
        <v>0</v>
      </c>
      <c r="K34" s="86">
        <f>A_2!J74</f>
        <v>0</v>
      </c>
      <c r="L34" s="86">
        <f>A_2!K74</f>
        <v>0</v>
      </c>
      <c r="M34" s="85">
        <f>E34/(E34+U34+1)</f>
        <v>0</v>
      </c>
      <c r="N34" s="85">
        <f>F34/(F34+V34)</f>
        <v>0</v>
      </c>
      <c r="O34" s="85">
        <f t="shared" si="5"/>
        <v>0</v>
      </c>
      <c r="P34" s="85">
        <f t="shared" si="6"/>
        <v>0</v>
      </c>
      <c r="Q34" s="85">
        <f t="shared" si="7"/>
        <v>0</v>
      </c>
      <c r="R34" s="85">
        <f t="shared" si="8"/>
        <v>0</v>
      </c>
      <c r="S34" s="85">
        <f t="shared" si="9"/>
        <v>0</v>
      </c>
      <c r="T34" s="85">
        <f t="shared" si="10"/>
        <v>0</v>
      </c>
      <c r="U34" s="86">
        <f>A_2!D72-E34</f>
        <v>0</v>
      </c>
      <c r="V34" s="86">
        <f>A_2!E72-F34</f>
        <v>160.24</v>
      </c>
      <c r="W34" s="86">
        <f>A_2!F72-G34</f>
        <v>320.49</v>
      </c>
      <c r="X34" s="86">
        <f>A_2!G72-H34</f>
        <v>480.73</v>
      </c>
      <c r="Y34" s="86">
        <f>A_2!H72-I34</f>
        <v>480.73</v>
      </c>
      <c r="Z34" s="86">
        <f>A_2!I72-J34</f>
        <v>400.61</v>
      </c>
      <c r="AA34" s="86">
        <f>A_2!J72-K34</f>
        <v>240.36</v>
      </c>
      <c r="AB34" s="86">
        <f>A_2!K72-L34</f>
        <v>1121.7</v>
      </c>
      <c r="AC34" s="85">
        <f>U34/(U34+E34+1)</f>
        <v>0</v>
      </c>
      <c r="AD34" s="85">
        <f t="shared" ref="AD34:AJ34" si="13">V34/(V34+F34+1)</f>
        <v>0.99379806499627887</v>
      </c>
      <c r="AE34" s="85">
        <f t="shared" si="13"/>
        <v>0.99688948334318328</v>
      </c>
      <c r="AF34" s="85">
        <f t="shared" si="13"/>
        <v>0.99792414838187371</v>
      </c>
      <c r="AG34" s="85">
        <f t="shared" si="13"/>
        <v>0.99792414838187371</v>
      </c>
      <c r="AH34" s="85">
        <f t="shared" si="13"/>
        <v>0.99751002216080276</v>
      </c>
      <c r="AI34" s="85">
        <f t="shared" si="13"/>
        <v>0.99585681140205506</v>
      </c>
      <c r="AJ34" s="85">
        <f t="shared" si="13"/>
        <v>0.99910929010421301</v>
      </c>
      <c r="AK34" s="85"/>
    </row>
    <row r="35" spans="2:37" ht="57" x14ac:dyDescent="0.2">
      <c r="B35" s="44" t="s">
        <v>158</v>
      </c>
      <c r="C35" s="45">
        <f>C14</f>
        <v>0.15270349755369578</v>
      </c>
      <c r="D35" s="48" t="s">
        <v>147</v>
      </c>
      <c r="E35" s="86">
        <f>A_2!D85</f>
        <v>90</v>
      </c>
      <c r="F35" s="86">
        <f>A_2!E85</f>
        <v>0</v>
      </c>
      <c r="G35" s="86">
        <f>A_2!F85</f>
        <v>0</v>
      </c>
      <c r="H35" s="86">
        <f>A_2!G85</f>
        <v>90</v>
      </c>
      <c r="I35" s="86">
        <f>A_2!H85</f>
        <v>0</v>
      </c>
      <c r="J35" s="86">
        <f>A_2!I85</f>
        <v>0</v>
      </c>
      <c r="K35" s="86">
        <f>A_2!J85</f>
        <v>0</v>
      </c>
      <c r="L35" s="86">
        <f>A_2!K85</f>
        <v>0</v>
      </c>
      <c r="M35" s="85">
        <f t="shared" ref="M35:M36" si="14">E35/(E35+U35)</f>
        <v>1</v>
      </c>
      <c r="N35" s="85">
        <f t="shared" ref="N35:N36" si="15">F35/(F35+V35)</f>
        <v>0</v>
      </c>
      <c r="O35" s="85">
        <f t="shared" ref="O35:O36" si="16">G35/(G35+W35)</f>
        <v>0</v>
      </c>
      <c r="P35" s="85">
        <f t="shared" ref="P35:P36" si="17">H35/(H35+X35)</f>
        <v>8.3397116683685858E-3</v>
      </c>
      <c r="Q35" s="85">
        <f t="shared" ref="Q35:Q36" si="18">I35/(I35+Y35)</f>
        <v>0</v>
      </c>
      <c r="R35" s="85">
        <f t="shared" ref="R35:R36" si="19">J35/(J35+Z35)</f>
        <v>0</v>
      </c>
      <c r="S35" s="85">
        <f t="shared" ref="S35:S36" si="20">K35/(K35+AA35)</f>
        <v>0</v>
      </c>
      <c r="T35" s="85">
        <f t="shared" ref="T35:T36" si="21">L35/(L35+AB35)</f>
        <v>0</v>
      </c>
      <c r="U35" s="86">
        <f>A_2!D83-E35</f>
        <v>0</v>
      </c>
      <c r="V35" s="86">
        <f>A_2!E83-F35</f>
        <v>3567.25</v>
      </c>
      <c r="W35" s="86">
        <f>A_2!F83-G35</f>
        <v>7134.49</v>
      </c>
      <c r="X35" s="86">
        <f>A_2!G83-H35</f>
        <v>10701.74</v>
      </c>
      <c r="Y35" s="86">
        <f>A_2!H83-I35</f>
        <v>10701.74</v>
      </c>
      <c r="Z35" s="86">
        <f>A_2!I83-J35</f>
        <v>8918.1200000000008</v>
      </c>
      <c r="AA35" s="86">
        <f>A_2!J83-K35</f>
        <v>5350.87</v>
      </c>
      <c r="AB35" s="86">
        <f>A_2!K83-L35</f>
        <v>24970.720000000001</v>
      </c>
      <c r="AC35" s="85">
        <f>U35/(U35+E35)</f>
        <v>0</v>
      </c>
      <c r="AD35" s="85">
        <f t="shared" ref="AD35:AJ37" si="22">V35/(V35+F35)</f>
        <v>1</v>
      </c>
      <c r="AE35" s="85">
        <f t="shared" si="22"/>
        <v>1</v>
      </c>
      <c r="AF35" s="85">
        <f t="shared" si="22"/>
        <v>0.99166028833163145</v>
      </c>
      <c r="AG35" s="85">
        <f t="shared" si="22"/>
        <v>1</v>
      </c>
      <c r="AH35" s="85">
        <f t="shared" si="22"/>
        <v>1</v>
      </c>
      <c r="AI35" s="85">
        <f t="shared" si="22"/>
        <v>1</v>
      </c>
      <c r="AJ35" s="85">
        <f t="shared" si="22"/>
        <v>1</v>
      </c>
      <c r="AK35" s="85"/>
    </row>
    <row r="36" spans="2:37" ht="57" x14ac:dyDescent="0.2">
      <c r="B36" s="44"/>
      <c r="C36" s="45"/>
      <c r="D36" s="48" t="s">
        <v>148</v>
      </c>
      <c r="E36" s="86">
        <f>A_2!D90</f>
        <v>3228.48</v>
      </c>
      <c r="F36" s="86">
        <f>A_2!E90</f>
        <v>503.95</v>
      </c>
      <c r="G36" s="86">
        <f>A_2!F90</f>
        <v>450</v>
      </c>
      <c r="H36" s="86">
        <f>A_2!G90</f>
        <v>4182.43</v>
      </c>
      <c r="I36" s="86">
        <f>A_2!H90</f>
        <v>450</v>
      </c>
      <c r="J36" s="86">
        <f>A_2!I90</f>
        <v>450</v>
      </c>
      <c r="K36" s="86">
        <f>A_2!J90</f>
        <v>450</v>
      </c>
      <c r="L36" s="86">
        <f>A_2!K90</f>
        <v>1350</v>
      </c>
      <c r="M36" s="85">
        <f t="shared" si="14"/>
        <v>0.879076834269097</v>
      </c>
      <c r="N36" s="85">
        <f t="shared" si="15"/>
        <v>8.4283568759804792E-2</v>
      </c>
      <c r="O36" s="85">
        <f t="shared" si="16"/>
        <v>6.9358388665914511E-2</v>
      </c>
      <c r="P36" s="85">
        <f t="shared" si="17"/>
        <v>0.25913685691007043</v>
      </c>
      <c r="Q36" s="85">
        <f t="shared" si="18"/>
        <v>4.9040602349371791E-2</v>
      </c>
      <c r="R36" s="85">
        <f t="shared" si="19"/>
        <v>5.7979977581075336E-2</v>
      </c>
      <c r="S36" s="85">
        <f t="shared" si="20"/>
        <v>9.0949880552490217E-2</v>
      </c>
      <c r="T36" s="85">
        <f t="shared" si="21"/>
        <v>6.1685663566390908E-2</v>
      </c>
      <c r="U36" s="86">
        <f>A_2!D88-E36</f>
        <v>444.09999999999991</v>
      </c>
      <c r="V36" s="86">
        <f>A_2!E88-F36</f>
        <v>5475.27</v>
      </c>
      <c r="W36" s="86">
        <f>A_2!F88-G36</f>
        <v>6038.04</v>
      </c>
      <c r="X36" s="86">
        <f>A_2!G88-H36</f>
        <v>11957.42</v>
      </c>
      <c r="Y36" s="86">
        <f>A_2!H88-I36</f>
        <v>8726.07</v>
      </c>
      <c r="Z36" s="86">
        <f>A_2!I88-J36</f>
        <v>7311.3</v>
      </c>
      <c r="AA36" s="86">
        <f>A_2!J88-K36</f>
        <v>4497.78</v>
      </c>
      <c r="AB36" s="86">
        <f>A_2!K88-L36</f>
        <v>20535.150000000001</v>
      </c>
      <c r="AC36" s="85">
        <f>U36/(U36+E36)</f>
        <v>0.12092316573090305</v>
      </c>
      <c r="AD36" s="85">
        <f t="shared" si="22"/>
        <v>0.91571643124019519</v>
      </c>
      <c r="AE36" s="85">
        <f t="shared" si="22"/>
        <v>0.93064161133408552</v>
      </c>
      <c r="AF36" s="85">
        <f t="shared" si="22"/>
        <v>0.74086314308992962</v>
      </c>
      <c r="AG36" s="85">
        <f t="shared" si="22"/>
        <v>0.9509593976506282</v>
      </c>
      <c r="AH36" s="85">
        <f t="shared" si="22"/>
        <v>0.94202002241892469</v>
      </c>
      <c r="AI36" s="85">
        <f t="shared" si="22"/>
        <v>0.9090501194475098</v>
      </c>
      <c r="AJ36" s="85">
        <f t="shared" si="22"/>
        <v>0.93831433643360906</v>
      </c>
      <c r="AK36" s="85"/>
    </row>
    <row r="37" spans="2:37" ht="95" x14ac:dyDescent="0.2">
      <c r="B37" s="44"/>
      <c r="C37" s="45"/>
      <c r="D37" s="48" t="s">
        <v>149</v>
      </c>
      <c r="E37" s="86">
        <f>A_2!D95</f>
        <v>575</v>
      </c>
      <c r="F37" s="86">
        <f>A_2!E95</f>
        <v>0</v>
      </c>
      <c r="G37" s="86">
        <f>A_2!F95</f>
        <v>0</v>
      </c>
      <c r="H37" s="86">
        <f>A_2!G95</f>
        <v>575</v>
      </c>
      <c r="I37" s="86">
        <f>A_2!H95</f>
        <v>0</v>
      </c>
      <c r="J37" s="86">
        <f>A_2!I95</f>
        <v>0</v>
      </c>
      <c r="K37" s="86">
        <f>A_2!J95</f>
        <v>0</v>
      </c>
      <c r="L37" s="86">
        <f>A_2!K95</f>
        <v>0</v>
      </c>
      <c r="M37" s="85">
        <f>E37/(E37+U37)</f>
        <v>1</v>
      </c>
      <c r="N37" s="85" t="e">
        <f>F37/(F37+AC37)</f>
        <v>#DIV/0!</v>
      </c>
      <c r="O37" s="85" t="e">
        <f>G37/(G37+#REF!)</f>
        <v>#REF!</v>
      </c>
      <c r="P37" s="85" t="e">
        <f>H37/(H37+#REF!)</f>
        <v>#REF!</v>
      </c>
      <c r="Q37" s="85" t="e">
        <f>I37/(I37+#REF!)</f>
        <v>#REF!</v>
      </c>
      <c r="R37" s="85" t="e">
        <f>J37/(J37+#REF!)</f>
        <v>#REF!</v>
      </c>
      <c r="S37" s="85" t="e">
        <f>K37/(K37+#REF!)</f>
        <v>#REF!</v>
      </c>
      <c r="T37" s="85" t="e">
        <f>L37/(L37+#REF!)</f>
        <v>#REF!</v>
      </c>
      <c r="U37" s="86">
        <f>A_2!D93-E37</f>
        <v>0</v>
      </c>
      <c r="V37" s="86">
        <f>A_2!E93-F37</f>
        <v>1254.6600000000001</v>
      </c>
      <c r="W37" s="86">
        <f>A_2!F93-G37</f>
        <v>2509.3200000000002</v>
      </c>
      <c r="X37" s="86">
        <f>A_2!G93-H37</f>
        <v>3763.9799999999996</v>
      </c>
      <c r="Y37" s="86">
        <f>A_2!H93-I37</f>
        <v>3763.98</v>
      </c>
      <c r="Z37" s="86">
        <f>A_2!I93-J37</f>
        <v>3136.65</v>
      </c>
      <c r="AA37" s="86">
        <f>A_2!J93-K37</f>
        <v>1881.99</v>
      </c>
      <c r="AB37" s="86">
        <f>A_2!K93-L37</f>
        <v>8782.6299999999992</v>
      </c>
      <c r="AC37" s="85">
        <f>U37/(U37+E37)</f>
        <v>0</v>
      </c>
      <c r="AD37" s="85">
        <f t="shared" si="22"/>
        <v>1</v>
      </c>
      <c r="AE37" s="85">
        <f t="shared" si="22"/>
        <v>1</v>
      </c>
      <c r="AF37" s="85">
        <f t="shared" si="22"/>
        <v>0.86748037557213908</v>
      </c>
      <c r="AG37" s="85">
        <f t="shared" si="22"/>
        <v>1</v>
      </c>
      <c r="AH37" s="85">
        <f t="shared" si="22"/>
        <v>1</v>
      </c>
      <c r="AI37" s="85">
        <f t="shared" si="22"/>
        <v>1</v>
      </c>
      <c r="AJ37" s="85">
        <f>AB37/(AB37+L37)</f>
        <v>1</v>
      </c>
      <c r="AK37" s="85"/>
    </row>
  </sheetData>
  <mergeCells count="25">
    <mergeCell ref="U22:AB22"/>
    <mergeCell ref="AC22:AJ22"/>
    <mergeCell ref="B32:B34"/>
    <mergeCell ref="C32:C34"/>
    <mergeCell ref="B35:B37"/>
    <mergeCell ref="C35:C37"/>
    <mergeCell ref="E22:L22"/>
    <mergeCell ref="M22:T22"/>
    <mergeCell ref="B24:B27"/>
    <mergeCell ref="C24:C27"/>
    <mergeCell ref="B28:B29"/>
    <mergeCell ref="C28:C29"/>
    <mergeCell ref="B30:B31"/>
    <mergeCell ref="C30:C31"/>
    <mergeCell ref="B11:B13"/>
    <mergeCell ref="C11:C13"/>
    <mergeCell ref="B14:B16"/>
    <mergeCell ref="C14:C16"/>
    <mergeCell ref="E21:AC21"/>
    <mergeCell ref="B3:B6"/>
    <mergeCell ref="C3:C6"/>
    <mergeCell ref="B7:B8"/>
    <mergeCell ref="C7:C8"/>
    <mergeCell ref="B9:B10"/>
    <mergeCell ref="C9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AA94-D183-DE4F-8791-82BE1892A069}">
  <dimension ref="B1:AI37"/>
  <sheetViews>
    <sheetView tabSelected="1" topLeftCell="D21" workbookViewId="0">
      <selection activeCell="E22" sqref="E22:F22"/>
    </sheetView>
  </sheetViews>
  <sheetFormatPr baseColWidth="10" defaultRowHeight="16" x14ac:dyDescent="0.2"/>
  <cols>
    <col min="2" max="2" width="29.5" customWidth="1"/>
    <col min="3" max="3" width="17.6640625" customWidth="1"/>
    <col min="4" max="4" width="41.83203125" customWidth="1"/>
    <col min="5" max="5" width="17.83203125" customWidth="1"/>
    <col min="6" max="6" width="11" customWidth="1"/>
    <col min="7" max="7" width="16.33203125" customWidth="1"/>
    <col min="8" max="8" width="13.1640625" customWidth="1"/>
    <col min="9" max="9" width="11.5" customWidth="1"/>
    <col min="10" max="10" width="12.33203125" customWidth="1"/>
    <col min="11" max="11" width="31.33203125" customWidth="1"/>
    <col min="12" max="12" width="25.33203125" customWidth="1"/>
  </cols>
  <sheetData>
    <row r="1" spans="2:12" ht="18" x14ac:dyDescent="0.25">
      <c r="B1" s="42"/>
      <c r="C1" s="42"/>
      <c r="D1" s="42"/>
      <c r="F1" s="43" t="s">
        <v>160</v>
      </c>
      <c r="G1" s="43"/>
      <c r="H1" s="43"/>
      <c r="I1" s="43" t="s">
        <v>186</v>
      </c>
      <c r="J1" s="43"/>
      <c r="K1" s="42"/>
      <c r="L1" s="42"/>
    </row>
    <row r="2" spans="2:12" ht="18" x14ac:dyDescent="0.25">
      <c r="B2" s="43" t="s">
        <v>153</v>
      </c>
      <c r="C2" s="43" t="s">
        <v>194</v>
      </c>
      <c r="D2" s="43" t="s">
        <v>154</v>
      </c>
      <c r="E2" s="43" t="s">
        <v>172</v>
      </c>
      <c r="F2" s="43" t="s">
        <v>161</v>
      </c>
      <c r="G2" s="43" t="s">
        <v>162</v>
      </c>
      <c r="H2" s="43" t="s">
        <v>170</v>
      </c>
      <c r="I2" s="43"/>
      <c r="J2" s="43"/>
      <c r="K2" s="43" t="s">
        <v>121</v>
      </c>
      <c r="L2" s="43" t="s">
        <v>122</v>
      </c>
    </row>
    <row r="3" spans="2:12" ht="107" customHeight="1" x14ac:dyDescent="0.25">
      <c r="B3" s="44" t="s">
        <v>159</v>
      </c>
      <c r="C3" s="45">
        <f>SUM(F3:F6)/$F$18</f>
        <v>0.65532410104803052</v>
      </c>
      <c r="D3" s="48" t="s">
        <v>123</v>
      </c>
      <c r="E3" s="2" t="s">
        <v>171</v>
      </c>
      <c r="F3" s="46">
        <f>A_1!B5</f>
        <v>1348970</v>
      </c>
      <c r="G3" s="46" t="str">
        <f>A_1!C5</f>
        <v>3,62%</v>
      </c>
      <c r="H3" s="47">
        <f>F3/$F$18</f>
        <v>2.3702064363939113E-2</v>
      </c>
      <c r="I3" s="47"/>
      <c r="J3" s="47"/>
      <c r="K3" s="46" t="s">
        <v>124</v>
      </c>
      <c r="L3" s="46" t="s">
        <v>125</v>
      </c>
    </row>
    <row r="4" spans="2:12" ht="83" customHeight="1" x14ac:dyDescent="0.25">
      <c r="B4" s="44"/>
      <c r="C4" s="45"/>
      <c r="D4" s="48" t="s">
        <v>142</v>
      </c>
      <c r="E4" s="2" t="s">
        <v>173</v>
      </c>
      <c r="F4" s="46">
        <f>A_1!B6</f>
        <v>19174567</v>
      </c>
      <c r="G4" s="46" t="str">
        <f>A_1!C6</f>
        <v>51,41%</v>
      </c>
      <c r="H4" s="47">
        <f t="shared" ref="H4:H16" si="0">F4/$F$18</f>
        <v>0.33690654438917317</v>
      </c>
      <c r="I4" s="47"/>
      <c r="J4" s="47"/>
      <c r="K4" s="46" t="s">
        <v>3</v>
      </c>
      <c r="L4" s="46" t="s">
        <v>126</v>
      </c>
    </row>
    <row r="5" spans="2:12" ht="64" customHeight="1" x14ac:dyDescent="0.25">
      <c r="B5" s="44"/>
      <c r="C5" s="45"/>
      <c r="D5" s="48" t="s">
        <v>151</v>
      </c>
      <c r="E5" s="2" t="s">
        <v>174</v>
      </c>
      <c r="F5" s="46">
        <f>A_1!B7</f>
        <v>14842214</v>
      </c>
      <c r="G5" s="46" t="str">
        <f>A_1!C7</f>
        <v>39,79%</v>
      </c>
      <c r="H5" s="47">
        <f t="shared" si="0"/>
        <v>0.26078497782112142</v>
      </c>
      <c r="I5" s="47"/>
      <c r="J5" s="47"/>
      <c r="K5" s="46" t="s">
        <v>127</v>
      </c>
      <c r="L5" s="46" t="s">
        <v>128</v>
      </c>
    </row>
    <row r="6" spans="2:12" ht="63" customHeight="1" x14ac:dyDescent="0.25">
      <c r="B6" s="44"/>
      <c r="C6" s="45"/>
      <c r="D6" s="48" t="s">
        <v>129</v>
      </c>
      <c r="E6" s="2" t="s">
        <v>175</v>
      </c>
      <c r="F6" s="46">
        <f>A_1!B8</f>
        <v>1931108</v>
      </c>
      <c r="G6" s="46" t="str">
        <f>A_1!C8</f>
        <v>5,18%</v>
      </c>
      <c r="H6" s="47">
        <f t="shared" si="0"/>
        <v>3.3930514473796844E-2</v>
      </c>
      <c r="I6" s="47"/>
      <c r="J6" s="47"/>
      <c r="K6" s="46" t="s">
        <v>130</v>
      </c>
      <c r="L6" s="46" t="s">
        <v>131</v>
      </c>
    </row>
    <row r="7" spans="2:12" ht="79" customHeight="1" x14ac:dyDescent="0.25">
      <c r="B7" s="44" t="s">
        <v>155</v>
      </c>
      <c r="C7" s="45">
        <f>SUM(F7:F8)/$F$18</f>
        <v>6.7912633477744025E-2</v>
      </c>
      <c r="D7" s="48" t="s">
        <v>143</v>
      </c>
      <c r="E7" s="2" t="s">
        <v>176</v>
      </c>
      <c r="F7" s="46">
        <f>A_1!B11</f>
        <v>3006935</v>
      </c>
      <c r="G7" s="46" t="str">
        <f>A_1!C11</f>
        <v>77,80%</v>
      </c>
      <c r="H7" s="47">
        <f t="shared" si="0"/>
        <v>5.2833322392774676E-2</v>
      </c>
      <c r="I7" s="47"/>
      <c r="J7" s="47"/>
      <c r="K7" s="46" t="s">
        <v>127</v>
      </c>
      <c r="L7" s="46" t="s">
        <v>128</v>
      </c>
    </row>
    <row r="8" spans="2:12" ht="74" customHeight="1" x14ac:dyDescent="0.25">
      <c r="B8" s="44"/>
      <c r="C8" s="45"/>
      <c r="D8" s="48" t="s">
        <v>144</v>
      </c>
      <c r="E8" s="2" t="s">
        <v>177</v>
      </c>
      <c r="F8" s="46">
        <f>A_1!B12</f>
        <v>858218</v>
      </c>
      <c r="G8" s="46" t="str">
        <f>A_1!C12</f>
        <v>22,20%</v>
      </c>
      <c r="H8" s="47">
        <f t="shared" si="0"/>
        <v>1.5079311084969346E-2</v>
      </c>
      <c r="I8" s="47"/>
      <c r="J8" s="47"/>
      <c r="K8" s="46" t="s">
        <v>132</v>
      </c>
      <c r="L8" s="46" t="s">
        <v>133</v>
      </c>
    </row>
    <row r="9" spans="2:12" ht="48" customHeight="1" x14ac:dyDescent="0.25">
      <c r="B9" s="44" t="s">
        <v>156</v>
      </c>
      <c r="C9" s="45">
        <f t="shared" ref="C9" si="1">SUM(F9:F10)/$F$18</f>
        <v>3.0613592446994398E-2</v>
      </c>
      <c r="D9" s="48" t="s">
        <v>134</v>
      </c>
      <c r="E9" t="s">
        <v>178</v>
      </c>
      <c r="F9" s="46">
        <f>A_1!B15</f>
        <v>1043671</v>
      </c>
      <c r="G9" s="46" t="str">
        <f>A_1!C15</f>
        <v>59,90%</v>
      </c>
      <c r="H9" s="47">
        <f t="shared" si="0"/>
        <v>1.8337811231366671E-2</v>
      </c>
      <c r="I9" s="47"/>
      <c r="J9" s="47"/>
      <c r="K9" s="46" t="s">
        <v>127</v>
      </c>
      <c r="L9" s="46" t="s">
        <v>128</v>
      </c>
    </row>
    <row r="10" spans="2:12" ht="61" customHeight="1" x14ac:dyDescent="0.25">
      <c r="B10" s="44"/>
      <c r="C10" s="45"/>
      <c r="D10" s="48" t="s">
        <v>150</v>
      </c>
      <c r="E10" s="2" t="s">
        <v>179</v>
      </c>
      <c r="F10" s="46">
        <f>A_1!B16</f>
        <v>698659</v>
      </c>
      <c r="G10" s="46" t="str">
        <f>A_1!C16</f>
        <v>40,10%</v>
      </c>
      <c r="H10" s="47">
        <f t="shared" si="0"/>
        <v>1.2275781215627729E-2</v>
      </c>
      <c r="I10" s="47"/>
      <c r="J10" s="47"/>
      <c r="K10" s="46" t="s">
        <v>130</v>
      </c>
      <c r="L10" s="46" t="s">
        <v>131</v>
      </c>
    </row>
    <row r="11" spans="2:12" ht="64" customHeight="1" x14ac:dyDescent="0.25">
      <c r="B11" s="44" t="s">
        <v>157</v>
      </c>
      <c r="C11" s="45">
        <f>SUM(F11:F13)/$F$18</f>
        <v>9.3446175473535259E-2</v>
      </c>
      <c r="D11" s="48" t="s">
        <v>145</v>
      </c>
      <c r="E11" s="2" t="s">
        <v>180</v>
      </c>
      <c r="F11" s="46">
        <f>A_1!B19</f>
        <v>1887542</v>
      </c>
      <c r="G11" s="46" t="str">
        <f>A_1!C19</f>
        <v>35,49%</v>
      </c>
      <c r="H11" s="47">
        <f t="shared" si="0"/>
        <v>3.3165038491321797E-2</v>
      </c>
      <c r="I11" s="47"/>
      <c r="J11" s="47"/>
      <c r="K11" s="46" t="s">
        <v>127</v>
      </c>
      <c r="L11" s="46" t="s">
        <v>135</v>
      </c>
    </row>
    <row r="12" spans="2:12" ht="38" x14ac:dyDescent="0.25">
      <c r="B12" s="44"/>
      <c r="C12" s="45"/>
      <c r="D12" s="48" t="s">
        <v>146</v>
      </c>
      <c r="E12" s="2" t="s">
        <v>181</v>
      </c>
      <c r="F12" s="46">
        <f>A_1!B20</f>
        <v>3270574</v>
      </c>
      <c r="G12" s="46" t="str">
        <f>A_1!C20</f>
        <v>61,50%</v>
      </c>
      <c r="H12" s="47">
        <f t="shared" si="0"/>
        <v>5.7465588897474218E-2</v>
      </c>
      <c r="I12" s="47"/>
      <c r="J12" s="47"/>
      <c r="K12" s="46" t="s">
        <v>10</v>
      </c>
      <c r="L12" s="46" t="s">
        <v>136</v>
      </c>
    </row>
    <row r="13" spans="2:12" ht="73" customHeight="1" x14ac:dyDescent="0.25">
      <c r="B13" s="44"/>
      <c r="C13" s="45"/>
      <c r="D13" s="48" t="s">
        <v>152</v>
      </c>
      <c r="E13" s="2" t="s">
        <v>182</v>
      </c>
      <c r="F13" s="46">
        <f>A_1!B21</f>
        <v>160243</v>
      </c>
      <c r="G13" s="46" t="str">
        <f>A_1!C21</f>
        <v>3,01%</v>
      </c>
      <c r="H13" s="47">
        <f t="shared" si="0"/>
        <v>2.8155480847392418E-3</v>
      </c>
      <c r="I13" s="47"/>
      <c r="J13" s="47"/>
      <c r="K13" s="46" t="s">
        <v>127</v>
      </c>
      <c r="L13" s="46" t="s">
        <v>137</v>
      </c>
    </row>
    <row r="14" spans="2:12" ht="62" customHeight="1" x14ac:dyDescent="0.25">
      <c r="B14" s="44" t="s">
        <v>158</v>
      </c>
      <c r="C14" s="45">
        <f>SUM(F14:F16)/$F$18</f>
        <v>0.15270349755369578</v>
      </c>
      <c r="D14" s="48" t="s">
        <v>147</v>
      </c>
      <c r="E14" s="2" t="s">
        <v>183</v>
      </c>
      <c r="F14" s="46">
        <f>A_1!B24</f>
        <v>3576246</v>
      </c>
      <c r="G14" s="46" t="str">
        <f>A_1!C24</f>
        <v>41,15%</v>
      </c>
      <c r="H14" s="47">
        <f t="shared" si="0"/>
        <v>6.2836395822946242E-2</v>
      </c>
      <c r="I14" s="47"/>
      <c r="J14" s="47"/>
      <c r="K14" s="46" t="s">
        <v>138</v>
      </c>
      <c r="L14" s="46" t="s">
        <v>139</v>
      </c>
    </row>
    <row r="15" spans="2:12" ht="75" customHeight="1" x14ac:dyDescent="0.25">
      <c r="B15" s="44"/>
      <c r="C15" s="45"/>
      <c r="D15" s="48" t="s">
        <v>148</v>
      </c>
      <c r="E15" s="2" t="s">
        <v>184</v>
      </c>
      <c r="F15" s="46">
        <f>A_1!B25</f>
        <v>3802500</v>
      </c>
      <c r="G15" s="46" t="str">
        <f>A_1!C25</f>
        <v>43,75%</v>
      </c>
      <c r="H15" s="47">
        <f t="shared" si="0"/>
        <v>6.6811789546008055E-2</v>
      </c>
      <c r="I15" s="47"/>
      <c r="J15" s="47"/>
      <c r="K15" s="46" t="s">
        <v>127</v>
      </c>
      <c r="L15" s="46" t="s">
        <v>137</v>
      </c>
    </row>
    <row r="16" spans="2:12" ht="78" customHeight="1" x14ac:dyDescent="0.25">
      <c r="B16" s="44"/>
      <c r="C16" s="45"/>
      <c r="D16" s="48" t="s">
        <v>149</v>
      </c>
      <c r="E16" s="2" t="s">
        <v>185</v>
      </c>
      <c r="F16" s="46">
        <f>A_1!B26</f>
        <v>1312161</v>
      </c>
      <c r="G16" s="46" t="str">
        <f>A_1!C26</f>
        <v>15,10%</v>
      </c>
      <c r="H16" s="47">
        <f t="shared" si="0"/>
        <v>2.3055312184741477E-2</v>
      </c>
      <c r="I16" s="47"/>
      <c r="J16" s="47"/>
      <c r="K16" s="46" t="s">
        <v>140</v>
      </c>
      <c r="L16" s="46" t="s">
        <v>141</v>
      </c>
    </row>
    <row r="18" spans="2:35" x14ac:dyDescent="0.2">
      <c r="F18" s="1">
        <f>SUM(F3:F16)</f>
        <v>56913608</v>
      </c>
    </row>
    <row r="19" spans="2:35" ht="18" x14ac:dyDescent="0.25">
      <c r="E19" s="43" t="s">
        <v>202</v>
      </c>
    </row>
    <row r="21" spans="2:35" x14ac:dyDescent="0.2">
      <c r="E21" s="104">
        <v>2010</v>
      </c>
      <c r="F21" s="104"/>
      <c r="G21" s="104"/>
      <c r="H21" s="104"/>
      <c r="I21" s="108"/>
      <c r="J21" s="109"/>
      <c r="K21" s="109"/>
      <c r="L21" s="109"/>
      <c r="M21" s="109"/>
      <c r="N21" s="108"/>
      <c r="O21" s="109"/>
      <c r="P21" s="109"/>
      <c r="Q21" s="109"/>
      <c r="R21" s="109"/>
      <c r="S21" s="108"/>
      <c r="T21" s="109"/>
      <c r="U21" s="109"/>
      <c r="V21" s="109"/>
      <c r="W21" s="109"/>
      <c r="X21" s="108"/>
      <c r="Y21" s="109"/>
      <c r="Z21" s="109"/>
      <c r="AA21" s="109"/>
      <c r="AB21" s="109"/>
      <c r="AC21" s="108"/>
      <c r="AD21" s="109"/>
      <c r="AE21" s="109"/>
      <c r="AF21" s="109"/>
      <c r="AG21" s="109"/>
      <c r="AH21" s="108"/>
      <c r="AI21" s="108"/>
    </row>
    <row r="22" spans="2:35" ht="38" customHeight="1" x14ac:dyDescent="0.2">
      <c r="E22" s="79" t="s">
        <v>196</v>
      </c>
      <c r="F22" s="79"/>
      <c r="G22" s="79" t="s">
        <v>197</v>
      </c>
      <c r="H22" s="79"/>
      <c r="I22" s="108"/>
      <c r="J22" s="110"/>
      <c r="K22" s="110"/>
      <c r="L22" s="110"/>
      <c r="M22" s="110"/>
      <c r="N22" s="108"/>
      <c r="O22" s="110"/>
      <c r="P22" s="110"/>
      <c r="Q22" s="110"/>
      <c r="R22" s="110"/>
      <c r="S22" s="108"/>
      <c r="T22" s="110"/>
      <c r="U22" s="110"/>
      <c r="V22" s="110"/>
      <c r="W22" s="110"/>
      <c r="X22" s="108"/>
      <c r="Y22" s="110"/>
      <c r="Z22" s="110"/>
      <c r="AA22" s="110"/>
      <c r="AB22" s="110"/>
      <c r="AC22" s="108"/>
      <c r="AD22" s="110"/>
      <c r="AE22" s="110"/>
      <c r="AF22" s="110"/>
      <c r="AG22" s="110"/>
      <c r="AH22" s="108"/>
      <c r="AI22" s="108"/>
    </row>
    <row r="23" spans="2:35" ht="18" x14ac:dyDescent="0.25">
      <c r="B23" s="43" t="s">
        <v>153</v>
      </c>
      <c r="C23" s="43" t="s">
        <v>194</v>
      </c>
      <c r="D23" s="43" t="s">
        <v>154</v>
      </c>
      <c r="E23" s="43" t="s">
        <v>195</v>
      </c>
      <c r="F23" s="43" t="s">
        <v>48</v>
      </c>
      <c r="G23" s="43" t="s">
        <v>195</v>
      </c>
      <c r="H23" s="43" t="s">
        <v>48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08"/>
    </row>
    <row r="24" spans="2:35" ht="57" x14ac:dyDescent="0.2">
      <c r="B24" s="44" t="s">
        <v>159</v>
      </c>
      <c r="C24" s="45">
        <f>C3</f>
        <v>0.65532410104803052</v>
      </c>
      <c r="D24" s="48" t="s">
        <v>123</v>
      </c>
      <c r="E24">
        <f>A_2!D6</f>
        <v>0</v>
      </c>
      <c r="F24" s="85">
        <f>E24/(E24+G24)</f>
        <v>0</v>
      </c>
      <c r="G24">
        <f>A_2!D4</f>
        <v>33.799999999999997</v>
      </c>
      <c r="H24" s="85">
        <f>G24/(G24+E24)</f>
        <v>1</v>
      </c>
      <c r="I24" s="108"/>
      <c r="J24" s="108"/>
      <c r="K24" s="112"/>
      <c r="L24" s="108"/>
      <c r="M24" s="112"/>
      <c r="N24" s="108"/>
      <c r="O24" s="108"/>
      <c r="P24" s="112"/>
      <c r="Q24" s="108"/>
      <c r="R24" s="112"/>
      <c r="S24" s="108"/>
      <c r="T24" s="108"/>
      <c r="U24" s="112"/>
      <c r="V24" s="108"/>
      <c r="W24" s="112"/>
      <c r="X24" s="108"/>
      <c r="Y24" s="108"/>
      <c r="Z24" s="112"/>
      <c r="AA24" s="108"/>
      <c r="AB24" s="112"/>
      <c r="AC24" s="108"/>
      <c r="AD24" s="108"/>
      <c r="AE24" s="112"/>
      <c r="AF24" s="108"/>
      <c r="AG24" s="112"/>
      <c r="AH24" s="108"/>
      <c r="AI24" s="108"/>
    </row>
    <row r="25" spans="2:35" ht="38" x14ac:dyDescent="0.2">
      <c r="B25" s="44"/>
      <c r="C25" s="45"/>
      <c r="D25" s="48" t="s">
        <v>142</v>
      </c>
      <c r="E25" s="86">
        <f>A_2!D11</f>
        <v>1274</v>
      </c>
      <c r="F25" s="85">
        <f t="shared" ref="F25:F37" si="2">E25/(E25+G25)</f>
        <v>6.3311237347070309E-2</v>
      </c>
      <c r="G25" s="86">
        <f>A_2!D9-A_2!D11</f>
        <v>18848.810000000001</v>
      </c>
      <c r="H25" s="85">
        <f t="shared" ref="H25:H37" si="3">G25/(G25+E25)</f>
        <v>0.93668876265292966</v>
      </c>
      <c r="I25" s="108"/>
      <c r="J25" s="113"/>
      <c r="K25" s="112"/>
      <c r="L25" s="113"/>
      <c r="M25" s="112"/>
      <c r="N25" s="108"/>
      <c r="O25" s="113"/>
      <c r="P25" s="112"/>
      <c r="Q25" s="113"/>
      <c r="R25" s="112"/>
      <c r="S25" s="108"/>
      <c r="T25" s="113"/>
      <c r="U25" s="112"/>
      <c r="V25" s="113"/>
      <c r="W25" s="112"/>
      <c r="X25" s="108"/>
      <c r="Y25" s="113"/>
      <c r="Z25" s="112"/>
      <c r="AA25" s="113"/>
      <c r="AB25" s="112"/>
      <c r="AC25" s="108"/>
      <c r="AD25" s="113"/>
      <c r="AE25" s="112"/>
      <c r="AF25" s="113"/>
      <c r="AG25" s="112"/>
      <c r="AH25" s="108"/>
      <c r="AI25" s="108"/>
    </row>
    <row r="26" spans="2:35" ht="38" x14ac:dyDescent="0.2">
      <c r="B26" s="44"/>
      <c r="C26" s="45"/>
      <c r="D26" s="48" t="s">
        <v>151</v>
      </c>
      <c r="E26" s="86">
        <f>A_2!D16</f>
        <v>2595</v>
      </c>
      <c r="F26" s="85">
        <f t="shared" si="2"/>
        <v>0.48655733032836523</v>
      </c>
      <c r="G26" s="86">
        <f>A_2!D14-'PNIASA-2010-2015'!E26</f>
        <v>2738.3900000000003</v>
      </c>
      <c r="H26" s="85">
        <f t="shared" ref="H26" si="4">G26/(G26+E26)</f>
        <v>0.51344266967163477</v>
      </c>
      <c r="I26" s="108"/>
      <c r="J26" s="113"/>
      <c r="K26" s="112"/>
      <c r="L26" s="113"/>
      <c r="M26" s="112"/>
      <c r="N26" s="108"/>
      <c r="O26" s="113"/>
      <c r="P26" s="112"/>
      <c r="Q26" s="113"/>
      <c r="R26" s="112"/>
      <c r="S26" s="108"/>
      <c r="T26" s="113"/>
      <c r="U26" s="112"/>
      <c r="V26" s="113"/>
      <c r="W26" s="112"/>
      <c r="X26" s="108"/>
      <c r="Y26" s="113"/>
      <c r="Z26" s="112"/>
      <c r="AA26" s="113"/>
      <c r="AB26" s="112"/>
      <c r="AC26" s="108"/>
      <c r="AD26" s="113"/>
      <c r="AE26" s="112"/>
      <c r="AF26" s="113"/>
      <c r="AG26" s="112"/>
      <c r="AH26" s="108"/>
      <c r="AI26" s="108"/>
    </row>
    <row r="27" spans="2:35" ht="57" x14ac:dyDescent="0.2">
      <c r="B27" s="44"/>
      <c r="C27" s="45"/>
      <c r="D27" s="48" t="s">
        <v>129</v>
      </c>
      <c r="E27" s="86">
        <f>A_2!D21</f>
        <v>705</v>
      </c>
      <c r="F27" s="85">
        <f t="shared" si="2"/>
        <v>0.97916666666666663</v>
      </c>
      <c r="G27" s="86">
        <f>A_2!D19-'PNIASA-2010-2015'!E27</f>
        <v>15</v>
      </c>
      <c r="H27" s="85">
        <f t="shared" ref="H27:H37" si="5">G27/(G27+E27)</f>
        <v>2.0833333333333332E-2</v>
      </c>
      <c r="I27" s="108"/>
      <c r="J27" s="113"/>
      <c r="K27" s="112"/>
      <c r="L27" s="113"/>
      <c r="M27" s="112"/>
      <c r="N27" s="108"/>
      <c r="O27" s="113"/>
      <c r="P27" s="112"/>
      <c r="Q27" s="113"/>
      <c r="R27" s="112"/>
      <c r="S27" s="108"/>
      <c r="T27" s="113"/>
      <c r="U27" s="112"/>
      <c r="V27" s="113"/>
      <c r="W27" s="112"/>
      <c r="X27" s="108"/>
      <c r="Y27" s="113"/>
      <c r="Z27" s="112"/>
      <c r="AA27" s="113"/>
      <c r="AB27" s="112"/>
      <c r="AC27" s="108"/>
      <c r="AD27" s="113"/>
      <c r="AE27" s="112"/>
      <c r="AF27" s="113"/>
      <c r="AG27" s="112"/>
      <c r="AH27" s="108"/>
      <c r="AI27" s="108"/>
    </row>
    <row r="28" spans="2:35" ht="38" x14ac:dyDescent="0.2">
      <c r="B28" s="44" t="s">
        <v>155</v>
      </c>
      <c r="C28" s="45">
        <f>C7</f>
        <v>6.7912633477744025E-2</v>
      </c>
      <c r="D28" s="48" t="s">
        <v>143</v>
      </c>
      <c r="E28" s="86">
        <f>A_2!D32</f>
        <v>2535</v>
      </c>
      <c r="F28" s="85">
        <f t="shared" si="2"/>
        <v>0.78268279579852162</v>
      </c>
      <c r="G28" s="86">
        <f>A_2!D30-'PNIASA-2010-2015'!E28</f>
        <v>703.86000000000013</v>
      </c>
      <c r="H28" s="85">
        <f t="shared" si="5"/>
        <v>0.21731720420147832</v>
      </c>
      <c r="I28" s="108"/>
      <c r="J28" s="113"/>
      <c r="K28" s="112"/>
      <c r="L28" s="113"/>
      <c r="M28" s="112"/>
      <c r="N28" s="108"/>
      <c r="O28" s="113"/>
      <c r="P28" s="112"/>
      <c r="Q28" s="113"/>
      <c r="R28" s="112"/>
      <c r="S28" s="108"/>
      <c r="T28" s="113"/>
      <c r="U28" s="112"/>
      <c r="V28" s="113"/>
      <c r="W28" s="112"/>
      <c r="X28" s="108"/>
      <c r="Y28" s="113"/>
      <c r="Z28" s="112"/>
      <c r="AA28" s="113"/>
      <c r="AB28" s="112"/>
      <c r="AC28" s="108"/>
      <c r="AD28" s="113"/>
      <c r="AE28" s="112"/>
      <c r="AF28" s="113"/>
      <c r="AG28" s="112"/>
      <c r="AH28" s="108"/>
      <c r="AI28" s="108"/>
    </row>
    <row r="29" spans="2:35" ht="57" x14ac:dyDescent="0.2">
      <c r="B29" s="44"/>
      <c r="C29" s="45"/>
      <c r="D29" s="48" t="s">
        <v>144</v>
      </c>
      <c r="E29" s="86">
        <f>A_2!D37</f>
        <v>0</v>
      </c>
      <c r="F29" s="85">
        <f>E29/(E29+G29+1)</f>
        <v>0</v>
      </c>
      <c r="G29" s="86">
        <f>A_2!D35-'PNIASA-2010-2015'!E29</f>
        <v>0</v>
      </c>
      <c r="H29" s="85">
        <f>G29/(G29+E29+1)</f>
        <v>0</v>
      </c>
      <c r="I29" s="108"/>
      <c r="J29" s="113"/>
      <c r="K29" s="112"/>
      <c r="L29" s="113"/>
      <c r="M29" s="112"/>
      <c r="N29" s="108"/>
      <c r="O29" s="113"/>
      <c r="P29" s="112"/>
      <c r="Q29" s="113"/>
      <c r="R29" s="112"/>
      <c r="S29" s="108"/>
      <c r="T29" s="113"/>
      <c r="U29" s="112"/>
      <c r="V29" s="113"/>
      <c r="W29" s="112"/>
      <c r="X29" s="108"/>
      <c r="Y29" s="113"/>
      <c r="Z29" s="112"/>
      <c r="AA29" s="113"/>
      <c r="AB29" s="112"/>
      <c r="AC29" s="108"/>
      <c r="AD29" s="113"/>
      <c r="AE29" s="112"/>
      <c r="AF29" s="113"/>
      <c r="AG29" s="112"/>
      <c r="AH29" s="108"/>
      <c r="AI29" s="108"/>
    </row>
    <row r="30" spans="2:35" ht="38" x14ac:dyDescent="0.2">
      <c r="B30" s="44" t="s">
        <v>156</v>
      </c>
      <c r="C30" s="45">
        <f>C9</f>
        <v>3.0613592446994398E-2</v>
      </c>
      <c r="D30" s="48" t="s">
        <v>134</v>
      </c>
      <c r="E30" s="86">
        <f>A_2!D48</f>
        <v>30</v>
      </c>
      <c r="F30" s="85">
        <f t="shared" si="2"/>
        <v>1</v>
      </c>
      <c r="G30" s="86">
        <f>A_2!D46-E30</f>
        <v>0</v>
      </c>
      <c r="H30" s="85">
        <f t="shared" si="5"/>
        <v>0</v>
      </c>
      <c r="I30" s="108"/>
      <c r="J30" s="113"/>
      <c r="K30" s="112"/>
      <c r="L30" s="113"/>
      <c r="M30" s="112"/>
      <c r="N30" s="108"/>
      <c r="O30" s="113"/>
      <c r="P30" s="112"/>
      <c r="Q30" s="113"/>
      <c r="R30" s="112"/>
      <c r="S30" s="108"/>
      <c r="T30" s="113"/>
      <c r="U30" s="112"/>
      <c r="V30" s="113"/>
      <c r="W30" s="112"/>
      <c r="X30" s="108"/>
      <c r="Y30" s="113"/>
      <c r="Z30" s="112"/>
      <c r="AA30" s="113"/>
      <c r="AB30" s="112"/>
      <c r="AC30" s="108"/>
      <c r="AD30" s="113"/>
      <c r="AE30" s="112"/>
      <c r="AF30" s="113"/>
      <c r="AG30" s="112"/>
      <c r="AH30" s="108"/>
      <c r="AI30" s="108"/>
    </row>
    <row r="31" spans="2:35" ht="38" x14ac:dyDescent="0.2">
      <c r="B31" s="44"/>
      <c r="C31" s="45"/>
      <c r="D31" s="48" t="s">
        <v>150</v>
      </c>
      <c r="E31" s="86">
        <f>A_2!D53</f>
        <v>310</v>
      </c>
      <c r="F31" s="85">
        <f t="shared" si="2"/>
        <v>1</v>
      </c>
      <c r="G31" s="86">
        <f>A_2!D51-E31</f>
        <v>0</v>
      </c>
      <c r="H31" s="85">
        <f t="shared" ref="H31:H37" si="6">G31/(G31+E31)</f>
        <v>0</v>
      </c>
      <c r="I31" s="108"/>
      <c r="J31" s="113"/>
      <c r="K31" s="112"/>
      <c r="L31" s="113"/>
      <c r="M31" s="112"/>
      <c r="N31" s="108"/>
      <c r="O31" s="113"/>
      <c r="P31" s="112"/>
      <c r="Q31" s="113"/>
      <c r="R31" s="112"/>
      <c r="S31" s="108"/>
      <c r="T31" s="113"/>
      <c r="U31" s="112"/>
      <c r="V31" s="113"/>
      <c r="W31" s="112"/>
      <c r="X31" s="108"/>
      <c r="Y31" s="113"/>
      <c r="Z31" s="112"/>
      <c r="AA31" s="113"/>
      <c r="AB31" s="112"/>
      <c r="AC31" s="108"/>
      <c r="AD31" s="113"/>
      <c r="AE31" s="112"/>
      <c r="AF31" s="113"/>
      <c r="AG31" s="112"/>
      <c r="AH31" s="108"/>
      <c r="AI31" s="108"/>
    </row>
    <row r="32" spans="2:35" ht="57" x14ac:dyDescent="0.2">
      <c r="B32" s="44" t="s">
        <v>157</v>
      </c>
      <c r="C32" s="45">
        <f>C11</f>
        <v>9.3446175473535259E-2</v>
      </c>
      <c r="D32" s="48" t="s">
        <v>145</v>
      </c>
      <c r="E32" s="86">
        <f>A_2!D64</f>
        <v>298.95</v>
      </c>
      <c r="F32" s="85">
        <f t="shared" si="2"/>
        <v>0.39915882235129174</v>
      </c>
      <c r="G32" s="86">
        <f>A_2!D62-E32</f>
        <v>450.00000000000006</v>
      </c>
      <c r="H32" s="85">
        <f t="shared" si="6"/>
        <v>0.60084117764870826</v>
      </c>
      <c r="I32" s="108"/>
      <c r="J32" s="113"/>
      <c r="K32" s="112"/>
      <c r="L32" s="113"/>
      <c r="M32" s="112"/>
      <c r="N32" s="108"/>
      <c r="O32" s="113"/>
      <c r="P32" s="112"/>
      <c r="Q32" s="113"/>
      <c r="R32" s="112"/>
      <c r="S32" s="108"/>
      <c r="T32" s="113"/>
      <c r="U32" s="112"/>
      <c r="V32" s="113"/>
      <c r="W32" s="112"/>
      <c r="X32" s="108"/>
      <c r="Y32" s="113"/>
      <c r="Z32" s="112"/>
      <c r="AA32" s="113"/>
      <c r="AB32" s="112"/>
      <c r="AC32" s="108"/>
      <c r="AD32" s="113"/>
      <c r="AE32" s="112"/>
      <c r="AF32" s="113"/>
      <c r="AG32" s="112"/>
      <c r="AH32" s="108"/>
      <c r="AI32" s="108"/>
    </row>
    <row r="33" spans="2:35" ht="38" x14ac:dyDescent="0.2">
      <c r="B33" s="44"/>
      <c r="C33" s="45"/>
      <c r="D33" s="48" t="s">
        <v>146</v>
      </c>
      <c r="E33" s="86">
        <f>A_2!D69</f>
        <v>931</v>
      </c>
      <c r="F33" s="85">
        <f t="shared" si="2"/>
        <v>1</v>
      </c>
      <c r="G33" s="86">
        <f>A_2!D67-E33</f>
        <v>0</v>
      </c>
      <c r="H33" s="85">
        <f t="shared" si="6"/>
        <v>0</v>
      </c>
      <c r="I33" s="108"/>
      <c r="J33" s="113"/>
      <c r="K33" s="112"/>
      <c r="L33" s="113"/>
      <c r="M33" s="112"/>
      <c r="N33" s="108"/>
      <c r="O33" s="113"/>
      <c r="P33" s="112"/>
      <c r="Q33" s="113"/>
      <c r="R33" s="112"/>
      <c r="S33" s="108"/>
      <c r="T33" s="113"/>
      <c r="U33" s="112"/>
      <c r="V33" s="113"/>
      <c r="W33" s="112"/>
      <c r="X33" s="108"/>
      <c r="Y33" s="113"/>
      <c r="Z33" s="112"/>
      <c r="AA33" s="113"/>
      <c r="AB33" s="112"/>
      <c r="AC33" s="108"/>
      <c r="AD33" s="113"/>
      <c r="AE33" s="112"/>
      <c r="AF33" s="113"/>
      <c r="AG33" s="112"/>
      <c r="AH33" s="108"/>
      <c r="AI33" s="108"/>
    </row>
    <row r="34" spans="2:35" ht="76" x14ac:dyDescent="0.2">
      <c r="B34" s="44"/>
      <c r="C34" s="45"/>
      <c r="D34" s="48" t="s">
        <v>152</v>
      </c>
      <c r="E34" s="86">
        <f>A_2!D74</f>
        <v>0</v>
      </c>
      <c r="F34" s="85">
        <f>E34/(E34+G34+1)</f>
        <v>0</v>
      </c>
      <c r="G34" s="86">
        <f>A_2!D72-E34</f>
        <v>0</v>
      </c>
      <c r="H34" s="85">
        <f>G34/(G34+E34+1)</f>
        <v>0</v>
      </c>
      <c r="I34" s="108"/>
      <c r="J34" s="113"/>
      <c r="K34" s="112"/>
      <c r="L34" s="113"/>
      <c r="M34" s="112"/>
      <c r="N34" s="108"/>
      <c r="O34" s="113"/>
      <c r="P34" s="112"/>
      <c r="Q34" s="113"/>
      <c r="R34" s="112"/>
      <c r="S34" s="108"/>
      <c r="T34" s="113"/>
      <c r="U34" s="112"/>
      <c r="V34" s="113"/>
      <c r="W34" s="112"/>
      <c r="X34" s="108"/>
      <c r="Y34" s="113"/>
      <c r="Z34" s="112"/>
      <c r="AA34" s="113"/>
      <c r="AB34" s="112"/>
      <c r="AC34" s="108"/>
      <c r="AD34" s="113"/>
      <c r="AE34" s="112"/>
      <c r="AF34" s="113"/>
      <c r="AG34" s="112"/>
      <c r="AH34" s="108"/>
      <c r="AI34" s="108"/>
    </row>
    <row r="35" spans="2:35" ht="57" x14ac:dyDescent="0.2">
      <c r="B35" s="44" t="s">
        <v>158</v>
      </c>
      <c r="C35" s="45">
        <f>C14</f>
        <v>0.15270349755369578</v>
      </c>
      <c r="D35" s="48" t="s">
        <v>147</v>
      </c>
      <c r="E35" s="86">
        <f>A_2!D85</f>
        <v>90</v>
      </c>
      <c r="F35" s="85">
        <f t="shared" si="2"/>
        <v>1</v>
      </c>
      <c r="G35" s="86">
        <f>A_2!D83-E35</f>
        <v>0</v>
      </c>
      <c r="H35" s="85">
        <f t="shared" si="6"/>
        <v>0</v>
      </c>
      <c r="I35" s="108"/>
      <c r="J35" s="113"/>
      <c r="K35" s="112"/>
      <c r="L35" s="113"/>
      <c r="M35" s="112"/>
      <c r="N35" s="108"/>
      <c r="O35" s="113"/>
      <c r="P35" s="112"/>
      <c r="Q35" s="113"/>
      <c r="R35" s="112"/>
      <c r="S35" s="108"/>
      <c r="T35" s="113"/>
      <c r="U35" s="112"/>
      <c r="V35" s="113"/>
      <c r="W35" s="112"/>
      <c r="X35" s="108"/>
      <c r="Y35" s="113"/>
      <c r="Z35" s="112"/>
      <c r="AA35" s="113"/>
      <c r="AB35" s="112"/>
      <c r="AC35" s="108"/>
      <c r="AD35" s="113"/>
      <c r="AE35" s="112"/>
      <c r="AF35" s="113"/>
      <c r="AG35" s="112"/>
      <c r="AH35" s="108"/>
      <c r="AI35" s="108"/>
    </row>
    <row r="36" spans="2:35" ht="57" x14ac:dyDescent="0.2">
      <c r="B36" s="44"/>
      <c r="C36" s="45"/>
      <c r="D36" s="48" t="s">
        <v>148</v>
      </c>
      <c r="E36" s="86">
        <f>A_2!D90</f>
        <v>3228.48</v>
      </c>
      <c r="F36" s="85">
        <f t="shared" si="2"/>
        <v>0.879076834269097</v>
      </c>
      <c r="G36" s="86">
        <f>A_2!D88-E36</f>
        <v>444.09999999999991</v>
      </c>
      <c r="H36" s="85">
        <f t="shared" si="6"/>
        <v>0.12092316573090305</v>
      </c>
      <c r="I36" s="108"/>
      <c r="J36" s="113"/>
      <c r="K36" s="112"/>
      <c r="L36" s="113"/>
      <c r="M36" s="112"/>
      <c r="N36" s="108"/>
      <c r="O36" s="113"/>
      <c r="P36" s="112"/>
      <c r="Q36" s="113"/>
      <c r="R36" s="112"/>
      <c r="S36" s="108"/>
      <c r="T36" s="113"/>
      <c r="U36" s="112"/>
      <c r="V36" s="113"/>
      <c r="W36" s="112"/>
      <c r="X36" s="108"/>
      <c r="Y36" s="113"/>
      <c r="Z36" s="112"/>
      <c r="AA36" s="113"/>
      <c r="AB36" s="112"/>
      <c r="AC36" s="108"/>
      <c r="AD36" s="113"/>
      <c r="AE36" s="112"/>
      <c r="AF36" s="113"/>
      <c r="AG36" s="112"/>
      <c r="AH36" s="108"/>
      <c r="AI36" s="108"/>
    </row>
    <row r="37" spans="2:35" ht="95" x14ac:dyDescent="0.2">
      <c r="B37" s="44"/>
      <c r="C37" s="45"/>
      <c r="D37" s="48" t="s">
        <v>149</v>
      </c>
      <c r="E37" s="86">
        <f>A_2!D95</f>
        <v>575</v>
      </c>
      <c r="F37" s="85">
        <f t="shared" si="2"/>
        <v>1</v>
      </c>
      <c r="G37" s="86">
        <f>A_2!D93-E37</f>
        <v>0</v>
      </c>
      <c r="H37" s="85">
        <f t="shared" si="6"/>
        <v>0</v>
      </c>
      <c r="I37" s="108"/>
      <c r="J37" s="113"/>
      <c r="K37" s="112"/>
      <c r="L37" s="113"/>
      <c r="M37" s="112"/>
      <c r="N37" s="108"/>
      <c r="O37" s="113"/>
      <c r="P37" s="112"/>
      <c r="Q37" s="113"/>
      <c r="R37" s="112"/>
      <c r="S37" s="108"/>
      <c r="T37" s="113"/>
      <c r="U37" s="112"/>
      <c r="V37" s="113"/>
      <c r="W37" s="112"/>
      <c r="X37" s="108"/>
      <c r="Y37" s="113"/>
      <c r="Z37" s="112"/>
      <c r="AA37" s="113"/>
      <c r="AB37" s="112"/>
      <c r="AC37" s="108"/>
      <c r="AD37" s="113"/>
      <c r="AE37" s="112"/>
      <c r="AF37" s="113"/>
      <c r="AG37" s="112"/>
      <c r="AH37" s="108"/>
      <c r="AI37" s="108"/>
    </row>
  </sheetData>
  <mergeCells count="38">
    <mergeCell ref="Y21:AB21"/>
    <mergeCell ref="Y22:Z22"/>
    <mergeCell ref="AA22:AB22"/>
    <mergeCell ref="AD21:AG21"/>
    <mergeCell ref="AD22:AE22"/>
    <mergeCell ref="AF22:AG22"/>
    <mergeCell ref="L22:M22"/>
    <mergeCell ref="O21:R21"/>
    <mergeCell ref="O22:P22"/>
    <mergeCell ref="Q22:R22"/>
    <mergeCell ref="T21:W21"/>
    <mergeCell ref="T22:U22"/>
    <mergeCell ref="V22:W22"/>
    <mergeCell ref="B35:B37"/>
    <mergeCell ref="C35:C37"/>
    <mergeCell ref="E21:H21"/>
    <mergeCell ref="E22:F22"/>
    <mergeCell ref="G22:H22"/>
    <mergeCell ref="J21:M21"/>
    <mergeCell ref="J22:K22"/>
    <mergeCell ref="B28:B29"/>
    <mergeCell ref="C28:C29"/>
    <mergeCell ref="B30:B31"/>
    <mergeCell ref="C30:C31"/>
    <mergeCell ref="B32:B34"/>
    <mergeCell ref="C32:C34"/>
    <mergeCell ref="C3:C6"/>
    <mergeCell ref="C7:C8"/>
    <mergeCell ref="C9:C10"/>
    <mergeCell ref="C11:C13"/>
    <mergeCell ref="C14:C16"/>
    <mergeCell ref="B24:B27"/>
    <mergeCell ref="C24:C27"/>
    <mergeCell ref="B3:B6"/>
    <mergeCell ref="B7:B8"/>
    <mergeCell ref="B9:B10"/>
    <mergeCell ref="B14:B16"/>
    <mergeCell ref="B11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7F6B-D0F8-C149-A745-F4886FDFF7C1}">
  <dimension ref="A1:G30"/>
  <sheetViews>
    <sheetView topLeftCell="A2" workbookViewId="0">
      <selection activeCell="B5" sqref="B5"/>
    </sheetView>
  </sheetViews>
  <sheetFormatPr baseColWidth="10" defaultRowHeight="16" x14ac:dyDescent="0.2"/>
  <cols>
    <col min="1" max="7" width="16.1640625" customWidth="1"/>
  </cols>
  <sheetData>
    <row r="1" spans="1:7" ht="17" thickBot="1" x14ac:dyDescent="0.25">
      <c r="C1" s="40" t="s">
        <v>163</v>
      </c>
    </row>
    <row r="2" spans="1:7" ht="19" thickBot="1" x14ac:dyDescent="0.25">
      <c r="A2" s="15" t="s">
        <v>44</v>
      </c>
      <c r="B2" s="16" t="s">
        <v>164</v>
      </c>
      <c r="C2" s="17"/>
      <c r="D2" s="18" t="s">
        <v>45</v>
      </c>
      <c r="E2" s="19"/>
      <c r="F2" s="18" t="s">
        <v>46</v>
      </c>
      <c r="G2" s="19"/>
    </row>
    <row r="3" spans="1:7" ht="20" thickBot="1" x14ac:dyDescent="0.25">
      <c r="A3" s="20"/>
      <c r="B3" s="21" t="s">
        <v>47</v>
      </c>
      <c r="C3" s="21" t="s">
        <v>48</v>
      </c>
      <c r="D3" s="21" t="s">
        <v>49</v>
      </c>
      <c r="E3" s="21" t="s">
        <v>50</v>
      </c>
      <c r="F3" s="21" t="s">
        <v>47</v>
      </c>
      <c r="G3" s="21" t="s">
        <v>48</v>
      </c>
    </row>
    <row r="4" spans="1:7" ht="19" thickBot="1" x14ac:dyDescent="0.25">
      <c r="A4" s="22" t="s">
        <v>51</v>
      </c>
      <c r="B4" s="23"/>
      <c r="C4" s="23"/>
      <c r="D4" s="23"/>
      <c r="E4" s="23"/>
      <c r="F4" s="23"/>
      <c r="G4" s="24"/>
    </row>
    <row r="5" spans="1:7" ht="77" thickBot="1" x14ac:dyDescent="0.25">
      <c r="A5" s="25" t="s">
        <v>52</v>
      </c>
      <c r="B5" s="26">
        <v>1348970</v>
      </c>
      <c r="C5" s="27" t="s">
        <v>53</v>
      </c>
      <c r="D5" s="26" t="s">
        <v>54</v>
      </c>
      <c r="E5" s="26" t="s">
        <v>55</v>
      </c>
      <c r="F5" s="26">
        <v>1345590</v>
      </c>
      <c r="G5" s="27" t="s">
        <v>56</v>
      </c>
    </row>
    <row r="6" spans="1:7" ht="96" thickBot="1" x14ac:dyDescent="0.25">
      <c r="A6" s="25" t="s">
        <v>57</v>
      </c>
      <c r="B6" s="26">
        <v>19174567</v>
      </c>
      <c r="C6" s="27" t="s">
        <v>58</v>
      </c>
      <c r="D6" s="26">
        <v>380390</v>
      </c>
      <c r="E6" s="26" t="s">
        <v>165</v>
      </c>
      <c r="F6" s="26">
        <v>12990778</v>
      </c>
      <c r="G6" s="27" t="s">
        <v>59</v>
      </c>
    </row>
    <row r="7" spans="1:7" ht="77" thickBot="1" x14ac:dyDescent="0.25">
      <c r="A7" s="25" t="s">
        <v>60</v>
      </c>
      <c r="B7" s="26">
        <v>14842214</v>
      </c>
      <c r="C7" s="27" t="s">
        <v>61</v>
      </c>
      <c r="D7" s="26">
        <v>1009500</v>
      </c>
      <c r="E7" s="26" t="s">
        <v>166</v>
      </c>
      <c r="F7" s="26">
        <v>13469225</v>
      </c>
      <c r="G7" s="27" t="s">
        <v>62</v>
      </c>
    </row>
    <row r="8" spans="1:7" ht="96" thickBot="1" x14ac:dyDescent="0.25">
      <c r="A8" s="25" t="s">
        <v>63</v>
      </c>
      <c r="B8" s="26">
        <v>1931108</v>
      </c>
      <c r="C8" s="27" t="s">
        <v>64</v>
      </c>
      <c r="D8" s="26">
        <v>110500</v>
      </c>
      <c r="E8" s="26" t="s">
        <v>65</v>
      </c>
      <c r="F8" s="26">
        <v>1787108</v>
      </c>
      <c r="G8" s="27" t="s">
        <v>66</v>
      </c>
    </row>
    <row r="9" spans="1:7" ht="39" thickBot="1" x14ac:dyDescent="0.25">
      <c r="A9" s="28" t="s">
        <v>67</v>
      </c>
      <c r="B9" s="21">
        <v>37296857</v>
      </c>
      <c r="C9" s="21" t="s">
        <v>68</v>
      </c>
      <c r="D9" s="21">
        <v>1500390</v>
      </c>
      <c r="E9" s="21" t="s">
        <v>167</v>
      </c>
      <c r="F9" s="21">
        <v>29592700</v>
      </c>
      <c r="G9" s="21" t="s">
        <v>69</v>
      </c>
    </row>
    <row r="10" spans="1:7" ht="19" thickBot="1" x14ac:dyDescent="0.25">
      <c r="A10" s="22" t="s">
        <v>70</v>
      </c>
      <c r="B10" s="23"/>
      <c r="C10" s="23"/>
      <c r="D10" s="23"/>
      <c r="E10" s="23"/>
      <c r="F10" s="23"/>
      <c r="G10" s="24"/>
    </row>
    <row r="11" spans="1:7" ht="58" thickBot="1" x14ac:dyDescent="0.25">
      <c r="A11" s="25" t="s">
        <v>71</v>
      </c>
      <c r="B11" s="26">
        <v>3006935</v>
      </c>
      <c r="C11" s="27" t="s">
        <v>72</v>
      </c>
      <c r="D11" s="26">
        <v>327500</v>
      </c>
      <c r="E11" s="26" t="s">
        <v>168</v>
      </c>
      <c r="F11" s="26">
        <v>2544975</v>
      </c>
      <c r="G11" s="27" t="s">
        <v>73</v>
      </c>
    </row>
    <row r="12" spans="1:7" ht="96" thickBot="1" x14ac:dyDescent="0.25">
      <c r="A12" s="25" t="s">
        <v>74</v>
      </c>
      <c r="B12" s="26">
        <v>858218</v>
      </c>
      <c r="C12" s="27" t="s">
        <v>75</v>
      </c>
      <c r="D12" s="26" t="s">
        <v>54</v>
      </c>
      <c r="E12" s="26" t="s">
        <v>54</v>
      </c>
      <c r="F12" s="26">
        <v>858218</v>
      </c>
      <c r="G12" s="27" t="s">
        <v>76</v>
      </c>
    </row>
    <row r="13" spans="1:7" ht="39" thickBot="1" x14ac:dyDescent="0.25">
      <c r="A13" s="28" t="s">
        <v>77</v>
      </c>
      <c r="B13" s="21">
        <v>3865153</v>
      </c>
      <c r="C13" s="21" t="s">
        <v>78</v>
      </c>
      <c r="D13" s="21">
        <v>327500</v>
      </c>
      <c r="E13" s="21" t="s">
        <v>168</v>
      </c>
      <c r="F13" s="21">
        <v>3403193</v>
      </c>
      <c r="G13" s="21" t="s">
        <v>79</v>
      </c>
    </row>
    <row r="14" spans="1:7" ht="19" thickBot="1" x14ac:dyDescent="0.25">
      <c r="A14" s="22" t="s">
        <v>80</v>
      </c>
      <c r="B14" s="23"/>
      <c r="C14" s="23"/>
      <c r="D14" s="23"/>
      <c r="E14" s="23"/>
      <c r="F14" s="23"/>
      <c r="G14" s="24"/>
    </row>
    <row r="15" spans="1:7" ht="77" thickBot="1" x14ac:dyDescent="0.25">
      <c r="A15" s="25" t="s">
        <v>81</v>
      </c>
      <c r="B15" s="26">
        <v>1043671</v>
      </c>
      <c r="C15" s="27" t="s">
        <v>82</v>
      </c>
      <c r="D15" s="26">
        <v>3000</v>
      </c>
      <c r="E15" s="26" t="s">
        <v>54</v>
      </c>
      <c r="F15" s="26">
        <v>1040671</v>
      </c>
      <c r="G15" s="27" t="s">
        <v>83</v>
      </c>
    </row>
    <row r="16" spans="1:7" ht="77" thickBot="1" x14ac:dyDescent="0.25">
      <c r="A16" s="25" t="s">
        <v>84</v>
      </c>
      <c r="B16" s="26">
        <v>698659</v>
      </c>
      <c r="C16" s="27" t="s">
        <v>85</v>
      </c>
      <c r="D16" s="26">
        <v>31000</v>
      </c>
      <c r="E16" s="26" t="s">
        <v>54</v>
      </c>
      <c r="F16" s="26">
        <v>667659</v>
      </c>
      <c r="G16" s="27" t="s">
        <v>86</v>
      </c>
    </row>
    <row r="17" spans="1:7" ht="39" thickBot="1" x14ac:dyDescent="0.25">
      <c r="A17" s="28" t="s">
        <v>87</v>
      </c>
      <c r="B17" s="21">
        <v>1742330</v>
      </c>
      <c r="C17" s="21" t="s">
        <v>88</v>
      </c>
      <c r="D17" s="21">
        <v>34000</v>
      </c>
      <c r="E17" s="21" t="s">
        <v>54</v>
      </c>
      <c r="F17" s="21">
        <v>1708330</v>
      </c>
      <c r="G17" s="21" t="s">
        <v>89</v>
      </c>
    </row>
    <row r="18" spans="1:7" ht="19" thickBot="1" x14ac:dyDescent="0.25">
      <c r="A18" s="22" t="s">
        <v>90</v>
      </c>
      <c r="B18" s="23"/>
      <c r="C18" s="23"/>
      <c r="D18" s="23"/>
      <c r="E18" s="23"/>
      <c r="F18" s="23"/>
      <c r="G18" s="24"/>
    </row>
    <row r="19" spans="1:7" ht="77" thickBot="1" x14ac:dyDescent="0.25">
      <c r="A19" s="25" t="s">
        <v>91</v>
      </c>
      <c r="B19" s="26">
        <v>1887542</v>
      </c>
      <c r="C19" s="27" t="s">
        <v>92</v>
      </c>
      <c r="D19" s="26">
        <v>39895</v>
      </c>
      <c r="E19" s="26" t="s">
        <v>93</v>
      </c>
      <c r="F19" s="26">
        <v>1802647</v>
      </c>
      <c r="G19" s="27" t="s">
        <v>94</v>
      </c>
    </row>
    <row r="20" spans="1:7" ht="58" thickBot="1" x14ac:dyDescent="0.25">
      <c r="A20" s="25" t="s">
        <v>95</v>
      </c>
      <c r="B20" s="26">
        <v>3270574</v>
      </c>
      <c r="C20" s="27" t="s">
        <v>96</v>
      </c>
      <c r="D20" s="26">
        <v>93100</v>
      </c>
      <c r="E20" s="26" t="s">
        <v>54</v>
      </c>
      <c r="F20" s="26">
        <v>3177474</v>
      </c>
      <c r="G20" s="27" t="s">
        <v>69</v>
      </c>
    </row>
    <row r="21" spans="1:7" ht="115" thickBot="1" x14ac:dyDescent="0.25">
      <c r="A21" s="25" t="s">
        <v>97</v>
      </c>
      <c r="B21" s="26">
        <v>160243</v>
      </c>
      <c r="C21" s="27" t="s">
        <v>98</v>
      </c>
      <c r="D21" s="26" t="s">
        <v>54</v>
      </c>
      <c r="E21" s="26" t="s">
        <v>54</v>
      </c>
      <c r="F21" s="26">
        <v>160243</v>
      </c>
      <c r="G21" s="27" t="s">
        <v>99</v>
      </c>
    </row>
    <row r="22" spans="1:7" ht="39" thickBot="1" x14ac:dyDescent="0.25">
      <c r="A22" s="28" t="s">
        <v>100</v>
      </c>
      <c r="B22" s="21">
        <v>5318359</v>
      </c>
      <c r="C22" s="21" t="s">
        <v>101</v>
      </c>
      <c r="D22" s="21">
        <v>132995</v>
      </c>
      <c r="E22" s="21" t="s">
        <v>93</v>
      </c>
      <c r="F22" s="21">
        <v>5140364</v>
      </c>
      <c r="G22" s="21" t="s">
        <v>102</v>
      </c>
    </row>
    <row r="23" spans="1:7" ht="19" thickBot="1" x14ac:dyDescent="0.25">
      <c r="A23" s="22" t="s">
        <v>103</v>
      </c>
      <c r="B23" s="23"/>
      <c r="C23" s="23"/>
      <c r="D23" s="23"/>
      <c r="E23" s="23"/>
      <c r="F23" s="23"/>
      <c r="G23" s="24"/>
    </row>
    <row r="24" spans="1:7" ht="96" thickBot="1" x14ac:dyDescent="0.25">
      <c r="A24" s="25" t="s">
        <v>104</v>
      </c>
      <c r="B24" s="26">
        <v>3576246</v>
      </c>
      <c r="C24" s="27" t="s">
        <v>105</v>
      </c>
      <c r="D24" s="26">
        <v>9000</v>
      </c>
      <c r="E24" s="26" t="s">
        <v>54</v>
      </c>
      <c r="F24" s="26">
        <v>3567246</v>
      </c>
      <c r="G24" s="27" t="s">
        <v>106</v>
      </c>
    </row>
    <row r="25" spans="1:7" ht="96" thickBot="1" x14ac:dyDescent="0.25">
      <c r="A25" s="25" t="s">
        <v>107</v>
      </c>
      <c r="B25" s="26">
        <v>3802500</v>
      </c>
      <c r="C25" s="27" t="s">
        <v>108</v>
      </c>
      <c r="D25" s="26">
        <v>553243</v>
      </c>
      <c r="E25" s="26" t="s">
        <v>109</v>
      </c>
      <c r="F25" s="26">
        <v>3208110</v>
      </c>
      <c r="G25" s="27" t="s">
        <v>110</v>
      </c>
    </row>
    <row r="26" spans="1:7" ht="114" x14ac:dyDescent="0.2">
      <c r="A26" s="29" t="s">
        <v>111</v>
      </c>
      <c r="B26" s="30">
        <v>1312161</v>
      </c>
      <c r="C26" s="31" t="s">
        <v>113</v>
      </c>
      <c r="D26" s="30">
        <v>57500</v>
      </c>
      <c r="E26" s="30" t="s">
        <v>54</v>
      </c>
      <c r="F26" s="30">
        <v>1254661</v>
      </c>
      <c r="G26" s="31" t="s">
        <v>114</v>
      </c>
    </row>
    <row r="27" spans="1:7" ht="115" thickBot="1" x14ac:dyDescent="0.25">
      <c r="A27" s="25" t="s">
        <v>112</v>
      </c>
      <c r="B27" s="32"/>
      <c r="C27" s="33"/>
      <c r="D27" s="32"/>
      <c r="E27" s="32"/>
      <c r="F27" s="32"/>
      <c r="G27" s="33"/>
    </row>
    <row r="28" spans="1:7" ht="39" thickBot="1" x14ac:dyDescent="0.25">
      <c r="A28" s="28" t="s">
        <v>115</v>
      </c>
      <c r="B28" s="21">
        <v>8690907</v>
      </c>
      <c r="C28" s="21" t="s">
        <v>116</v>
      </c>
      <c r="D28" s="21">
        <v>619743</v>
      </c>
      <c r="E28" s="21" t="s">
        <v>109</v>
      </c>
      <c r="F28" s="21">
        <v>8030017</v>
      </c>
      <c r="G28" s="21" t="s">
        <v>117</v>
      </c>
    </row>
    <row r="29" spans="1:7" ht="19" x14ac:dyDescent="0.2">
      <c r="A29" s="15" t="s">
        <v>118</v>
      </c>
      <c r="B29" s="34">
        <v>56913606</v>
      </c>
      <c r="C29" s="35"/>
      <c r="D29" s="36">
        <v>2614628</v>
      </c>
      <c r="E29" s="36" t="s">
        <v>169</v>
      </c>
      <c r="F29" s="34">
        <v>47874603</v>
      </c>
      <c r="G29" s="34" t="s">
        <v>119</v>
      </c>
    </row>
    <row r="30" spans="1:7" ht="20" thickBot="1" x14ac:dyDescent="0.25">
      <c r="A30" s="20"/>
      <c r="B30" s="37"/>
      <c r="C30" s="38"/>
      <c r="D30" s="41">
        <v>-28.93</v>
      </c>
      <c r="E30" s="39" t="s">
        <v>120</v>
      </c>
      <c r="F30" s="37"/>
      <c r="G30" s="37"/>
    </row>
  </sheetData>
  <mergeCells count="20">
    <mergeCell ref="A29:A30"/>
    <mergeCell ref="B29:B30"/>
    <mergeCell ref="C29:C30"/>
    <mergeCell ref="F29:F30"/>
    <mergeCell ref="G29:G30"/>
    <mergeCell ref="A14:G14"/>
    <mergeCell ref="A18:G18"/>
    <mergeCell ref="A23:G23"/>
    <mergeCell ref="B26:B27"/>
    <mergeCell ref="C26:C27"/>
    <mergeCell ref="D26:D27"/>
    <mergeCell ref="E26:E27"/>
    <mergeCell ref="F26:F27"/>
    <mergeCell ref="G26:G27"/>
    <mergeCell ref="A2:A3"/>
    <mergeCell ref="B2:C2"/>
    <mergeCell ref="D2:E2"/>
    <mergeCell ref="F2:G2"/>
    <mergeCell ref="A4:G4"/>
    <mergeCell ref="A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5DD7-8785-0541-819F-D0E878C6949E}">
  <dimension ref="B1:L107"/>
  <sheetViews>
    <sheetView zoomScale="110" zoomScaleNormal="110" workbookViewId="0">
      <selection activeCell="D2" sqref="D2:J2"/>
    </sheetView>
  </sheetViews>
  <sheetFormatPr baseColWidth="10" defaultRowHeight="16" x14ac:dyDescent="0.2"/>
  <sheetData>
    <row r="1" spans="2:12" ht="17" thickBot="1" x14ac:dyDescent="0.25">
      <c r="B1" t="s">
        <v>193</v>
      </c>
    </row>
    <row r="2" spans="2:12" ht="27" thickBot="1" x14ac:dyDescent="0.25">
      <c r="B2" s="49" t="s">
        <v>187</v>
      </c>
      <c r="C2" s="50"/>
      <c r="D2" s="51">
        <v>2010</v>
      </c>
      <c r="E2" s="51">
        <v>2011</v>
      </c>
      <c r="F2" s="52">
        <v>2012</v>
      </c>
      <c r="G2" s="52" t="s">
        <v>188</v>
      </c>
      <c r="H2" s="52">
        <v>2013</v>
      </c>
      <c r="I2" s="52">
        <v>2014</v>
      </c>
      <c r="J2" s="52">
        <v>2015</v>
      </c>
      <c r="K2" s="52" t="s">
        <v>189</v>
      </c>
      <c r="L2" s="52" t="s">
        <v>190</v>
      </c>
    </row>
    <row r="3" spans="2:12" ht="17" thickBot="1" x14ac:dyDescent="0.25">
      <c r="B3" s="69" t="s">
        <v>51</v>
      </c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2:12" ht="17" thickBot="1" x14ac:dyDescent="0.25">
      <c r="B4" s="53"/>
      <c r="C4" s="57" t="s">
        <v>47</v>
      </c>
      <c r="D4" s="58">
        <v>33.799999999999997</v>
      </c>
      <c r="E4" s="80">
        <v>1345.59</v>
      </c>
      <c r="F4" s="80">
        <v>2691.18</v>
      </c>
      <c r="G4" s="81">
        <v>4070.57</v>
      </c>
      <c r="H4" s="80">
        <v>4036.77</v>
      </c>
      <c r="I4" s="80">
        <v>3363.97</v>
      </c>
      <c r="J4" s="80">
        <v>2018.38</v>
      </c>
      <c r="K4" s="81">
        <v>9419.1299999999992</v>
      </c>
      <c r="L4" s="82">
        <v>13489.7</v>
      </c>
    </row>
    <row r="5" spans="2:12" ht="53" thickBot="1" x14ac:dyDescent="0.25">
      <c r="B5" s="54" t="s">
        <v>52</v>
      </c>
      <c r="C5" s="57" t="s">
        <v>45</v>
      </c>
      <c r="D5" s="58">
        <v>33.799999999999997</v>
      </c>
      <c r="E5" s="58">
        <v>0</v>
      </c>
      <c r="F5" s="58">
        <v>0</v>
      </c>
      <c r="G5" s="59">
        <v>33.799999999999997</v>
      </c>
      <c r="H5" s="58">
        <v>0</v>
      </c>
      <c r="I5" s="58">
        <v>0</v>
      </c>
      <c r="J5" s="58">
        <v>0</v>
      </c>
      <c r="K5" s="59">
        <v>0</v>
      </c>
      <c r="L5" s="60">
        <v>33.799999999999997</v>
      </c>
    </row>
    <row r="6" spans="2:12" ht="17" thickBot="1" x14ac:dyDescent="0.25">
      <c r="B6" s="55"/>
      <c r="C6" s="57" t="s">
        <v>49</v>
      </c>
      <c r="D6" s="58">
        <v>0</v>
      </c>
      <c r="E6" s="58">
        <v>0</v>
      </c>
      <c r="F6" s="58">
        <v>0</v>
      </c>
      <c r="G6" s="59">
        <v>0</v>
      </c>
      <c r="H6" s="58">
        <v>0</v>
      </c>
      <c r="I6" s="58">
        <v>0</v>
      </c>
      <c r="J6" s="58">
        <v>0</v>
      </c>
      <c r="K6" s="59">
        <v>0</v>
      </c>
      <c r="L6" s="60">
        <v>0</v>
      </c>
    </row>
    <row r="7" spans="2:12" ht="17" thickBot="1" x14ac:dyDescent="0.25">
      <c r="B7" s="55"/>
      <c r="C7" s="57" t="s">
        <v>50</v>
      </c>
      <c r="D7" s="58">
        <v>33.799999999999997</v>
      </c>
      <c r="E7" s="58">
        <v>0</v>
      </c>
      <c r="F7" s="58">
        <v>0</v>
      </c>
      <c r="G7" s="59">
        <v>33.799999999999997</v>
      </c>
      <c r="H7" s="58">
        <v>0</v>
      </c>
      <c r="I7" s="58">
        <v>0</v>
      </c>
      <c r="J7" s="58">
        <v>0</v>
      </c>
      <c r="K7" s="59">
        <v>0</v>
      </c>
      <c r="L7" s="60">
        <v>33.799999999999997</v>
      </c>
    </row>
    <row r="8" spans="2:12" ht="17" thickBot="1" x14ac:dyDescent="0.25">
      <c r="B8" s="56"/>
      <c r="C8" s="57" t="s">
        <v>191</v>
      </c>
      <c r="D8" s="58">
        <v>0</v>
      </c>
      <c r="E8" s="80">
        <v>1345.59</v>
      </c>
      <c r="F8" s="80">
        <v>2691.18</v>
      </c>
      <c r="G8" s="81">
        <v>4036.77</v>
      </c>
      <c r="H8" s="80">
        <v>4036.77</v>
      </c>
      <c r="I8" s="80">
        <v>3363.97</v>
      </c>
      <c r="J8" s="80">
        <v>2018.38</v>
      </c>
      <c r="K8" s="81">
        <v>9419.1299999999992</v>
      </c>
      <c r="L8" s="82">
        <v>13455.9</v>
      </c>
    </row>
    <row r="9" spans="2:12" ht="17" thickBot="1" x14ac:dyDescent="0.25">
      <c r="B9" s="53"/>
      <c r="C9" s="57" t="s">
        <v>47</v>
      </c>
      <c r="D9" s="80">
        <v>20122.810000000001</v>
      </c>
      <c r="E9" s="80">
        <v>42874.8</v>
      </c>
      <c r="F9" s="80">
        <v>33168.910000000003</v>
      </c>
      <c r="G9" s="81">
        <v>96166.52</v>
      </c>
      <c r="H9" s="80">
        <v>42687.64</v>
      </c>
      <c r="I9" s="80">
        <v>32327.3</v>
      </c>
      <c r="J9" s="80">
        <v>20564.2</v>
      </c>
      <c r="K9" s="81">
        <v>95579.15</v>
      </c>
      <c r="L9" s="82">
        <v>191745.67</v>
      </c>
    </row>
    <row r="10" spans="2:12" ht="66" thickBot="1" x14ac:dyDescent="0.25">
      <c r="B10" s="54" t="s">
        <v>192</v>
      </c>
      <c r="C10" s="57" t="s">
        <v>45</v>
      </c>
      <c r="D10" s="80">
        <v>19792.810000000001</v>
      </c>
      <c r="E10" s="80">
        <v>24261.279999999999</v>
      </c>
      <c r="F10" s="80">
        <v>6219.37</v>
      </c>
      <c r="G10" s="81">
        <v>50273.46</v>
      </c>
      <c r="H10" s="80">
        <v>5725.33</v>
      </c>
      <c r="I10" s="80">
        <v>2919.55</v>
      </c>
      <c r="J10" s="80">
        <v>2919.55</v>
      </c>
      <c r="K10" s="81">
        <v>11564.43</v>
      </c>
      <c r="L10" s="83">
        <v>61837.89</v>
      </c>
    </row>
    <row r="11" spans="2:12" ht="17" thickBot="1" x14ac:dyDescent="0.25">
      <c r="B11" s="55"/>
      <c r="C11" s="57" t="s">
        <v>49</v>
      </c>
      <c r="D11" s="80">
        <v>1274</v>
      </c>
      <c r="E11" s="58">
        <v>632.99</v>
      </c>
      <c r="F11" s="58">
        <v>805.98</v>
      </c>
      <c r="G11" s="81">
        <v>2712.97</v>
      </c>
      <c r="H11" s="58">
        <v>798.97</v>
      </c>
      <c r="I11" s="58">
        <v>145.97999999999999</v>
      </c>
      <c r="J11" s="58">
        <v>145.97999999999999</v>
      </c>
      <c r="K11" s="81">
        <v>1090.93</v>
      </c>
      <c r="L11" s="83">
        <v>3803.9</v>
      </c>
    </row>
    <row r="12" spans="2:12" ht="17" thickBot="1" x14ac:dyDescent="0.25">
      <c r="B12" s="55"/>
      <c r="C12" s="57" t="s">
        <v>50</v>
      </c>
      <c r="D12" s="80">
        <v>18518.810000000001</v>
      </c>
      <c r="E12" s="80">
        <v>23628.29</v>
      </c>
      <c r="F12" s="80">
        <v>5413.39</v>
      </c>
      <c r="G12" s="81">
        <v>47560.49</v>
      </c>
      <c r="H12" s="80">
        <v>4926.3599999999997</v>
      </c>
      <c r="I12" s="80">
        <v>2773.57</v>
      </c>
      <c r="J12" s="80">
        <v>2773.57</v>
      </c>
      <c r="K12" s="81">
        <v>10473.5</v>
      </c>
      <c r="L12" s="83">
        <v>58033.99</v>
      </c>
    </row>
    <row r="13" spans="2:12" ht="17" thickBot="1" x14ac:dyDescent="0.25">
      <c r="B13" s="56"/>
      <c r="C13" s="57" t="s">
        <v>191</v>
      </c>
      <c r="D13" s="58">
        <v>330</v>
      </c>
      <c r="E13" s="80">
        <v>18613.52</v>
      </c>
      <c r="F13" s="80">
        <v>26949.54</v>
      </c>
      <c r="G13" s="81">
        <v>45893.06</v>
      </c>
      <c r="H13" s="80">
        <v>36962.31</v>
      </c>
      <c r="I13" s="80">
        <v>29407.75</v>
      </c>
      <c r="J13" s="80">
        <v>17644.650000000001</v>
      </c>
      <c r="K13" s="81">
        <v>84014.720000000001</v>
      </c>
      <c r="L13" s="82">
        <v>129907.78</v>
      </c>
    </row>
    <row r="14" spans="2:12" ht="17" thickBot="1" x14ac:dyDescent="0.25">
      <c r="B14" s="53"/>
      <c r="C14" s="57" t="s">
        <v>47</v>
      </c>
      <c r="D14" s="80">
        <v>5333.39</v>
      </c>
      <c r="E14" s="80">
        <v>22123.46</v>
      </c>
      <c r="F14" s="80">
        <v>27069.65</v>
      </c>
      <c r="G14" s="81">
        <v>54526.49</v>
      </c>
      <c r="H14" s="80">
        <v>32912.339999999997</v>
      </c>
      <c r="I14" s="80">
        <v>32035</v>
      </c>
      <c r="J14" s="80">
        <v>28948.31</v>
      </c>
      <c r="K14" s="81">
        <v>93895.64</v>
      </c>
      <c r="L14" s="82">
        <v>148422.14000000001</v>
      </c>
    </row>
    <row r="15" spans="2:12" ht="66" thickBot="1" x14ac:dyDescent="0.25">
      <c r="B15" s="54" t="s">
        <v>60</v>
      </c>
      <c r="C15" s="57" t="s">
        <v>45</v>
      </c>
      <c r="D15" s="80">
        <v>5333.39</v>
      </c>
      <c r="E15" s="80">
        <v>2396.5</v>
      </c>
      <c r="F15" s="80">
        <v>1500</v>
      </c>
      <c r="G15" s="81">
        <v>9229.89</v>
      </c>
      <c r="H15" s="80">
        <v>1500</v>
      </c>
      <c r="I15" s="80">
        <v>1500</v>
      </c>
      <c r="J15" s="80">
        <v>1500</v>
      </c>
      <c r="K15" s="81">
        <v>4500</v>
      </c>
      <c r="L15" s="83">
        <v>13729.89</v>
      </c>
    </row>
    <row r="16" spans="2:12" ht="17" thickBot="1" x14ac:dyDescent="0.25">
      <c r="B16" s="55"/>
      <c r="C16" s="57" t="s">
        <v>49</v>
      </c>
      <c r="D16" s="80">
        <v>2595</v>
      </c>
      <c r="E16" s="80">
        <v>1500</v>
      </c>
      <c r="F16" s="80">
        <v>1500</v>
      </c>
      <c r="G16" s="81">
        <v>5595</v>
      </c>
      <c r="H16" s="80">
        <v>1500</v>
      </c>
      <c r="I16" s="80">
        <v>1500</v>
      </c>
      <c r="J16" s="80">
        <v>1500</v>
      </c>
      <c r="K16" s="81">
        <v>4500</v>
      </c>
      <c r="L16" s="83">
        <v>10095</v>
      </c>
    </row>
    <row r="17" spans="2:12" ht="17" thickBot="1" x14ac:dyDescent="0.25">
      <c r="B17" s="55"/>
      <c r="C17" s="57" t="s">
        <v>50</v>
      </c>
      <c r="D17" s="80">
        <v>2738.39</v>
      </c>
      <c r="E17" s="58">
        <v>896.5</v>
      </c>
      <c r="F17" s="58">
        <v>0</v>
      </c>
      <c r="G17" s="81">
        <v>3634.89</v>
      </c>
      <c r="H17" s="58">
        <v>0</v>
      </c>
      <c r="I17" s="58">
        <v>0</v>
      </c>
      <c r="J17" s="58">
        <v>0</v>
      </c>
      <c r="K17" s="59">
        <v>0</v>
      </c>
      <c r="L17" s="83">
        <v>3634.89</v>
      </c>
    </row>
    <row r="18" spans="2:12" ht="17" thickBot="1" x14ac:dyDescent="0.25">
      <c r="B18" s="56"/>
      <c r="C18" s="57" t="s">
        <v>191</v>
      </c>
      <c r="D18" s="58">
        <v>0</v>
      </c>
      <c r="E18" s="80">
        <v>19726.96</v>
      </c>
      <c r="F18" s="80">
        <v>25569.65</v>
      </c>
      <c r="G18" s="81">
        <v>45296.6</v>
      </c>
      <c r="H18" s="80">
        <v>31412.34</v>
      </c>
      <c r="I18" s="80">
        <v>30535</v>
      </c>
      <c r="J18" s="80">
        <v>27448.31</v>
      </c>
      <c r="K18" s="81">
        <v>89395.64</v>
      </c>
      <c r="L18" s="82">
        <v>134692.25</v>
      </c>
    </row>
    <row r="19" spans="2:12" ht="17" thickBot="1" x14ac:dyDescent="0.25">
      <c r="B19" s="71" t="s">
        <v>63</v>
      </c>
      <c r="C19" s="57" t="s">
        <v>47</v>
      </c>
      <c r="D19" s="58">
        <v>720</v>
      </c>
      <c r="E19" s="80">
        <v>6183.28</v>
      </c>
      <c r="F19" s="80">
        <v>4501.13</v>
      </c>
      <c r="G19" s="81">
        <v>11404.41</v>
      </c>
      <c r="H19" s="80">
        <v>3628.78</v>
      </c>
      <c r="I19" s="80">
        <v>3204.23</v>
      </c>
      <c r="J19" s="80">
        <v>1073.6600000000001</v>
      </c>
      <c r="K19" s="81">
        <v>7906.67</v>
      </c>
      <c r="L19" s="82">
        <v>19311.080000000002</v>
      </c>
    </row>
    <row r="20" spans="2:12" ht="17" thickBot="1" x14ac:dyDescent="0.25">
      <c r="B20" s="70"/>
      <c r="C20" s="57" t="s">
        <v>45</v>
      </c>
      <c r="D20" s="58">
        <v>720</v>
      </c>
      <c r="E20" s="58">
        <v>210</v>
      </c>
      <c r="F20" s="58">
        <v>293</v>
      </c>
      <c r="G20" s="81">
        <v>1223</v>
      </c>
      <c r="H20" s="58">
        <v>124</v>
      </c>
      <c r="I20" s="58">
        <v>62</v>
      </c>
      <c r="J20" s="58">
        <v>31</v>
      </c>
      <c r="K20" s="59">
        <v>217</v>
      </c>
      <c r="L20" s="83">
        <v>1440</v>
      </c>
    </row>
    <row r="21" spans="2:12" ht="17" thickBot="1" x14ac:dyDescent="0.25">
      <c r="B21" s="70"/>
      <c r="C21" s="57" t="s">
        <v>49</v>
      </c>
      <c r="D21" s="58">
        <v>705</v>
      </c>
      <c r="E21" s="58">
        <v>200</v>
      </c>
      <c r="F21" s="58">
        <v>200</v>
      </c>
      <c r="G21" s="81">
        <v>1105</v>
      </c>
      <c r="H21" s="58">
        <v>0</v>
      </c>
      <c r="I21" s="58">
        <v>0</v>
      </c>
      <c r="J21" s="58">
        <v>0</v>
      </c>
      <c r="K21" s="59">
        <v>0</v>
      </c>
      <c r="L21" s="83">
        <v>1105</v>
      </c>
    </row>
    <row r="22" spans="2:12" ht="17" thickBot="1" x14ac:dyDescent="0.25">
      <c r="B22" s="70"/>
      <c r="C22" s="57" t="s">
        <v>50</v>
      </c>
      <c r="D22" s="58">
        <v>15</v>
      </c>
      <c r="E22" s="58">
        <v>10</v>
      </c>
      <c r="F22" s="58">
        <v>93</v>
      </c>
      <c r="G22" s="59">
        <v>118</v>
      </c>
      <c r="H22" s="58">
        <v>124</v>
      </c>
      <c r="I22" s="58">
        <v>62</v>
      </c>
      <c r="J22" s="58">
        <v>31</v>
      </c>
      <c r="K22" s="59">
        <v>217</v>
      </c>
      <c r="L22" s="60">
        <v>335</v>
      </c>
    </row>
    <row r="23" spans="2:12" ht="17" thickBot="1" x14ac:dyDescent="0.25">
      <c r="B23" s="72"/>
      <c r="C23" s="57" t="s">
        <v>191</v>
      </c>
      <c r="D23" s="58">
        <v>0</v>
      </c>
      <c r="E23" s="80">
        <v>5973.28</v>
      </c>
      <c r="F23" s="80">
        <v>4208.13</v>
      </c>
      <c r="G23" s="81">
        <v>10181.41</v>
      </c>
      <c r="H23" s="80">
        <v>3504.78</v>
      </c>
      <c r="I23" s="80">
        <v>3142.23</v>
      </c>
      <c r="J23" s="80">
        <v>1042.6600000000001</v>
      </c>
      <c r="K23" s="81">
        <v>7689.67</v>
      </c>
      <c r="L23" s="82">
        <v>17871.080000000002</v>
      </c>
    </row>
    <row r="24" spans="2:12" ht="17" thickBot="1" x14ac:dyDescent="0.25">
      <c r="B24" s="61"/>
      <c r="C24" s="65" t="s">
        <v>47</v>
      </c>
      <c r="D24" s="84">
        <v>26210</v>
      </c>
      <c r="E24" s="84">
        <v>72527.13</v>
      </c>
      <c r="F24" s="84">
        <v>67430.87</v>
      </c>
      <c r="G24" s="81">
        <v>166167.99</v>
      </c>
      <c r="H24" s="84">
        <v>83265.53</v>
      </c>
      <c r="I24" s="84">
        <v>70930.5</v>
      </c>
      <c r="J24" s="84">
        <v>52604.55</v>
      </c>
      <c r="K24" s="81">
        <v>206800.58</v>
      </c>
      <c r="L24" s="82">
        <v>372968.57</v>
      </c>
    </row>
    <row r="25" spans="2:12" ht="17" thickBot="1" x14ac:dyDescent="0.25">
      <c r="B25" s="61"/>
      <c r="C25" s="65" t="s">
        <v>45</v>
      </c>
      <c r="D25" s="84">
        <v>25880</v>
      </c>
      <c r="E25" s="84">
        <v>26867.78</v>
      </c>
      <c r="F25" s="84">
        <v>8012.37</v>
      </c>
      <c r="G25" s="81">
        <v>60760.15</v>
      </c>
      <c r="H25" s="84">
        <v>7349.33</v>
      </c>
      <c r="I25" s="84">
        <v>4481.55</v>
      </c>
      <c r="J25" s="84">
        <v>4450.55</v>
      </c>
      <c r="K25" s="81">
        <v>16281.43</v>
      </c>
      <c r="L25" s="83">
        <v>77041.58</v>
      </c>
    </row>
    <row r="26" spans="2:12" ht="27" thickBot="1" x14ac:dyDescent="0.25">
      <c r="B26" s="62" t="s">
        <v>67</v>
      </c>
      <c r="C26" s="65" t="s">
        <v>49</v>
      </c>
      <c r="D26" s="84">
        <v>4574</v>
      </c>
      <c r="E26" s="84">
        <v>2332.9899999999998</v>
      </c>
      <c r="F26" s="84">
        <v>2505.98</v>
      </c>
      <c r="G26" s="81">
        <v>9412.9699999999993</v>
      </c>
      <c r="H26" s="84">
        <v>2298.9699999999998</v>
      </c>
      <c r="I26" s="84">
        <v>1645.98</v>
      </c>
      <c r="J26" s="84">
        <v>1645.98</v>
      </c>
      <c r="K26" s="81">
        <v>5590.93</v>
      </c>
      <c r="L26" s="83">
        <v>15003.9</v>
      </c>
    </row>
    <row r="27" spans="2:12" ht="17" thickBot="1" x14ac:dyDescent="0.25">
      <c r="B27" s="63"/>
      <c r="C27" s="65" t="s">
        <v>50</v>
      </c>
      <c r="D27" s="84">
        <v>21306</v>
      </c>
      <c r="E27" s="84">
        <v>24534.79</v>
      </c>
      <c r="F27" s="84">
        <v>5506.39</v>
      </c>
      <c r="G27" s="81">
        <v>51347.18</v>
      </c>
      <c r="H27" s="84">
        <v>5050.3599999999997</v>
      </c>
      <c r="I27" s="84">
        <v>2835.57</v>
      </c>
      <c r="J27" s="84">
        <v>2804.57</v>
      </c>
      <c r="K27" s="81">
        <v>10690.5</v>
      </c>
      <c r="L27" s="83">
        <v>62037.68</v>
      </c>
    </row>
    <row r="28" spans="2:12" ht="17" thickBot="1" x14ac:dyDescent="0.25">
      <c r="B28" s="64"/>
      <c r="C28" s="67" t="s">
        <v>191</v>
      </c>
      <c r="D28" s="66">
        <v>330</v>
      </c>
      <c r="E28" s="84">
        <v>45659.35</v>
      </c>
      <c r="F28" s="84">
        <v>59418.5</v>
      </c>
      <c r="G28" s="81">
        <v>105407.84</v>
      </c>
      <c r="H28" s="84">
        <v>75916.2</v>
      </c>
      <c r="I28" s="84">
        <v>66448.95</v>
      </c>
      <c r="J28" s="84">
        <v>48154</v>
      </c>
      <c r="K28" s="81">
        <v>190519.15</v>
      </c>
      <c r="L28" s="82">
        <v>295927</v>
      </c>
    </row>
    <row r="29" spans="2:12" ht="17" thickBot="1" x14ac:dyDescent="0.25">
      <c r="B29" s="68" t="s">
        <v>70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</row>
    <row r="30" spans="2:12" ht="17" thickBot="1" x14ac:dyDescent="0.25">
      <c r="B30" s="53"/>
      <c r="C30" s="57" t="s">
        <v>47</v>
      </c>
      <c r="D30" s="80">
        <v>3238.86</v>
      </c>
      <c r="E30" s="80">
        <v>3925.72</v>
      </c>
      <c r="F30" s="80">
        <v>5089.95</v>
      </c>
      <c r="G30" s="81">
        <v>12254.53</v>
      </c>
      <c r="H30" s="80">
        <v>7634.93</v>
      </c>
      <c r="I30" s="80">
        <v>6362.44</v>
      </c>
      <c r="J30" s="80">
        <v>3817.46</v>
      </c>
      <c r="K30" s="81">
        <v>17814.830000000002</v>
      </c>
      <c r="L30" s="82">
        <v>30069.35</v>
      </c>
    </row>
    <row r="31" spans="2:12" ht="53" thickBot="1" x14ac:dyDescent="0.25">
      <c r="B31" s="54" t="s">
        <v>71</v>
      </c>
      <c r="C31" s="57" t="s">
        <v>45</v>
      </c>
      <c r="D31" s="80">
        <v>3238.86</v>
      </c>
      <c r="E31" s="80">
        <v>1380.74</v>
      </c>
      <c r="F31" s="58">
        <v>0</v>
      </c>
      <c r="G31" s="81">
        <v>4619.6000000000004</v>
      </c>
      <c r="H31" s="58">
        <v>0</v>
      </c>
      <c r="I31" s="58">
        <v>0</v>
      </c>
      <c r="J31" s="58">
        <v>0</v>
      </c>
      <c r="K31" s="59">
        <v>0</v>
      </c>
      <c r="L31" s="83">
        <v>4619.6000000000004</v>
      </c>
    </row>
    <row r="32" spans="2:12" ht="17" thickBot="1" x14ac:dyDescent="0.25">
      <c r="B32" s="55"/>
      <c r="C32" s="57" t="s">
        <v>49</v>
      </c>
      <c r="D32" s="80">
        <v>2535</v>
      </c>
      <c r="E32" s="58">
        <v>740</v>
      </c>
      <c r="F32" s="58">
        <v>0</v>
      </c>
      <c r="G32" s="81">
        <v>3275</v>
      </c>
      <c r="H32" s="58">
        <v>0</v>
      </c>
      <c r="I32" s="58">
        <v>0</v>
      </c>
      <c r="J32" s="58">
        <v>0</v>
      </c>
      <c r="K32" s="59">
        <v>0</v>
      </c>
      <c r="L32" s="83">
        <v>3275</v>
      </c>
    </row>
    <row r="33" spans="2:12" ht="17" thickBot="1" x14ac:dyDescent="0.25">
      <c r="B33" s="55"/>
      <c r="C33" s="57" t="s">
        <v>50</v>
      </c>
      <c r="D33" s="58">
        <v>703.86</v>
      </c>
      <c r="E33" s="58">
        <v>640.74</v>
      </c>
      <c r="F33" s="58">
        <v>0</v>
      </c>
      <c r="G33" s="81">
        <v>1344.6</v>
      </c>
      <c r="H33" s="58">
        <v>0</v>
      </c>
      <c r="I33" s="58">
        <v>0</v>
      </c>
      <c r="J33" s="58">
        <v>0</v>
      </c>
      <c r="K33" s="59">
        <v>0</v>
      </c>
      <c r="L33" s="83">
        <v>1344.6</v>
      </c>
    </row>
    <row r="34" spans="2:12" ht="17" thickBot="1" x14ac:dyDescent="0.25">
      <c r="B34" s="56"/>
      <c r="C34" s="57" t="s">
        <v>191</v>
      </c>
      <c r="D34" s="58">
        <v>0</v>
      </c>
      <c r="E34" s="80">
        <v>2544.98</v>
      </c>
      <c r="F34" s="80">
        <v>5089.95</v>
      </c>
      <c r="G34" s="81">
        <v>7634.93</v>
      </c>
      <c r="H34" s="80">
        <v>7634.93</v>
      </c>
      <c r="I34" s="80">
        <v>6362.44</v>
      </c>
      <c r="J34" s="80">
        <v>3817.46</v>
      </c>
      <c r="K34" s="81">
        <v>17814.830000000002</v>
      </c>
      <c r="L34" s="82">
        <v>25449.75</v>
      </c>
    </row>
    <row r="35" spans="2:12" ht="17" thickBot="1" x14ac:dyDescent="0.25">
      <c r="B35" s="74" t="s">
        <v>74</v>
      </c>
      <c r="C35" s="57" t="s">
        <v>47</v>
      </c>
      <c r="D35" s="58">
        <v>0</v>
      </c>
      <c r="E35" s="58">
        <v>858.22</v>
      </c>
      <c r="F35" s="80">
        <v>1716.44</v>
      </c>
      <c r="G35" s="81">
        <v>2574.65</v>
      </c>
      <c r="H35" s="80">
        <v>2574.65</v>
      </c>
      <c r="I35" s="80">
        <v>2145.5500000000002</v>
      </c>
      <c r="J35" s="80">
        <v>1287.33</v>
      </c>
      <c r="K35" s="81">
        <v>6007.53</v>
      </c>
      <c r="L35" s="82">
        <v>8582.18</v>
      </c>
    </row>
    <row r="36" spans="2:12" ht="17" thickBot="1" x14ac:dyDescent="0.25">
      <c r="B36" s="73"/>
      <c r="C36" s="57" t="s">
        <v>45</v>
      </c>
      <c r="D36" s="58">
        <v>0</v>
      </c>
      <c r="E36" s="58">
        <v>0</v>
      </c>
      <c r="F36" s="58">
        <v>0</v>
      </c>
      <c r="G36" s="59">
        <v>0</v>
      </c>
      <c r="H36" s="58">
        <v>0</v>
      </c>
      <c r="I36" s="58">
        <v>0</v>
      </c>
      <c r="J36" s="58">
        <v>0</v>
      </c>
      <c r="K36" s="59">
        <v>0</v>
      </c>
      <c r="L36" s="60">
        <v>0</v>
      </c>
    </row>
    <row r="37" spans="2:12" ht="17" thickBot="1" x14ac:dyDescent="0.25">
      <c r="B37" s="73"/>
      <c r="C37" s="57" t="s">
        <v>49</v>
      </c>
      <c r="D37" s="58">
        <v>0</v>
      </c>
      <c r="E37" s="58">
        <v>0</v>
      </c>
      <c r="F37" s="58">
        <v>0</v>
      </c>
      <c r="G37" s="59">
        <v>0</v>
      </c>
      <c r="H37" s="58">
        <v>0</v>
      </c>
      <c r="I37" s="58">
        <v>0</v>
      </c>
      <c r="J37" s="58">
        <v>0</v>
      </c>
      <c r="K37" s="59">
        <v>0</v>
      </c>
      <c r="L37" s="60">
        <v>0</v>
      </c>
    </row>
    <row r="38" spans="2:12" ht="17" thickBot="1" x14ac:dyDescent="0.25">
      <c r="B38" s="73"/>
      <c r="C38" s="57" t="s">
        <v>50</v>
      </c>
      <c r="D38" s="58">
        <v>0</v>
      </c>
      <c r="E38" s="58">
        <v>0</v>
      </c>
      <c r="F38" s="58">
        <v>0</v>
      </c>
      <c r="G38" s="59">
        <v>0</v>
      </c>
      <c r="H38" s="58">
        <v>0</v>
      </c>
      <c r="I38" s="58">
        <v>0</v>
      </c>
      <c r="J38" s="58">
        <v>0</v>
      </c>
      <c r="K38" s="59">
        <v>0</v>
      </c>
      <c r="L38" s="60">
        <v>0</v>
      </c>
    </row>
    <row r="39" spans="2:12" ht="17" thickBot="1" x14ac:dyDescent="0.25">
      <c r="B39" s="75"/>
      <c r="C39" s="57" t="s">
        <v>191</v>
      </c>
      <c r="D39" s="58">
        <v>0</v>
      </c>
      <c r="E39" s="58">
        <v>858.22</v>
      </c>
      <c r="F39" s="80">
        <v>1716.44</v>
      </c>
      <c r="G39" s="81">
        <v>2574.65</v>
      </c>
      <c r="H39" s="80">
        <v>2574.65</v>
      </c>
      <c r="I39" s="80">
        <v>2145.5500000000002</v>
      </c>
      <c r="J39" s="80">
        <v>1287.33</v>
      </c>
      <c r="K39" s="81">
        <v>6007.53</v>
      </c>
      <c r="L39" s="82">
        <v>8582.18</v>
      </c>
    </row>
    <row r="40" spans="2:12" ht="17" thickBot="1" x14ac:dyDescent="0.25">
      <c r="B40" s="77" t="s">
        <v>77</v>
      </c>
      <c r="C40" s="65" t="s">
        <v>47</v>
      </c>
      <c r="D40" s="84">
        <v>3238.86</v>
      </c>
      <c r="E40" s="84">
        <v>4783.9399999999996</v>
      </c>
      <c r="F40" s="84">
        <v>6806.39</v>
      </c>
      <c r="G40" s="81">
        <v>14829.18</v>
      </c>
      <c r="H40" s="84">
        <v>10209.58</v>
      </c>
      <c r="I40" s="84">
        <v>8507.98</v>
      </c>
      <c r="J40" s="84">
        <v>5104.79</v>
      </c>
      <c r="K40" s="81">
        <v>23822.35</v>
      </c>
      <c r="L40" s="82">
        <v>38651.53</v>
      </c>
    </row>
    <row r="41" spans="2:12" ht="17" thickBot="1" x14ac:dyDescent="0.25">
      <c r="B41" s="76"/>
      <c r="C41" s="65" t="s">
        <v>45</v>
      </c>
      <c r="D41" s="84">
        <v>3238.86</v>
      </c>
      <c r="E41" s="84">
        <v>1380.74</v>
      </c>
      <c r="F41" s="66">
        <v>0</v>
      </c>
      <c r="G41" s="81">
        <v>4619.6000000000004</v>
      </c>
      <c r="H41" s="66">
        <v>0</v>
      </c>
      <c r="I41" s="66">
        <v>0</v>
      </c>
      <c r="J41" s="66">
        <v>0</v>
      </c>
      <c r="K41" s="59">
        <v>0</v>
      </c>
      <c r="L41" s="83">
        <v>4619.6000000000004</v>
      </c>
    </row>
    <row r="42" spans="2:12" ht="17" thickBot="1" x14ac:dyDescent="0.25">
      <c r="B42" s="78"/>
      <c r="C42" s="65" t="s">
        <v>49</v>
      </c>
      <c r="D42" s="84">
        <v>2535</v>
      </c>
      <c r="E42" s="66">
        <v>740</v>
      </c>
      <c r="F42" s="66">
        <v>0</v>
      </c>
      <c r="G42" s="81">
        <v>3275</v>
      </c>
      <c r="H42" s="66">
        <v>0</v>
      </c>
      <c r="I42" s="66">
        <v>0</v>
      </c>
      <c r="J42" s="66">
        <v>0</v>
      </c>
      <c r="K42" s="59">
        <v>0</v>
      </c>
      <c r="L42" s="83">
        <v>3275</v>
      </c>
    </row>
    <row r="43" spans="2:12" ht="17" thickBot="1" x14ac:dyDescent="0.25">
      <c r="B43" s="90"/>
      <c r="C43" s="65" t="s">
        <v>50</v>
      </c>
      <c r="D43" s="87">
        <v>703.86</v>
      </c>
      <c r="E43" s="87">
        <v>640.74</v>
      </c>
      <c r="F43" s="87">
        <v>0</v>
      </c>
      <c r="G43" s="81">
        <v>1344.6</v>
      </c>
      <c r="H43" s="87">
        <v>0</v>
      </c>
      <c r="I43" s="87">
        <v>0</v>
      </c>
      <c r="J43" s="87">
        <v>0</v>
      </c>
      <c r="K43" s="59">
        <v>0</v>
      </c>
      <c r="L43" s="83">
        <v>1344.6</v>
      </c>
    </row>
    <row r="44" spans="2:12" ht="17" thickBot="1" x14ac:dyDescent="0.25">
      <c r="B44" s="91"/>
      <c r="C44" s="67" t="s">
        <v>191</v>
      </c>
      <c r="D44" s="66">
        <v>0</v>
      </c>
      <c r="E44" s="84">
        <v>3403.19</v>
      </c>
      <c r="F44" s="84">
        <v>6806.39</v>
      </c>
      <c r="G44" s="81">
        <v>10209.58</v>
      </c>
      <c r="H44" s="84">
        <v>10209.58</v>
      </c>
      <c r="I44" s="84">
        <v>8507.98</v>
      </c>
      <c r="J44" s="84">
        <v>5104.79</v>
      </c>
      <c r="K44" s="81">
        <v>23822.35</v>
      </c>
      <c r="L44" s="82">
        <v>34031.93</v>
      </c>
    </row>
    <row r="45" spans="2:12" ht="17" thickBot="1" x14ac:dyDescent="0.25">
      <c r="B45" s="68" t="s">
        <v>80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</row>
    <row r="46" spans="2:12" ht="17" thickBot="1" x14ac:dyDescent="0.25">
      <c r="B46" s="88"/>
      <c r="C46" s="57" t="s">
        <v>47</v>
      </c>
      <c r="D46" s="58">
        <v>30</v>
      </c>
      <c r="E46" s="80">
        <v>1040.67</v>
      </c>
      <c r="F46" s="80">
        <v>2081.34</v>
      </c>
      <c r="G46" s="81">
        <v>3152.01</v>
      </c>
      <c r="H46" s="80">
        <v>3122.01</v>
      </c>
      <c r="I46" s="80">
        <v>2601.6799999999998</v>
      </c>
      <c r="J46" s="80">
        <v>1561.01</v>
      </c>
      <c r="K46" s="81">
        <v>7284.7</v>
      </c>
      <c r="L46" s="82">
        <v>10436.709999999999</v>
      </c>
    </row>
    <row r="47" spans="2:12" ht="66" thickBot="1" x14ac:dyDescent="0.25">
      <c r="B47" s="54" t="s">
        <v>81</v>
      </c>
      <c r="C47" s="57" t="s">
        <v>45</v>
      </c>
      <c r="D47" s="58">
        <v>30</v>
      </c>
      <c r="E47" s="58">
        <v>0</v>
      </c>
      <c r="F47" s="58">
        <v>0</v>
      </c>
      <c r="G47" s="59">
        <v>30</v>
      </c>
      <c r="H47" s="58">
        <v>0</v>
      </c>
      <c r="I47" s="58">
        <v>0</v>
      </c>
      <c r="J47" s="58">
        <v>0</v>
      </c>
      <c r="K47" s="59">
        <v>0</v>
      </c>
      <c r="L47" s="60">
        <v>30</v>
      </c>
    </row>
    <row r="48" spans="2:12" ht="17" thickBot="1" x14ac:dyDescent="0.25">
      <c r="B48" s="55"/>
      <c r="C48" s="57" t="s">
        <v>49</v>
      </c>
      <c r="D48" s="58">
        <v>30</v>
      </c>
      <c r="E48" s="58">
        <v>0</v>
      </c>
      <c r="F48" s="58">
        <v>0</v>
      </c>
      <c r="G48" s="59">
        <v>30</v>
      </c>
      <c r="H48" s="58">
        <v>0</v>
      </c>
      <c r="I48" s="58">
        <v>0</v>
      </c>
      <c r="J48" s="58">
        <v>0</v>
      </c>
      <c r="K48" s="59">
        <v>0</v>
      </c>
      <c r="L48" s="60">
        <v>30</v>
      </c>
    </row>
    <row r="49" spans="2:12" ht="17" thickBot="1" x14ac:dyDescent="0.25">
      <c r="B49" s="55"/>
      <c r="C49" s="57" t="s">
        <v>50</v>
      </c>
      <c r="D49" s="58">
        <v>0</v>
      </c>
      <c r="E49" s="58">
        <v>0</v>
      </c>
      <c r="F49" s="58">
        <v>0</v>
      </c>
      <c r="G49" s="59">
        <v>0</v>
      </c>
      <c r="H49" s="58">
        <v>0</v>
      </c>
      <c r="I49" s="58">
        <v>0</v>
      </c>
      <c r="J49" s="58">
        <v>0</v>
      </c>
      <c r="K49" s="59">
        <v>0</v>
      </c>
      <c r="L49" s="60">
        <v>0</v>
      </c>
    </row>
    <row r="50" spans="2:12" ht="17" thickBot="1" x14ac:dyDescent="0.25">
      <c r="B50" s="56"/>
      <c r="C50" s="57" t="s">
        <v>191</v>
      </c>
      <c r="D50" s="58">
        <v>0</v>
      </c>
      <c r="E50" s="80">
        <v>1040.67</v>
      </c>
      <c r="F50" s="80">
        <v>2081.34</v>
      </c>
      <c r="G50" s="81">
        <v>3122.01</v>
      </c>
      <c r="H50" s="80">
        <v>3122.01</v>
      </c>
      <c r="I50" s="80">
        <v>2601.6799999999998</v>
      </c>
      <c r="J50" s="80">
        <v>1561.01</v>
      </c>
      <c r="K50" s="81">
        <v>7284.7</v>
      </c>
      <c r="L50" s="82">
        <v>10406.709999999999</v>
      </c>
    </row>
    <row r="51" spans="2:12" ht="17" thickBot="1" x14ac:dyDescent="0.25">
      <c r="B51" s="88"/>
      <c r="C51" s="57" t="s">
        <v>47</v>
      </c>
      <c r="D51" s="58">
        <v>310</v>
      </c>
      <c r="E51" s="58">
        <v>669.22</v>
      </c>
      <c r="F51" s="80">
        <v>1532.8</v>
      </c>
      <c r="G51" s="81">
        <v>2512.02</v>
      </c>
      <c r="H51" s="80">
        <v>1917.67</v>
      </c>
      <c r="I51" s="80">
        <v>1598.06</v>
      </c>
      <c r="J51" s="58">
        <v>958.84</v>
      </c>
      <c r="K51" s="81">
        <v>4474.5600000000004</v>
      </c>
      <c r="L51" s="82">
        <v>6986.59</v>
      </c>
    </row>
    <row r="52" spans="2:12" ht="53" thickBot="1" x14ac:dyDescent="0.25">
      <c r="B52" s="54" t="s">
        <v>84</v>
      </c>
      <c r="C52" s="57" t="s">
        <v>45</v>
      </c>
      <c r="D52" s="58">
        <v>310</v>
      </c>
      <c r="E52" s="58">
        <v>0</v>
      </c>
      <c r="F52" s="58">
        <v>0</v>
      </c>
      <c r="G52" s="59">
        <v>310</v>
      </c>
      <c r="H52" s="58">
        <v>0</v>
      </c>
      <c r="I52" s="58">
        <v>0</v>
      </c>
      <c r="J52" s="58">
        <v>0</v>
      </c>
      <c r="K52" s="59">
        <v>0</v>
      </c>
      <c r="L52" s="60">
        <v>310</v>
      </c>
    </row>
    <row r="53" spans="2:12" ht="17" thickBot="1" x14ac:dyDescent="0.25">
      <c r="B53" s="55"/>
      <c r="C53" s="57" t="s">
        <v>49</v>
      </c>
      <c r="D53" s="58">
        <v>310</v>
      </c>
      <c r="E53" s="58">
        <v>0</v>
      </c>
      <c r="F53" s="58">
        <v>0</v>
      </c>
      <c r="G53" s="59">
        <v>310</v>
      </c>
      <c r="H53" s="58">
        <v>0</v>
      </c>
      <c r="I53" s="58">
        <v>0</v>
      </c>
      <c r="J53" s="58">
        <v>0</v>
      </c>
      <c r="K53" s="59">
        <v>0</v>
      </c>
      <c r="L53" s="60">
        <v>310</v>
      </c>
    </row>
    <row r="54" spans="2:12" ht="17" thickBot="1" x14ac:dyDescent="0.25">
      <c r="B54" s="55"/>
      <c r="C54" s="57" t="s">
        <v>50</v>
      </c>
      <c r="D54" s="58">
        <v>0</v>
      </c>
      <c r="E54" s="58">
        <v>0</v>
      </c>
      <c r="F54" s="58">
        <v>0</v>
      </c>
      <c r="G54" s="59">
        <v>0</v>
      </c>
      <c r="H54" s="58">
        <v>0</v>
      </c>
      <c r="I54" s="58">
        <v>0</v>
      </c>
      <c r="J54" s="58">
        <v>0</v>
      </c>
      <c r="K54" s="59">
        <v>0</v>
      </c>
      <c r="L54" s="60">
        <v>0</v>
      </c>
    </row>
    <row r="55" spans="2:12" ht="17" thickBot="1" x14ac:dyDescent="0.25">
      <c r="B55" s="56"/>
      <c r="C55" s="57" t="s">
        <v>191</v>
      </c>
      <c r="D55" s="58">
        <v>0</v>
      </c>
      <c r="E55" s="58">
        <v>669.22</v>
      </c>
      <c r="F55" s="80">
        <v>1532.8</v>
      </c>
      <c r="G55" s="81">
        <v>2202.02</v>
      </c>
      <c r="H55" s="80">
        <v>1917.67</v>
      </c>
      <c r="I55" s="80">
        <v>1598.06</v>
      </c>
      <c r="J55" s="58">
        <v>958.84</v>
      </c>
      <c r="K55" s="81">
        <v>4474.5600000000004</v>
      </c>
      <c r="L55" s="82">
        <v>6676.59</v>
      </c>
    </row>
    <row r="56" spans="2:12" ht="17" thickBot="1" x14ac:dyDescent="0.25">
      <c r="B56" s="89"/>
      <c r="C56" s="65" t="s">
        <v>47</v>
      </c>
      <c r="D56" s="66">
        <v>340</v>
      </c>
      <c r="E56" s="84">
        <v>1709.89</v>
      </c>
      <c r="F56" s="84">
        <v>3614.14</v>
      </c>
      <c r="G56" s="81">
        <v>5664.03</v>
      </c>
      <c r="H56" s="84">
        <v>5039.68</v>
      </c>
      <c r="I56" s="84">
        <v>4199.74</v>
      </c>
      <c r="J56" s="84">
        <v>2519.84</v>
      </c>
      <c r="K56" s="81">
        <v>11759.26</v>
      </c>
      <c r="L56" s="82">
        <v>17423.3</v>
      </c>
    </row>
    <row r="57" spans="2:12" ht="17" thickBot="1" x14ac:dyDescent="0.25">
      <c r="B57" s="89"/>
      <c r="C57" s="65" t="s">
        <v>45</v>
      </c>
      <c r="D57" s="66">
        <v>340</v>
      </c>
      <c r="E57" s="66">
        <v>0</v>
      </c>
      <c r="F57" s="66">
        <v>0</v>
      </c>
      <c r="G57" s="59">
        <v>340</v>
      </c>
      <c r="H57" s="66">
        <v>0</v>
      </c>
      <c r="I57" s="66">
        <v>0</v>
      </c>
      <c r="J57" s="66">
        <v>0</v>
      </c>
      <c r="K57" s="59">
        <v>0</v>
      </c>
      <c r="L57" s="60">
        <v>340</v>
      </c>
    </row>
    <row r="58" spans="2:12" ht="27" thickBot="1" x14ac:dyDescent="0.25">
      <c r="B58" s="62" t="s">
        <v>87</v>
      </c>
      <c r="C58" s="65" t="s">
        <v>49</v>
      </c>
      <c r="D58" s="66">
        <v>340</v>
      </c>
      <c r="E58" s="66">
        <v>0</v>
      </c>
      <c r="F58" s="66">
        <v>0</v>
      </c>
      <c r="G58" s="59">
        <v>340</v>
      </c>
      <c r="H58" s="66">
        <v>0</v>
      </c>
      <c r="I58" s="66">
        <v>0</v>
      </c>
      <c r="J58" s="66">
        <v>0</v>
      </c>
      <c r="K58" s="59">
        <v>0</v>
      </c>
      <c r="L58" s="60">
        <v>340</v>
      </c>
    </row>
    <row r="59" spans="2:12" ht="17" thickBot="1" x14ac:dyDescent="0.25">
      <c r="B59" s="63"/>
      <c r="C59" s="65" t="s">
        <v>50</v>
      </c>
      <c r="D59" s="66">
        <v>0</v>
      </c>
      <c r="E59" s="66">
        <v>0</v>
      </c>
      <c r="F59" s="66">
        <v>0</v>
      </c>
      <c r="G59" s="59">
        <v>0</v>
      </c>
      <c r="H59" s="66">
        <v>0</v>
      </c>
      <c r="I59" s="66">
        <v>0</v>
      </c>
      <c r="J59" s="66">
        <v>0</v>
      </c>
      <c r="K59" s="59">
        <v>0</v>
      </c>
      <c r="L59" s="60">
        <v>0</v>
      </c>
    </row>
    <row r="60" spans="2:12" ht="17" thickBot="1" x14ac:dyDescent="0.25">
      <c r="B60" s="64"/>
      <c r="C60" s="67" t="s">
        <v>191</v>
      </c>
      <c r="D60" s="66">
        <v>0</v>
      </c>
      <c r="E60" s="84">
        <v>1709.89</v>
      </c>
      <c r="F60" s="84">
        <v>3614.14</v>
      </c>
      <c r="G60" s="81">
        <v>5324.03</v>
      </c>
      <c r="H60" s="84">
        <v>5039.68</v>
      </c>
      <c r="I60" s="84">
        <v>4199.74</v>
      </c>
      <c r="J60" s="84">
        <v>2519.84</v>
      </c>
      <c r="K60" s="81">
        <v>11759.26</v>
      </c>
      <c r="L60" s="82">
        <v>17083.3</v>
      </c>
    </row>
    <row r="61" spans="2:12" ht="17" thickBot="1" x14ac:dyDescent="0.25">
      <c r="B61" s="68" t="s">
        <v>90</v>
      </c>
      <c r="C61" s="68"/>
      <c r="D61" s="68"/>
      <c r="E61" s="68"/>
      <c r="F61" s="68"/>
      <c r="G61" s="68"/>
      <c r="H61" s="68"/>
      <c r="I61" s="68"/>
      <c r="J61" s="68"/>
      <c r="K61" s="68"/>
      <c r="L61" s="68"/>
    </row>
    <row r="62" spans="2:12" ht="17" thickBot="1" x14ac:dyDescent="0.25">
      <c r="B62" s="88"/>
      <c r="C62" s="57" t="s">
        <v>47</v>
      </c>
      <c r="D62" s="58">
        <v>748.95</v>
      </c>
      <c r="E62" s="80">
        <v>1902.65</v>
      </c>
      <c r="F62" s="80">
        <v>3605.29</v>
      </c>
      <c r="G62" s="81">
        <v>6256.89</v>
      </c>
      <c r="H62" s="80">
        <v>5407.94</v>
      </c>
      <c r="I62" s="80">
        <v>4506.62</v>
      </c>
      <c r="J62" s="80">
        <v>2703.97</v>
      </c>
      <c r="K62" s="81">
        <v>12618.53</v>
      </c>
      <c r="L62" s="82">
        <v>18875.419999999998</v>
      </c>
    </row>
    <row r="63" spans="2:12" ht="53" thickBot="1" x14ac:dyDescent="0.25">
      <c r="B63" s="54" t="s">
        <v>91</v>
      </c>
      <c r="C63" s="57" t="s">
        <v>45</v>
      </c>
      <c r="D63" s="58">
        <v>748.95</v>
      </c>
      <c r="E63" s="58">
        <v>100</v>
      </c>
      <c r="F63" s="58">
        <v>0</v>
      </c>
      <c r="G63" s="59">
        <v>848.95</v>
      </c>
      <c r="H63" s="58">
        <v>0</v>
      </c>
      <c r="I63" s="58">
        <v>0</v>
      </c>
      <c r="J63" s="58">
        <v>0</v>
      </c>
      <c r="K63" s="59">
        <v>0</v>
      </c>
      <c r="L63" s="60">
        <v>848.95</v>
      </c>
    </row>
    <row r="64" spans="2:12" ht="17" thickBot="1" x14ac:dyDescent="0.25">
      <c r="B64" s="55"/>
      <c r="C64" s="57" t="s">
        <v>49</v>
      </c>
      <c r="D64" s="58">
        <v>298.95</v>
      </c>
      <c r="E64" s="58">
        <v>100</v>
      </c>
      <c r="F64" s="58">
        <v>0</v>
      </c>
      <c r="G64" s="59">
        <v>398.95</v>
      </c>
      <c r="H64" s="58">
        <v>0</v>
      </c>
      <c r="I64" s="58">
        <v>0</v>
      </c>
      <c r="J64" s="58">
        <v>0</v>
      </c>
      <c r="K64" s="59">
        <v>0</v>
      </c>
      <c r="L64" s="60">
        <v>398.95</v>
      </c>
    </row>
    <row r="65" spans="2:12" ht="17" thickBot="1" x14ac:dyDescent="0.25">
      <c r="B65" s="55"/>
      <c r="C65" s="57" t="s">
        <v>50</v>
      </c>
      <c r="D65" s="58">
        <v>450</v>
      </c>
      <c r="E65" s="58">
        <v>0</v>
      </c>
      <c r="F65" s="58">
        <v>0</v>
      </c>
      <c r="G65" s="59">
        <v>450</v>
      </c>
      <c r="H65" s="58">
        <v>0</v>
      </c>
      <c r="I65" s="58">
        <v>0</v>
      </c>
      <c r="J65" s="58">
        <v>0</v>
      </c>
      <c r="K65" s="59">
        <v>0</v>
      </c>
      <c r="L65" s="60">
        <v>450</v>
      </c>
    </row>
    <row r="66" spans="2:12" ht="17" thickBot="1" x14ac:dyDescent="0.25">
      <c r="B66" s="56"/>
      <c r="C66" s="57" t="s">
        <v>191</v>
      </c>
      <c r="D66" s="58">
        <v>0</v>
      </c>
      <c r="E66" s="80">
        <v>1802.65</v>
      </c>
      <c r="F66" s="80">
        <v>3605.29</v>
      </c>
      <c r="G66" s="81">
        <v>5407.94</v>
      </c>
      <c r="H66" s="80">
        <v>5407.94</v>
      </c>
      <c r="I66" s="80">
        <v>4506.62</v>
      </c>
      <c r="J66" s="80">
        <v>2703.97</v>
      </c>
      <c r="K66" s="81">
        <v>12618.53</v>
      </c>
      <c r="L66" s="82">
        <v>18026.47</v>
      </c>
    </row>
    <row r="67" spans="2:12" ht="17" thickBot="1" x14ac:dyDescent="0.25">
      <c r="B67" s="88"/>
      <c r="C67" s="57" t="s">
        <v>47</v>
      </c>
      <c r="D67" s="58">
        <v>931</v>
      </c>
      <c r="E67" s="80">
        <v>3177.47</v>
      </c>
      <c r="F67" s="80">
        <v>6354.95</v>
      </c>
      <c r="G67" s="81">
        <v>10463.42</v>
      </c>
      <c r="H67" s="80">
        <v>9532.42</v>
      </c>
      <c r="I67" s="80">
        <v>7943.69</v>
      </c>
      <c r="J67" s="80">
        <v>4766.21</v>
      </c>
      <c r="K67" s="81">
        <v>22242.32</v>
      </c>
      <c r="L67" s="82">
        <v>32705.74</v>
      </c>
    </row>
    <row r="68" spans="2:12" ht="40" thickBot="1" x14ac:dyDescent="0.25">
      <c r="B68" s="54" t="s">
        <v>95</v>
      </c>
      <c r="C68" s="57" t="s">
        <v>45</v>
      </c>
      <c r="D68" s="58">
        <v>931</v>
      </c>
      <c r="E68" s="58">
        <v>0</v>
      </c>
      <c r="F68" s="58">
        <v>0</v>
      </c>
      <c r="G68" s="59">
        <v>931</v>
      </c>
      <c r="H68" s="58">
        <v>0</v>
      </c>
      <c r="I68" s="58">
        <v>0</v>
      </c>
      <c r="J68" s="58">
        <v>0</v>
      </c>
      <c r="K68" s="59">
        <v>0</v>
      </c>
      <c r="L68" s="60">
        <v>931</v>
      </c>
    </row>
    <row r="69" spans="2:12" ht="17" thickBot="1" x14ac:dyDescent="0.25">
      <c r="B69" s="55"/>
      <c r="C69" s="57" t="s">
        <v>49</v>
      </c>
      <c r="D69" s="58">
        <v>931</v>
      </c>
      <c r="E69" s="58">
        <v>0</v>
      </c>
      <c r="F69" s="58">
        <v>0</v>
      </c>
      <c r="G69" s="59">
        <v>931</v>
      </c>
      <c r="H69" s="58">
        <v>0</v>
      </c>
      <c r="I69" s="58">
        <v>0</v>
      </c>
      <c r="J69" s="58">
        <v>0</v>
      </c>
      <c r="K69" s="59">
        <v>0</v>
      </c>
      <c r="L69" s="60">
        <v>931</v>
      </c>
    </row>
    <row r="70" spans="2:12" ht="17" thickBot="1" x14ac:dyDescent="0.25">
      <c r="B70" s="55"/>
      <c r="C70" s="57" t="s">
        <v>50</v>
      </c>
      <c r="D70" s="58">
        <v>0</v>
      </c>
      <c r="E70" s="58">
        <v>0</v>
      </c>
      <c r="F70" s="58">
        <v>0</v>
      </c>
      <c r="G70" s="59">
        <v>0</v>
      </c>
      <c r="H70" s="58">
        <v>0</v>
      </c>
      <c r="I70" s="58">
        <v>0</v>
      </c>
      <c r="J70" s="58">
        <v>0</v>
      </c>
      <c r="K70" s="59">
        <v>0</v>
      </c>
      <c r="L70" s="60">
        <v>0</v>
      </c>
    </row>
    <row r="71" spans="2:12" ht="17" thickBot="1" x14ac:dyDescent="0.25">
      <c r="B71" s="56"/>
      <c r="C71" s="57" t="s">
        <v>191</v>
      </c>
      <c r="D71" s="58">
        <v>0</v>
      </c>
      <c r="E71" s="80">
        <v>3177.47</v>
      </c>
      <c r="F71" s="80">
        <v>6354.95</v>
      </c>
      <c r="G71" s="81">
        <v>9532.42</v>
      </c>
      <c r="H71" s="80">
        <v>9532.42</v>
      </c>
      <c r="I71" s="80">
        <v>7943.69</v>
      </c>
      <c r="J71" s="80">
        <v>4766.21</v>
      </c>
      <c r="K71" s="81">
        <v>22242.32</v>
      </c>
      <c r="L71" s="82">
        <v>31774.74</v>
      </c>
    </row>
    <row r="72" spans="2:12" ht="17" thickBot="1" x14ac:dyDescent="0.25">
      <c r="B72" s="71" t="s">
        <v>199</v>
      </c>
      <c r="C72" s="57" t="s">
        <v>47</v>
      </c>
      <c r="D72" s="58">
        <v>0</v>
      </c>
      <c r="E72" s="58">
        <v>160.24</v>
      </c>
      <c r="F72" s="58">
        <v>320.49</v>
      </c>
      <c r="G72" s="59">
        <v>480.73</v>
      </c>
      <c r="H72" s="58">
        <v>480.73</v>
      </c>
      <c r="I72" s="58">
        <v>400.61</v>
      </c>
      <c r="J72" s="58">
        <v>240.36</v>
      </c>
      <c r="K72" s="81">
        <v>1121.7</v>
      </c>
      <c r="L72" s="82">
        <v>1602.43</v>
      </c>
    </row>
    <row r="73" spans="2:12" ht="17" thickBot="1" x14ac:dyDescent="0.25">
      <c r="B73" s="70"/>
      <c r="C73" s="57" t="s">
        <v>45</v>
      </c>
      <c r="D73" s="58">
        <v>0</v>
      </c>
      <c r="E73" s="58">
        <v>0</v>
      </c>
      <c r="F73" s="58">
        <v>0</v>
      </c>
      <c r="G73" s="59">
        <v>0</v>
      </c>
      <c r="H73" s="58">
        <v>0</v>
      </c>
      <c r="I73" s="58">
        <v>0</v>
      </c>
      <c r="J73" s="58">
        <v>0</v>
      </c>
      <c r="K73" s="59">
        <v>0</v>
      </c>
      <c r="L73" s="60">
        <v>0</v>
      </c>
    </row>
    <row r="74" spans="2:12" ht="17" thickBot="1" x14ac:dyDescent="0.25">
      <c r="B74" s="70"/>
      <c r="C74" s="57" t="s">
        <v>49</v>
      </c>
      <c r="D74" s="58">
        <v>0</v>
      </c>
      <c r="E74" s="58">
        <v>0</v>
      </c>
      <c r="F74" s="58">
        <v>0</v>
      </c>
      <c r="G74" s="59">
        <v>0</v>
      </c>
      <c r="H74" s="58">
        <v>0</v>
      </c>
      <c r="I74" s="58">
        <v>0</v>
      </c>
      <c r="J74" s="58">
        <v>0</v>
      </c>
      <c r="K74" s="59">
        <v>0</v>
      </c>
      <c r="L74" s="60">
        <v>0</v>
      </c>
    </row>
    <row r="75" spans="2:12" ht="17" thickBot="1" x14ac:dyDescent="0.25">
      <c r="B75" s="70"/>
      <c r="C75" s="57" t="s">
        <v>50</v>
      </c>
      <c r="D75" s="58">
        <v>0</v>
      </c>
      <c r="E75" s="58">
        <v>0</v>
      </c>
      <c r="F75" s="58">
        <v>0</v>
      </c>
      <c r="G75" s="59">
        <v>0</v>
      </c>
      <c r="H75" s="58">
        <v>0</v>
      </c>
      <c r="I75" s="58">
        <v>0</v>
      </c>
      <c r="J75" s="58">
        <v>0</v>
      </c>
      <c r="K75" s="59">
        <v>0</v>
      </c>
      <c r="L75" s="60">
        <v>0</v>
      </c>
    </row>
    <row r="76" spans="2:12" ht="17" thickBot="1" x14ac:dyDescent="0.25">
      <c r="B76" s="72"/>
      <c r="C76" s="57" t="s">
        <v>191</v>
      </c>
      <c r="D76" s="58">
        <v>0</v>
      </c>
      <c r="E76" s="58">
        <v>160.24</v>
      </c>
      <c r="F76" s="58">
        <v>320.49</v>
      </c>
      <c r="G76" s="59">
        <v>480.73</v>
      </c>
      <c r="H76" s="58">
        <v>480.73</v>
      </c>
      <c r="I76" s="58">
        <v>400.61</v>
      </c>
      <c r="J76" s="58">
        <v>240.36</v>
      </c>
      <c r="K76" s="81">
        <v>1121.7</v>
      </c>
      <c r="L76" s="82">
        <v>1602.43</v>
      </c>
    </row>
    <row r="77" spans="2:12" ht="17" thickBot="1" x14ac:dyDescent="0.25">
      <c r="B77" s="89"/>
      <c r="C77" s="65" t="s">
        <v>47</v>
      </c>
      <c r="D77" s="84">
        <v>1679.95</v>
      </c>
      <c r="E77" s="84">
        <v>5240.3599999999997</v>
      </c>
      <c r="F77" s="84">
        <v>10280.73</v>
      </c>
      <c r="G77" s="81">
        <v>17201.04</v>
      </c>
      <c r="H77" s="84">
        <v>15421.09</v>
      </c>
      <c r="I77" s="84">
        <v>12850.91</v>
      </c>
      <c r="J77" s="84">
        <v>7710.55</v>
      </c>
      <c r="K77" s="81">
        <v>35982.550000000003</v>
      </c>
      <c r="L77" s="82">
        <v>53183.59</v>
      </c>
    </row>
    <row r="78" spans="2:12" ht="17" thickBot="1" x14ac:dyDescent="0.25">
      <c r="B78" s="89"/>
      <c r="C78" s="65" t="s">
        <v>45</v>
      </c>
      <c r="D78" s="84">
        <v>1679.95</v>
      </c>
      <c r="E78" s="66">
        <v>100</v>
      </c>
      <c r="F78" s="66">
        <v>0</v>
      </c>
      <c r="G78" s="81">
        <v>1779.95</v>
      </c>
      <c r="H78" s="66">
        <v>0</v>
      </c>
      <c r="I78" s="66">
        <v>0</v>
      </c>
      <c r="J78" s="66">
        <v>0</v>
      </c>
      <c r="K78" s="59">
        <v>0</v>
      </c>
      <c r="L78" s="83">
        <v>1779.95</v>
      </c>
    </row>
    <row r="79" spans="2:12" ht="27" thickBot="1" x14ac:dyDescent="0.25">
      <c r="B79" s="62" t="s">
        <v>100</v>
      </c>
      <c r="C79" s="65" t="s">
        <v>49</v>
      </c>
      <c r="D79" s="84">
        <v>1229.95</v>
      </c>
      <c r="E79" s="66">
        <v>100</v>
      </c>
      <c r="F79" s="66">
        <v>0</v>
      </c>
      <c r="G79" s="81">
        <v>1329.95</v>
      </c>
      <c r="H79" s="66">
        <v>0</v>
      </c>
      <c r="I79" s="66">
        <v>0</v>
      </c>
      <c r="J79" s="66">
        <v>0</v>
      </c>
      <c r="K79" s="59">
        <v>0</v>
      </c>
      <c r="L79" s="83">
        <v>1329.95</v>
      </c>
    </row>
    <row r="80" spans="2:12" ht="17" thickBot="1" x14ac:dyDescent="0.25">
      <c r="B80" s="63"/>
      <c r="C80" s="65" t="s">
        <v>50</v>
      </c>
      <c r="D80" s="66">
        <v>450</v>
      </c>
      <c r="E80" s="66">
        <v>0</v>
      </c>
      <c r="F80" s="66">
        <v>0</v>
      </c>
      <c r="G80" s="59">
        <v>450</v>
      </c>
      <c r="H80" s="66">
        <v>0</v>
      </c>
      <c r="I80" s="66">
        <v>0</v>
      </c>
      <c r="J80" s="66">
        <v>0</v>
      </c>
      <c r="K80" s="59">
        <v>0</v>
      </c>
      <c r="L80" s="60">
        <v>450</v>
      </c>
    </row>
    <row r="81" spans="2:12" ht="17" thickBot="1" x14ac:dyDescent="0.25">
      <c r="B81" s="64"/>
      <c r="C81" s="67" t="s">
        <v>191</v>
      </c>
      <c r="D81" s="66">
        <v>0</v>
      </c>
      <c r="E81" s="84">
        <v>5140.3599999999997</v>
      </c>
      <c r="F81" s="84">
        <v>10280.73</v>
      </c>
      <c r="G81" s="81">
        <v>15421.09</v>
      </c>
      <c r="H81" s="84">
        <v>15421.09</v>
      </c>
      <c r="I81" s="84">
        <v>12850.91</v>
      </c>
      <c r="J81" s="84">
        <v>7710.55</v>
      </c>
      <c r="K81" s="81">
        <v>35982.550000000003</v>
      </c>
      <c r="L81" s="82">
        <v>51403.64</v>
      </c>
    </row>
    <row r="82" spans="2:12" ht="17" thickBot="1" x14ac:dyDescent="0.25">
      <c r="B82" s="92" t="s">
        <v>103</v>
      </c>
      <c r="C82" s="92"/>
      <c r="D82" s="92"/>
      <c r="E82" s="92"/>
      <c r="F82" s="92"/>
      <c r="G82" s="92"/>
      <c r="H82" s="92"/>
      <c r="I82" s="92"/>
      <c r="J82" s="92"/>
      <c r="K82" s="92"/>
      <c r="L82" s="92"/>
    </row>
    <row r="83" spans="2:12" ht="17" thickBot="1" x14ac:dyDescent="0.25">
      <c r="B83" s="71" t="s">
        <v>198</v>
      </c>
      <c r="C83" s="57" t="s">
        <v>47</v>
      </c>
      <c r="D83" s="58">
        <v>90</v>
      </c>
      <c r="E83" s="80">
        <v>3567.25</v>
      </c>
      <c r="F83" s="80">
        <v>7134.49</v>
      </c>
      <c r="G83" s="81">
        <v>10791.74</v>
      </c>
      <c r="H83" s="80">
        <v>10701.74</v>
      </c>
      <c r="I83" s="80">
        <v>8918.1200000000008</v>
      </c>
      <c r="J83" s="80">
        <v>5350.87</v>
      </c>
      <c r="K83" s="81">
        <v>24970.720000000001</v>
      </c>
      <c r="L83" s="82">
        <v>35762.46</v>
      </c>
    </row>
    <row r="84" spans="2:12" ht="17" thickBot="1" x14ac:dyDescent="0.25">
      <c r="B84" s="70"/>
      <c r="C84" s="57" t="s">
        <v>45</v>
      </c>
      <c r="D84" s="58">
        <v>90</v>
      </c>
      <c r="E84" s="58">
        <v>0</v>
      </c>
      <c r="F84" s="58">
        <v>0</v>
      </c>
      <c r="G84" s="59">
        <v>90</v>
      </c>
      <c r="H84" s="58">
        <v>0</v>
      </c>
      <c r="I84" s="58">
        <v>0</v>
      </c>
      <c r="J84" s="58">
        <v>0</v>
      </c>
      <c r="K84" s="59">
        <v>0</v>
      </c>
      <c r="L84" s="60">
        <v>90</v>
      </c>
    </row>
    <row r="85" spans="2:12" ht="17" thickBot="1" x14ac:dyDescent="0.25">
      <c r="B85" s="70"/>
      <c r="C85" s="57" t="s">
        <v>49</v>
      </c>
      <c r="D85" s="58">
        <v>90</v>
      </c>
      <c r="E85" s="58">
        <v>0</v>
      </c>
      <c r="F85" s="58">
        <v>0</v>
      </c>
      <c r="G85" s="59">
        <v>90</v>
      </c>
      <c r="H85" s="58">
        <v>0</v>
      </c>
      <c r="I85" s="58">
        <v>0</v>
      </c>
      <c r="J85" s="58">
        <v>0</v>
      </c>
      <c r="K85" s="59">
        <v>0</v>
      </c>
      <c r="L85" s="60">
        <v>90</v>
      </c>
    </row>
    <row r="86" spans="2:12" ht="17" thickBot="1" x14ac:dyDescent="0.25">
      <c r="B86" s="72"/>
      <c r="C86" s="57" t="s">
        <v>50</v>
      </c>
      <c r="D86" s="58">
        <v>0</v>
      </c>
      <c r="E86" s="58">
        <v>0</v>
      </c>
      <c r="F86" s="58">
        <v>0</v>
      </c>
      <c r="G86" s="59">
        <v>0</v>
      </c>
      <c r="H86" s="58">
        <v>0</v>
      </c>
      <c r="I86" s="58">
        <v>0</v>
      </c>
      <c r="J86" s="58">
        <v>0</v>
      </c>
      <c r="K86" s="59">
        <v>0</v>
      </c>
      <c r="L86" s="60">
        <v>0</v>
      </c>
    </row>
    <row r="87" spans="2:12" ht="17" thickBot="1" x14ac:dyDescent="0.25">
      <c r="B87" s="93"/>
      <c r="C87" s="57" t="s">
        <v>191</v>
      </c>
      <c r="D87" s="94">
        <v>0</v>
      </c>
      <c r="E87" s="102">
        <v>3567.25</v>
      </c>
      <c r="F87" s="102">
        <v>7134.49</v>
      </c>
      <c r="G87" s="81">
        <v>10701.74</v>
      </c>
      <c r="H87" s="102">
        <v>10701.74</v>
      </c>
      <c r="I87" s="102">
        <v>8918.1200000000008</v>
      </c>
      <c r="J87" s="102">
        <v>5350.87</v>
      </c>
      <c r="K87" s="81">
        <v>24970.720000000001</v>
      </c>
      <c r="L87" s="82">
        <v>35672.46</v>
      </c>
    </row>
    <row r="88" spans="2:12" ht="17" thickBot="1" x14ac:dyDescent="0.25">
      <c r="B88" s="74" t="s">
        <v>107</v>
      </c>
      <c r="C88" s="57" t="s">
        <v>47</v>
      </c>
      <c r="D88" s="80">
        <v>3672.58</v>
      </c>
      <c r="E88" s="80">
        <v>5979.22</v>
      </c>
      <c r="F88" s="80">
        <v>6488.04</v>
      </c>
      <c r="G88" s="81">
        <v>16139.85</v>
      </c>
      <c r="H88" s="80">
        <v>9176.07</v>
      </c>
      <c r="I88" s="80">
        <v>7761.3</v>
      </c>
      <c r="J88" s="80">
        <v>4947.78</v>
      </c>
      <c r="K88" s="81">
        <v>21885.15</v>
      </c>
      <c r="L88" s="82">
        <v>38025</v>
      </c>
    </row>
    <row r="89" spans="2:12" ht="17" thickBot="1" x14ac:dyDescent="0.25">
      <c r="B89" s="73"/>
      <c r="C89" s="57" t="s">
        <v>45</v>
      </c>
      <c r="D89" s="80">
        <v>3617.58</v>
      </c>
      <c r="E89" s="58">
        <v>526.32000000000005</v>
      </c>
      <c r="F89" s="58">
        <v>450</v>
      </c>
      <c r="G89" s="81">
        <v>4593.8999999999996</v>
      </c>
      <c r="H89" s="58">
        <v>450</v>
      </c>
      <c r="I89" s="58">
        <v>450</v>
      </c>
      <c r="J89" s="58">
        <v>450</v>
      </c>
      <c r="K89" s="81">
        <v>1350</v>
      </c>
      <c r="L89" s="83">
        <v>5943.9</v>
      </c>
    </row>
    <row r="90" spans="2:12" ht="17" thickBot="1" x14ac:dyDescent="0.25">
      <c r="B90" s="73"/>
      <c r="C90" s="57" t="s">
        <v>49</v>
      </c>
      <c r="D90" s="80">
        <v>3228.48</v>
      </c>
      <c r="E90" s="58">
        <v>503.95</v>
      </c>
      <c r="F90" s="58">
        <v>450</v>
      </c>
      <c r="G90" s="81">
        <v>4182.43</v>
      </c>
      <c r="H90" s="58">
        <v>450</v>
      </c>
      <c r="I90" s="58">
        <v>450</v>
      </c>
      <c r="J90" s="58">
        <v>450</v>
      </c>
      <c r="K90" s="81">
        <v>1350</v>
      </c>
      <c r="L90" s="83">
        <v>5532.43</v>
      </c>
    </row>
    <row r="91" spans="2:12" ht="17" thickBot="1" x14ac:dyDescent="0.25">
      <c r="B91" s="73"/>
      <c r="C91" s="57" t="s">
        <v>50</v>
      </c>
      <c r="D91" s="58">
        <v>389.1</v>
      </c>
      <c r="E91" s="58">
        <v>22.37</v>
      </c>
      <c r="F91" s="58">
        <v>0</v>
      </c>
      <c r="G91" s="59">
        <v>411.47</v>
      </c>
      <c r="H91" s="58">
        <v>0</v>
      </c>
      <c r="I91" s="58">
        <v>0</v>
      </c>
      <c r="J91" s="58">
        <v>0</v>
      </c>
      <c r="K91" s="59">
        <v>0</v>
      </c>
      <c r="L91" s="60">
        <v>411.47</v>
      </c>
    </row>
    <row r="92" spans="2:12" ht="17" thickBot="1" x14ac:dyDescent="0.25">
      <c r="B92" s="75"/>
      <c r="C92" s="57" t="s">
        <v>191</v>
      </c>
      <c r="D92" s="58">
        <v>55</v>
      </c>
      <c r="E92" s="80">
        <v>5452.9</v>
      </c>
      <c r="F92" s="80">
        <v>6038.04</v>
      </c>
      <c r="G92" s="81">
        <v>11545.95</v>
      </c>
      <c r="H92" s="80">
        <v>8726.07</v>
      </c>
      <c r="I92" s="80">
        <v>7311.3</v>
      </c>
      <c r="J92" s="80">
        <v>4497.78</v>
      </c>
      <c r="K92" s="81">
        <v>20535.150000000001</v>
      </c>
      <c r="L92" s="82">
        <v>32081.1</v>
      </c>
    </row>
    <row r="93" spans="2:12" ht="70" customHeight="1" thickBot="1" x14ac:dyDescent="0.25">
      <c r="B93" s="54" t="s">
        <v>200</v>
      </c>
      <c r="C93" s="57" t="s">
        <v>47</v>
      </c>
      <c r="D93" s="58">
        <v>575</v>
      </c>
      <c r="E93" s="80">
        <v>1254.6600000000001</v>
      </c>
      <c r="F93" s="80">
        <v>2509.3200000000002</v>
      </c>
      <c r="G93" s="81">
        <v>4338.9799999999996</v>
      </c>
      <c r="H93" s="80">
        <v>3763.98</v>
      </c>
      <c r="I93" s="80">
        <v>3136.65</v>
      </c>
      <c r="J93" s="80">
        <v>1881.99</v>
      </c>
      <c r="K93" s="81">
        <v>8782.6299999999992</v>
      </c>
      <c r="L93" s="82">
        <v>13121.61</v>
      </c>
    </row>
    <row r="94" spans="2:12" ht="17" thickBot="1" x14ac:dyDescent="0.25">
      <c r="B94" s="54" t="s">
        <v>201</v>
      </c>
      <c r="C94" s="57" t="s">
        <v>45</v>
      </c>
      <c r="D94" s="58">
        <v>575</v>
      </c>
      <c r="E94" s="58">
        <v>0</v>
      </c>
      <c r="F94" s="58">
        <v>0</v>
      </c>
      <c r="G94" s="59">
        <v>575</v>
      </c>
      <c r="H94" s="58">
        <v>0</v>
      </c>
      <c r="I94" s="58">
        <v>0</v>
      </c>
      <c r="J94" s="58">
        <v>0</v>
      </c>
      <c r="K94" s="59">
        <v>0</v>
      </c>
      <c r="L94" s="60">
        <v>575</v>
      </c>
    </row>
    <row r="95" spans="2:12" ht="17" thickBot="1" x14ac:dyDescent="0.25">
      <c r="B95" s="55"/>
      <c r="C95" s="57" t="s">
        <v>49</v>
      </c>
      <c r="D95" s="58">
        <v>575</v>
      </c>
      <c r="E95" s="58">
        <v>0</v>
      </c>
      <c r="F95" s="58">
        <v>0</v>
      </c>
      <c r="G95" s="59">
        <v>575</v>
      </c>
      <c r="H95" s="58">
        <v>0</v>
      </c>
      <c r="I95" s="58">
        <v>0</v>
      </c>
      <c r="J95" s="58">
        <v>0</v>
      </c>
      <c r="K95" s="59">
        <v>0</v>
      </c>
      <c r="L95" s="60">
        <v>575</v>
      </c>
    </row>
    <row r="96" spans="2:12" ht="17" thickBot="1" x14ac:dyDescent="0.25">
      <c r="B96" s="55"/>
      <c r="C96" s="57" t="s">
        <v>50</v>
      </c>
      <c r="D96" s="58">
        <v>0</v>
      </c>
      <c r="E96" s="58">
        <v>0</v>
      </c>
      <c r="F96" s="58">
        <v>0</v>
      </c>
      <c r="G96" s="59">
        <v>0</v>
      </c>
      <c r="H96" s="58">
        <v>0</v>
      </c>
      <c r="I96" s="58">
        <v>0</v>
      </c>
      <c r="J96" s="58">
        <v>0</v>
      </c>
      <c r="K96" s="59">
        <v>0</v>
      </c>
      <c r="L96" s="60">
        <v>0</v>
      </c>
    </row>
    <row r="97" spans="2:12" ht="17" thickBot="1" x14ac:dyDescent="0.25">
      <c r="B97" s="56"/>
      <c r="C97" s="57" t="s">
        <v>191</v>
      </c>
      <c r="D97" s="58">
        <v>0</v>
      </c>
      <c r="E97" s="80">
        <v>1254.6600000000001</v>
      </c>
      <c r="F97" s="80">
        <v>2509.3200000000002</v>
      </c>
      <c r="G97" s="81">
        <v>3763.98</v>
      </c>
      <c r="H97" s="80">
        <v>3763.98</v>
      </c>
      <c r="I97" s="80">
        <v>3136.65</v>
      </c>
      <c r="J97" s="80">
        <v>1881.99</v>
      </c>
      <c r="K97" s="81">
        <v>8782.6299999999992</v>
      </c>
      <c r="L97" s="82">
        <v>12546.61</v>
      </c>
    </row>
    <row r="98" spans="2:12" ht="17" thickBot="1" x14ac:dyDescent="0.25">
      <c r="B98" s="89"/>
      <c r="C98" s="65" t="s">
        <v>47</v>
      </c>
      <c r="D98" s="84">
        <v>4337.58</v>
      </c>
      <c r="E98" s="84">
        <v>10801.13</v>
      </c>
      <c r="F98" s="84">
        <v>16131.86</v>
      </c>
      <c r="G98" s="81">
        <v>31270.57</v>
      </c>
      <c r="H98" s="84">
        <v>23641.79</v>
      </c>
      <c r="I98" s="84">
        <v>19816.07</v>
      </c>
      <c r="J98" s="84">
        <v>12180.64</v>
      </c>
      <c r="K98" s="81">
        <v>55638.5</v>
      </c>
      <c r="L98" s="82">
        <v>86909.07</v>
      </c>
    </row>
    <row r="99" spans="2:12" ht="17" thickBot="1" x14ac:dyDescent="0.25">
      <c r="B99" s="89"/>
      <c r="C99" s="65" t="s">
        <v>45</v>
      </c>
      <c r="D99" s="84">
        <v>4282.58</v>
      </c>
      <c r="E99" s="66">
        <v>526.32000000000005</v>
      </c>
      <c r="F99" s="66">
        <v>450</v>
      </c>
      <c r="G99" s="81">
        <v>5258.9</v>
      </c>
      <c r="H99" s="66">
        <v>450</v>
      </c>
      <c r="I99" s="66">
        <v>450</v>
      </c>
      <c r="J99" s="66">
        <v>450</v>
      </c>
      <c r="K99" s="81">
        <v>1350</v>
      </c>
      <c r="L99" s="83">
        <v>6608.9</v>
      </c>
    </row>
    <row r="100" spans="2:12" ht="27" thickBot="1" x14ac:dyDescent="0.25">
      <c r="B100" s="62" t="s">
        <v>115</v>
      </c>
      <c r="C100" s="65" t="s">
        <v>49</v>
      </c>
      <c r="D100" s="84">
        <v>3893.48</v>
      </c>
      <c r="E100" s="66">
        <v>503.95</v>
      </c>
      <c r="F100" s="66">
        <v>450</v>
      </c>
      <c r="G100" s="81">
        <v>4847.43</v>
      </c>
      <c r="H100" s="66">
        <v>450</v>
      </c>
      <c r="I100" s="66">
        <v>450</v>
      </c>
      <c r="J100" s="66">
        <v>450</v>
      </c>
      <c r="K100" s="81">
        <v>1350</v>
      </c>
      <c r="L100" s="83">
        <v>6197.43</v>
      </c>
    </row>
    <row r="101" spans="2:12" ht="17" thickBot="1" x14ac:dyDescent="0.25">
      <c r="B101" s="63"/>
      <c r="C101" s="65" t="s">
        <v>50</v>
      </c>
      <c r="D101" s="66">
        <v>389.1</v>
      </c>
      <c r="E101" s="66">
        <v>22.37</v>
      </c>
      <c r="F101" s="66">
        <v>0</v>
      </c>
      <c r="G101" s="59">
        <v>411.47</v>
      </c>
      <c r="H101" s="66">
        <v>0</v>
      </c>
      <c r="I101" s="66">
        <v>0</v>
      </c>
      <c r="J101" s="66">
        <v>0</v>
      </c>
      <c r="K101" s="59">
        <v>0</v>
      </c>
      <c r="L101" s="60">
        <v>411.47</v>
      </c>
    </row>
    <row r="102" spans="2:12" ht="17" thickBot="1" x14ac:dyDescent="0.25">
      <c r="B102" s="64"/>
      <c r="C102" s="65" t="s">
        <v>191</v>
      </c>
      <c r="D102" s="66">
        <v>55</v>
      </c>
      <c r="E102" s="84">
        <v>10274.81</v>
      </c>
      <c r="F102" s="84">
        <v>15681.86</v>
      </c>
      <c r="G102" s="81">
        <v>26011.67</v>
      </c>
      <c r="H102" s="84">
        <v>23191.79</v>
      </c>
      <c r="I102" s="84">
        <v>19366.07</v>
      </c>
      <c r="J102" s="84">
        <v>11730.64</v>
      </c>
      <c r="K102" s="81">
        <v>54288.5</v>
      </c>
      <c r="L102" s="82">
        <v>80300.17</v>
      </c>
    </row>
    <row r="103" spans="2:12" ht="17" thickBot="1" x14ac:dyDescent="0.25">
      <c r="B103" s="95"/>
      <c r="C103" s="99" t="s">
        <v>47</v>
      </c>
      <c r="D103" s="103">
        <v>35806.379999999997</v>
      </c>
      <c r="E103" s="103">
        <v>95062.45</v>
      </c>
      <c r="F103" s="103">
        <v>104263.98</v>
      </c>
      <c r="G103" s="81">
        <v>235132.81</v>
      </c>
      <c r="H103" s="103">
        <v>137577.67000000001</v>
      </c>
      <c r="I103" s="103">
        <v>116305.2</v>
      </c>
      <c r="J103" s="103">
        <v>80120.37</v>
      </c>
      <c r="K103" s="81">
        <v>334003.25</v>
      </c>
      <c r="L103" s="82">
        <v>569136.06000000006</v>
      </c>
    </row>
    <row r="104" spans="2:12" ht="17" thickBot="1" x14ac:dyDescent="0.25">
      <c r="B104" s="95"/>
      <c r="C104" s="99" t="s">
        <v>45</v>
      </c>
      <c r="D104" s="103">
        <v>35421.379999999997</v>
      </c>
      <c r="E104" s="103">
        <v>28874.84</v>
      </c>
      <c r="F104" s="103">
        <v>8462.3700000000008</v>
      </c>
      <c r="G104" s="81">
        <v>72758.600000000006</v>
      </c>
      <c r="H104" s="103">
        <v>7799.33</v>
      </c>
      <c r="I104" s="103">
        <v>4931.55</v>
      </c>
      <c r="J104" s="103">
        <v>4900.55</v>
      </c>
      <c r="K104" s="81">
        <v>17631.43</v>
      </c>
      <c r="L104" s="83">
        <v>90390.03</v>
      </c>
    </row>
    <row r="105" spans="2:12" ht="17" thickBot="1" x14ac:dyDescent="0.25">
      <c r="B105" s="96" t="s">
        <v>118</v>
      </c>
      <c r="C105" s="99" t="s">
        <v>49</v>
      </c>
      <c r="D105" s="103">
        <v>12572.43</v>
      </c>
      <c r="E105" s="103">
        <v>3676.94</v>
      </c>
      <c r="F105" s="103">
        <v>2955.98</v>
      </c>
      <c r="G105" s="81">
        <v>19205.349999999999</v>
      </c>
      <c r="H105" s="103">
        <v>2748.97</v>
      </c>
      <c r="I105" s="103">
        <v>2095.98</v>
      </c>
      <c r="J105" s="103">
        <v>2095.98</v>
      </c>
      <c r="K105" s="81">
        <v>6940.93</v>
      </c>
      <c r="L105" s="83">
        <v>26146.28</v>
      </c>
    </row>
    <row r="106" spans="2:12" ht="17" thickBot="1" x14ac:dyDescent="0.25">
      <c r="B106" s="97"/>
      <c r="C106" s="99" t="s">
        <v>50</v>
      </c>
      <c r="D106" s="103">
        <v>22848.95</v>
      </c>
      <c r="E106" s="103">
        <v>25197.9</v>
      </c>
      <c r="F106" s="103">
        <v>5506.39</v>
      </c>
      <c r="G106" s="81">
        <v>53553.25</v>
      </c>
      <c r="H106" s="103">
        <v>5050.3599999999997</v>
      </c>
      <c r="I106" s="103">
        <v>2835.57</v>
      </c>
      <c r="J106" s="103">
        <v>2804.57</v>
      </c>
      <c r="K106" s="81">
        <v>10690.5</v>
      </c>
      <c r="L106" s="83">
        <v>64243.75</v>
      </c>
    </row>
    <row r="107" spans="2:12" ht="17" thickBot="1" x14ac:dyDescent="0.25">
      <c r="B107" s="98"/>
      <c r="C107" s="101" t="s">
        <v>191</v>
      </c>
      <c r="D107" s="100">
        <v>385</v>
      </c>
      <c r="E107" s="103">
        <v>66187.61</v>
      </c>
      <c r="F107" s="103">
        <v>95801.61</v>
      </c>
      <c r="G107" s="81">
        <v>162374.22</v>
      </c>
      <c r="H107" s="103">
        <v>129778.34</v>
      </c>
      <c r="I107" s="103">
        <v>111373.65</v>
      </c>
      <c r="J107" s="103">
        <v>75219.820000000007</v>
      </c>
      <c r="K107" s="81">
        <v>316371.82</v>
      </c>
      <c r="L107" s="82">
        <v>478746.03</v>
      </c>
    </row>
  </sheetData>
  <mergeCells count="12">
    <mergeCell ref="B45:L45"/>
    <mergeCell ref="B61:L61"/>
    <mergeCell ref="B72:B76"/>
    <mergeCell ref="B82:L82"/>
    <mergeCell ref="B83:B86"/>
    <mergeCell ref="B88:B92"/>
    <mergeCell ref="B3:L3"/>
    <mergeCell ref="B19:B23"/>
    <mergeCell ref="B29:L29"/>
    <mergeCell ref="B35:B39"/>
    <mergeCell ref="B40:B42"/>
    <mergeCell ref="B43:B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963E-624A-F842-868D-7CBD320AD12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F7C8-5340-A64F-8168-EB2E8A35EC0D}">
  <dimension ref="A1:F26"/>
  <sheetViews>
    <sheetView workbookViewId="0">
      <selection sqref="A1:F26"/>
    </sheetView>
  </sheetViews>
  <sheetFormatPr baseColWidth="10" defaultRowHeight="16" x14ac:dyDescent="0.2"/>
  <cols>
    <col min="1" max="1" width="26.5" customWidth="1"/>
    <col min="2" max="2" width="30.6640625" customWidth="1"/>
    <col min="3" max="3" width="28.33203125" customWidth="1"/>
    <col min="4" max="4" width="26.83203125" customWidth="1"/>
    <col min="5" max="5" width="23.33203125" customWidth="1"/>
    <col min="6" max="6" width="30.83203125" customWidth="1"/>
  </cols>
  <sheetData>
    <row r="1" spans="1:6" ht="17" x14ac:dyDescent="0.2">
      <c r="A1" s="3" t="s">
        <v>42</v>
      </c>
      <c r="B1" s="4" t="s">
        <v>0</v>
      </c>
      <c r="C1" s="4" t="s">
        <v>20</v>
      </c>
      <c r="D1" s="4" t="s">
        <v>21</v>
      </c>
      <c r="E1" s="4" t="s">
        <v>22</v>
      </c>
      <c r="F1" s="4" t="s">
        <v>23</v>
      </c>
    </row>
    <row r="2" spans="1:6" x14ac:dyDescent="0.2">
      <c r="A2" s="3"/>
      <c r="B2" s="5"/>
      <c r="C2" s="5"/>
      <c r="D2" s="5"/>
      <c r="E2" s="5"/>
      <c r="F2" s="5"/>
    </row>
    <row r="3" spans="1:6" ht="17" customHeight="1" x14ac:dyDescent="0.2">
      <c r="A3" s="3"/>
      <c r="B3" s="9" t="s">
        <v>1</v>
      </c>
      <c r="C3" s="6" t="s">
        <v>43</v>
      </c>
      <c r="D3" s="6"/>
      <c r="E3" s="6"/>
      <c r="F3" s="6"/>
    </row>
    <row r="4" spans="1:6" x14ac:dyDescent="0.2">
      <c r="A4" s="3"/>
      <c r="B4" s="10"/>
      <c r="C4" s="6" t="s">
        <v>19</v>
      </c>
      <c r="D4" s="6"/>
      <c r="E4" s="6"/>
      <c r="F4" s="6"/>
    </row>
    <row r="5" spans="1:6" x14ac:dyDescent="0.2">
      <c r="A5" s="3"/>
      <c r="B5" s="11"/>
      <c r="C5" s="6" t="s">
        <v>18</v>
      </c>
      <c r="D5" s="6"/>
      <c r="E5" s="6"/>
      <c r="F5" s="6"/>
    </row>
    <row r="6" spans="1:6" x14ac:dyDescent="0.2">
      <c r="A6" s="3"/>
      <c r="B6" s="7"/>
      <c r="C6" s="7"/>
      <c r="D6" s="7"/>
      <c r="E6" s="7"/>
      <c r="F6" s="7"/>
    </row>
    <row r="7" spans="1:6" ht="17" customHeight="1" x14ac:dyDescent="0.2">
      <c r="A7" s="3"/>
      <c r="B7" s="9" t="s">
        <v>2</v>
      </c>
      <c r="C7" s="6" t="s">
        <v>11</v>
      </c>
      <c r="D7" s="6"/>
      <c r="E7" s="6"/>
      <c r="F7" s="6"/>
    </row>
    <row r="8" spans="1:6" x14ac:dyDescent="0.2">
      <c r="A8" s="3"/>
      <c r="B8" s="11"/>
      <c r="C8" s="6" t="s">
        <v>12</v>
      </c>
      <c r="D8" s="6"/>
      <c r="E8" s="6"/>
      <c r="F8" s="6"/>
    </row>
    <row r="9" spans="1:6" x14ac:dyDescent="0.2">
      <c r="A9" s="3"/>
      <c r="B9" s="7"/>
      <c r="C9" s="7"/>
      <c r="D9" s="7"/>
      <c r="E9" s="7"/>
      <c r="F9" s="7"/>
    </row>
    <row r="10" spans="1:6" ht="17" customHeight="1" x14ac:dyDescent="0.2">
      <c r="A10" s="3"/>
      <c r="B10" s="12" t="s">
        <v>3</v>
      </c>
      <c r="C10" s="6" t="s">
        <v>13</v>
      </c>
      <c r="D10" s="6"/>
      <c r="E10" s="6"/>
      <c r="F10" s="6"/>
    </row>
    <row r="11" spans="1:6" x14ac:dyDescent="0.2">
      <c r="A11" s="3"/>
      <c r="B11" s="13"/>
      <c r="C11" s="6" t="s">
        <v>14</v>
      </c>
      <c r="D11" s="6"/>
      <c r="E11" s="6"/>
      <c r="F11" s="6"/>
    </row>
    <row r="12" spans="1:6" ht="17" customHeight="1" x14ac:dyDescent="0.2">
      <c r="A12" s="3"/>
      <c r="B12" s="13"/>
      <c r="C12" s="8" t="s">
        <v>15</v>
      </c>
      <c r="D12" s="8" t="s">
        <v>6</v>
      </c>
      <c r="E12" s="8" t="s">
        <v>25</v>
      </c>
      <c r="F12" s="6" t="s">
        <v>26</v>
      </c>
    </row>
    <row r="13" spans="1:6" x14ac:dyDescent="0.2">
      <c r="A13" s="3"/>
      <c r="B13" s="13"/>
      <c r="C13" s="8"/>
      <c r="D13" s="8"/>
      <c r="E13" s="8"/>
      <c r="F13" s="6" t="s">
        <v>24</v>
      </c>
    </row>
    <row r="14" spans="1:6" x14ac:dyDescent="0.2">
      <c r="A14" s="3"/>
      <c r="B14" s="13"/>
      <c r="C14" s="8"/>
      <c r="D14" s="8"/>
      <c r="E14" s="8" t="s">
        <v>27</v>
      </c>
      <c r="F14" s="6" t="s">
        <v>28</v>
      </c>
    </row>
    <row r="15" spans="1:6" x14ac:dyDescent="0.2">
      <c r="A15" s="3"/>
      <c r="B15" s="13"/>
      <c r="C15" s="8"/>
      <c r="D15" s="8"/>
      <c r="E15" s="8"/>
      <c r="F15" s="6" t="s">
        <v>29</v>
      </c>
    </row>
    <row r="16" spans="1:6" x14ac:dyDescent="0.2">
      <c r="A16" s="3"/>
      <c r="B16" s="13"/>
      <c r="C16" s="8"/>
      <c r="D16" s="8" t="s">
        <v>7</v>
      </c>
      <c r="E16" s="6" t="s">
        <v>30</v>
      </c>
      <c r="F16" s="6"/>
    </row>
    <row r="17" spans="1:6" x14ac:dyDescent="0.2">
      <c r="A17" s="3"/>
      <c r="B17" s="13"/>
      <c r="C17" s="8"/>
      <c r="D17" s="8"/>
      <c r="E17" s="6" t="s">
        <v>31</v>
      </c>
      <c r="F17" s="6"/>
    </row>
    <row r="18" spans="1:6" x14ac:dyDescent="0.2">
      <c r="A18" s="3"/>
      <c r="B18" s="13"/>
      <c r="C18" s="8"/>
      <c r="D18" s="8" t="s">
        <v>8</v>
      </c>
      <c r="E18" s="6" t="s">
        <v>32</v>
      </c>
      <c r="F18" s="6" t="s">
        <v>34</v>
      </c>
    </row>
    <row r="19" spans="1:6" x14ac:dyDescent="0.2">
      <c r="A19" s="3"/>
      <c r="B19" s="13"/>
      <c r="C19" s="8"/>
      <c r="D19" s="8"/>
      <c r="E19" s="6" t="s">
        <v>33</v>
      </c>
      <c r="F19" s="6" t="s">
        <v>35</v>
      </c>
    </row>
    <row r="20" spans="1:6" x14ac:dyDescent="0.2">
      <c r="A20" s="3"/>
      <c r="B20" s="13"/>
      <c r="C20" s="8"/>
      <c r="D20" s="8" t="s">
        <v>9</v>
      </c>
      <c r="E20" s="6" t="s">
        <v>36</v>
      </c>
      <c r="F20" s="6" t="s">
        <v>37</v>
      </c>
    </row>
    <row r="21" spans="1:6" x14ac:dyDescent="0.2">
      <c r="A21" s="3"/>
      <c r="B21" s="13"/>
      <c r="C21" s="8"/>
      <c r="D21" s="8"/>
      <c r="E21" s="6"/>
      <c r="F21" s="6" t="s">
        <v>38</v>
      </c>
    </row>
    <row r="22" spans="1:6" x14ac:dyDescent="0.2">
      <c r="A22" s="3"/>
      <c r="B22" s="13"/>
      <c r="C22" s="8"/>
      <c r="D22" s="8" t="s">
        <v>10</v>
      </c>
      <c r="E22" s="6" t="s">
        <v>39</v>
      </c>
      <c r="F22" s="6" t="s">
        <v>41</v>
      </c>
    </row>
    <row r="23" spans="1:6" x14ac:dyDescent="0.2">
      <c r="A23" s="3"/>
      <c r="B23" s="14"/>
      <c r="C23" s="8"/>
      <c r="D23" s="8"/>
      <c r="E23" s="6" t="s">
        <v>40</v>
      </c>
      <c r="F23" s="6" t="s">
        <v>41</v>
      </c>
    </row>
    <row r="24" spans="1:6" x14ac:dyDescent="0.2">
      <c r="A24" s="3"/>
      <c r="B24" s="7"/>
      <c r="C24" s="7"/>
      <c r="D24" s="7"/>
      <c r="E24" s="7"/>
      <c r="F24" s="7"/>
    </row>
    <row r="25" spans="1:6" ht="17" customHeight="1" x14ac:dyDescent="0.2">
      <c r="A25" s="3"/>
      <c r="B25" s="6" t="s">
        <v>4</v>
      </c>
      <c r="C25" s="8" t="s">
        <v>5</v>
      </c>
      <c r="D25" s="6" t="s">
        <v>16</v>
      </c>
      <c r="E25" s="6"/>
      <c r="F25" s="6"/>
    </row>
    <row r="26" spans="1:6" x14ac:dyDescent="0.2">
      <c r="A26" s="3"/>
      <c r="B26" s="6"/>
      <c r="C26" s="8"/>
      <c r="D26" s="6" t="s">
        <v>17</v>
      </c>
      <c r="E26" s="6"/>
      <c r="F26" s="6"/>
    </row>
  </sheetData>
  <mergeCells count="13">
    <mergeCell ref="E12:E13"/>
    <mergeCell ref="D12:D15"/>
    <mergeCell ref="E14:E15"/>
    <mergeCell ref="B10:B23"/>
    <mergeCell ref="B7:B8"/>
    <mergeCell ref="B3:B5"/>
    <mergeCell ref="A1:A26"/>
    <mergeCell ref="C12:C23"/>
    <mergeCell ref="C25:C26"/>
    <mergeCell ref="D16:D17"/>
    <mergeCell ref="D18:D19"/>
    <mergeCell ref="D20:D21"/>
    <mergeCell ref="D22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PNIASA-2010-2015 (2)</vt:lpstr>
      <vt:lpstr>PNIASA-2010-2015</vt:lpstr>
      <vt:lpstr>A_1</vt:lpstr>
      <vt:lpstr>A_2</vt:lpstr>
      <vt:lpstr>PNIASAN-2017-2021</vt:lpstr>
      <vt:lpstr>CAADP-PD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Mouhamadou Hady Diallo (A2063)</dc:creator>
  <cp:lastModifiedBy>Mouhamadou Hady Diallo (A2063)</cp:lastModifiedBy>
  <dcterms:created xsi:type="dcterms:W3CDTF">2025-03-28T19:50:27Z</dcterms:created>
  <dcterms:modified xsi:type="dcterms:W3CDTF">2025-04-01T18:00:22Z</dcterms:modified>
</cp:coreProperties>
</file>