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UK_Game_graduate\Document\"/>
    </mc:Choice>
  </mc:AlternateContent>
  <xr:revisionPtr revIDLastSave="0" documentId="13_ncr:1_{AB0B9E76-E9DA-4568-9B6D-3EE7B59A14CA}" xr6:coauthVersionLast="47" xr6:coauthVersionMax="47" xr10:uidLastSave="{00000000-0000-0000-0000-000000000000}"/>
  <bookViews>
    <workbookView xWindow="-28695" yWindow="5475" windowWidth="28800" windowHeight="15345" tabRatio="781" activeTab="5" xr2:uid="{D8C4FB2E-298B-452F-8D5D-F9351479879B}"/>
  </bookViews>
  <sheets>
    <sheet name="INDEX" sheetId="1" r:id="rId1"/>
    <sheet name="개요" sheetId="12" r:id="rId2"/>
    <sheet name="연관도" sheetId="2" r:id="rId3"/>
    <sheet name="데미지" sheetId="15" r:id="rId4"/>
    <sheet name="연산" sheetId="17" r:id="rId5"/>
    <sheet name="숙련도 적용" sheetId="9" r:id="rId6"/>
    <sheet name="숙련도 경험치 테이블" sheetId="10" r:id="rId7"/>
    <sheet name="신력레벨" sheetId="16" r:id="rId8"/>
    <sheet name="신력 경험치 테이블" sheetId="14" r:id="rId9"/>
    <sheet name="몬스터 리스트" sheetId="5" r:id="rId10"/>
    <sheet name="체력" sheetId="8" r:id="rId11"/>
    <sheet name="신력 리스트" sheetId="6" r:id="rId12"/>
    <sheet name="드랍테이블" sheetId="4" r:id="rId13"/>
    <sheet name="아이템 기준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5" i="9" l="1"/>
  <c r="M5" i="9" s="1"/>
  <c r="M8" i="9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7" i="9"/>
  <c r="F33" i="8"/>
  <c r="G33" i="8" s="1"/>
  <c r="F34" i="8"/>
  <c r="G34" i="8"/>
  <c r="F35" i="8"/>
  <c r="G35" i="8" s="1"/>
  <c r="F36" i="8"/>
  <c r="G36" i="8"/>
  <c r="F37" i="8"/>
  <c r="G37" i="8"/>
  <c r="F38" i="8"/>
  <c r="G38" i="8" s="1"/>
  <c r="F39" i="8"/>
  <c r="G39" i="8" s="1"/>
  <c r="F40" i="8"/>
  <c r="G40" i="8"/>
  <c r="D33" i="8"/>
  <c r="D34" i="8"/>
  <c r="D35" i="8"/>
  <c r="D36" i="8"/>
  <c r="D37" i="8"/>
  <c r="D38" i="8"/>
  <c r="D39" i="8"/>
  <c r="D40" i="8"/>
  <c r="D32" i="8"/>
  <c r="F32" i="8" s="1"/>
  <c r="G32" i="8" s="1"/>
  <c r="B40" i="8"/>
  <c r="B39" i="8"/>
  <c r="B38" i="8"/>
  <c r="B37" i="8"/>
  <c r="B36" i="8"/>
  <c r="B35" i="8"/>
  <c r="B34" i="8"/>
  <c r="B33" i="8"/>
  <c r="B32" i="8"/>
  <c r="C4" i="9"/>
  <c r="G14" i="15"/>
  <c r="F14" i="15"/>
  <c r="D14" i="15"/>
  <c r="C14" i="15"/>
  <c r="B14" i="15"/>
  <c r="B4" i="16"/>
  <c r="D4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G8" i="15" s="1"/>
  <c r="D62" i="14"/>
  <c r="F62" i="14" s="1"/>
  <c r="J62" i="14" s="1"/>
  <c r="D55" i="14"/>
  <c r="F55" i="14" s="1"/>
  <c r="J55" i="14" s="1"/>
  <c r="D56" i="14"/>
  <c r="F56" i="14" s="1"/>
  <c r="J56" i="14" s="1"/>
  <c r="D57" i="14"/>
  <c r="F57" i="14" s="1"/>
  <c r="J57" i="14" s="1"/>
  <c r="D58" i="14"/>
  <c r="F58" i="14" s="1"/>
  <c r="J58" i="14" s="1"/>
  <c r="D59" i="14"/>
  <c r="H59" i="14" s="1"/>
  <c r="L59" i="14" s="1"/>
  <c r="D60" i="14"/>
  <c r="G60" i="14" s="1"/>
  <c r="K60" i="14" s="1"/>
  <c r="D61" i="14"/>
  <c r="F61" i="14" s="1"/>
  <c r="J61" i="14" s="1"/>
  <c r="D54" i="14"/>
  <c r="H54" i="14" s="1"/>
  <c r="L54" i="14" s="1"/>
  <c r="H56" i="14"/>
  <c r="L56" i="14" s="1"/>
  <c r="H14" i="4"/>
  <c r="H13" i="4"/>
  <c r="H12" i="4"/>
  <c r="H11" i="4"/>
  <c r="H10" i="4"/>
  <c r="H9" i="4"/>
  <c r="H8" i="4"/>
  <c r="H7" i="4"/>
  <c r="H6" i="4"/>
  <c r="B55" i="14"/>
  <c r="B56" i="14"/>
  <c r="B57" i="14"/>
  <c r="B58" i="14"/>
  <c r="B59" i="14"/>
  <c r="B60" i="14"/>
  <c r="B61" i="14"/>
  <c r="B62" i="14"/>
  <c r="B54" i="14"/>
  <c r="H57" i="14" l="1"/>
  <c r="L57" i="14" s="1"/>
  <c r="G57" i="14"/>
  <c r="K57" i="14" s="1"/>
  <c r="G61" i="14"/>
  <c r="K61" i="14" s="1"/>
  <c r="H61" i="14"/>
  <c r="L61" i="14" s="1"/>
  <c r="H55" i="14"/>
  <c r="L55" i="14" s="1"/>
  <c r="G56" i="14"/>
  <c r="K56" i="14" s="1"/>
  <c r="G55" i="14"/>
  <c r="K55" i="14" s="1"/>
  <c r="G15" i="15"/>
  <c r="C4" i="16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F8" i="15" s="1"/>
  <c r="G62" i="14"/>
  <c r="K62" i="14" s="1"/>
  <c r="H62" i="14"/>
  <c r="L62" i="14" s="1"/>
  <c r="F59" i="14"/>
  <c r="J59" i="14" s="1"/>
  <c r="G59" i="14"/>
  <c r="K59" i="14" s="1"/>
  <c r="G58" i="14"/>
  <c r="K58" i="14" s="1"/>
  <c r="H58" i="14"/>
  <c r="L58" i="14" s="1"/>
  <c r="H60" i="14"/>
  <c r="L60" i="14" s="1"/>
  <c r="F60" i="14"/>
  <c r="J60" i="14" s="1"/>
  <c r="F54" i="14"/>
  <c r="J54" i="14" s="1"/>
  <c r="G54" i="14"/>
  <c r="K54" i="14" s="1"/>
  <c r="G5" i="15" l="1"/>
  <c r="E5" i="15"/>
  <c r="C5" i="15"/>
  <c r="AH7" i="14"/>
  <c r="AH8" i="14" s="1"/>
  <c r="AD7" i="14"/>
  <c r="AE7" i="14" s="1"/>
  <c r="Z7" i="14"/>
  <c r="Z8" i="14" s="1"/>
  <c r="V7" i="14"/>
  <c r="W7" i="14" s="1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9" i="10"/>
  <c r="L21" i="6"/>
  <c r="L20" i="6"/>
  <c r="L19" i="6"/>
  <c r="L18" i="6"/>
  <c r="F13" i="9"/>
  <c r="D10" i="10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P38" i="10" s="1"/>
  <c r="D9" i="10"/>
  <c r="E9" i="10" s="1"/>
  <c r="X7" i="14" l="1"/>
  <c r="Y7" i="14" s="1"/>
  <c r="Z9" i="14"/>
  <c r="AB8" i="14"/>
  <c r="AH9" i="14"/>
  <c r="AH10" i="14" s="1"/>
  <c r="AH11" i="14" s="1"/>
  <c r="AH12" i="14" s="1"/>
  <c r="AH13" i="14" s="1"/>
  <c r="AH14" i="14" s="1"/>
  <c r="AH15" i="14" s="1"/>
  <c r="AH16" i="14" s="1"/>
  <c r="AH17" i="14" s="1"/>
  <c r="AH18" i="14" s="1"/>
  <c r="AH19" i="14" s="1"/>
  <c r="AH20" i="14" s="1"/>
  <c r="AH21" i="14" s="1"/>
  <c r="AH22" i="14" s="1"/>
  <c r="AH23" i="14" s="1"/>
  <c r="AH24" i="14" s="1"/>
  <c r="AH25" i="14" s="1"/>
  <c r="AH26" i="14" s="1"/>
  <c r="AH27" i="14" s="1"/>
  <c r="AH28" i="14" s="1"/>
  <c r="AH29" i="14" s="1"/>
  <c r="AH30" i="14" s="1"/>
  <c r="AH31" i="14" s="1"/>
  <c r="AH32" i="14" s="1"/>
  <c r="AH33" i="14" s="1"/>
  <c r="AH34" i="14" s="1"/>
  <c r="AH35" i="14" s="1"/>
  <c r="AH36" i="14" s="1"/>
  <c r="AJ8" i="14"/>
  <c r="AK8" i="14" s="1"/>
  <c r="AF7" i="14"/>
  <c r="AG7" i="14" s="1"/>
  <c r="AB7" i="14"/>
  <c r="AC7" i="14" s="1"/>
  <c r="AC8" i="14" s="1"/>
  <c r="AI7" i="14"/>
  <c r="AI8" i="14" s="1"/>
  <c r="AI9" i="14" s="1"/>
  <c r="AI10" i="14" s="1"/>
  <c r="AI11" i="14" s="1"/>
  <c r="AD8" i="14"/>
  <c r="AJ7" i="14"/>
  <c r="AK7" i="14" s="1"/>
  <c r="AA7" i="14"/>
  <c r="AA8" i="14" s="1"/>
  <c r="V8" i="14"/>
  <c r="X8" i="14" s="1"/>
  <c r="Y8" i="14" s="1"/>
  <c r="P27" i="10"/>
  <c r="P34" i="10"/>
  <c r="P26" i="10"/>
  <c r="P18" i="10"/>
  <c r="P10" i="10"/>
  <c r="P35" i="10"/>
  <c r="P19" i="10"/>
  <c r="P11" i="10"/>
  <c r="P33" i="10"/>
  <c r="P25" i="10"/>
  <c r="P17" i="10"/>
  <c r="P32" i="10"/>
  <c r="P24" i="10"/>
  <c r="P16" i="10"/>
  <c r="P9" i="10"/>
  <c r="Q9" i="10" s="1"/>
  <c r="P23" i="10"/>
  <c r="P30" i="10"/>
  <c r="P22" i="10"/>
  <c r="P14" i="10"/>
  <c r="P37" i="10"/>
  <c r="P29" i="10"/>
  <c r="P21" i="10"/>
  <c r="P13" i="10"/>
  <c r="P31" i="10"/>
  <c r="P15" i="10"/>
  <c r="P36" i="10"/>
  <c r="P28" i="10"/>
  <c r="P20" i="10"/>
  <c r="P12" i="10"/>
  <c r="O39" i="10"/>
  <c r="E10" i="10"/>
  <c r="D8" i="10"/>
  <c r="AJ9" i="14" l="1"/>
  <c r="AK9" i="14" s="1"/>
  <c r="AJ10" i="14"/>
  <c r="AJ11" i="14"/>
  <c r="AD9" i="14"/>
  <c r="AE8" i="14"/>
  <c r="AF8" i="14"/>
  <c r="AG8" i="14" s="1"/>
  <c r="Z10" i="14"/>
  <c r="AB9" i="14"/>
  <c r="AC9" i="14" s="1"/>
  <c r="AA9" i="14"/>
  <c r="AI12" i="14"/>
  <c r="AJ12" i="14"/>
  <c r="V9" i="14"/>
  <c r="W8" i="14"/>
  <c r="W9" i="14" s="1"/>
  <c r="R9" i="10"/>
  <c r="G9" i="10" s="1"/>
  <c r="H9" i="10" s="1"/>
  <c r="Q17" i="10"/>
  <c r="Q18" i="10"/>
  <c r="Q14" i="10"/>
  <c r="Q16" i="10"/>
  <c r="Q15" i="10"/>
  <c r="Q24" i="10"/>
  <c r="Q25" i="10"/>
  <c r="Q26" i="10"/>
  <c r="Q28" i="10"/>
  <c r="Q27" i="10"/>
  <c r="Q35" i="10"/>
  <c r="Q36" i="10"/>
  <c r="Q34" i="10"/>
  <c r="Q37" i="10"/>
  <c r="Q38" i="10"/>
  <c r="Q33" i="10"/>
  <c r="Q29" i="10"/>
  <c r="Q30" i="10"/>
  <c r="Q32" i="10"/>
  <c r="Q31" i="10"/>
  <c r="Q20" i="10"/>
  <c r="Q21" i="10"/>
  <c r="Q22" i="10"/>
  <c r="Q23" i="10"/>
  <c r="Q19" i="10"/>
  <c r="Q11" i="10"/>
  <c r="Q12" i="10"/>
  <c r="Q13" i="10"/>
  <c r="Q10" i="10"/>
  <c r="R10" i="10" s="1"/>
  <c r="G10" i="10" s="1"/>
  <c r="H10" i="10" s="1"/>
  <c r="E11" i="10"/>
  <c r="AK10" i="14" l="1"/>
  <c r="AK11" i="14"/>
  <c r="AA10" i="14"/>
  <c r="Z11" i="14"/>
  <c r="AB10" i="14"/>
  <c r="AC10" i="14" s="1"/>
  <c r="AK12" i="14"/>
  <c r="AD10" i="14"/>
  <c r="AF9" i="14"/>
  <c r="AG9" i="14" s="1"/>
  <c r="AE9" i="14"/>
  <c r="AI13" i="14"/>
  <c r="AJ13" i="14"/>
  <c r="V10" i="14"/>
  <c r="X10" i="14" s="1"/>
  <c r="X9" i="14"/>
  <c r="Y9" i="14" s="1"/>
  <c r="Y10" i="14" s="1"/>
  <c r="W10" i="14"/>
  <c r="V11" i="14"/>
  <c r="X11" i="14" s="1"/>
  <c r="E12" i="10"/>
  <c r="R11" i="10"/>
  <c r="G11" i="10" s="1"/>
  <c r="H11" i="10" s="1"/>
  <c r="AF10" i="14" l="1"/>
  <c r="AG10" i="14" s="1"/>
  <c r="AD11" i="14"/>
  <c r="AE10" i="14"/>
  <c r="Y11" i="14"/>
  <c r="AK13" i="14"/>
  <c r="Z12" i="14"/>
  <c r="AB11" i="14"/>
  <c r="AC11" i="14" s="1"/>
  <c r="AA11" i="14"/>
  <c r="AI14" i="14"/>
  <c r="AJ14" i="14"/>
  <c r="V12" i="14"/>
  <c r="X12" i="14" s="1"/>
  <c r="W11" i="14"/>
  <c r="E13" i="10"/>
  <c r="R12" i="10"/>
  <c r="G12" i="10" s="1"/>
  <c r="H12" i="10" s="1"/>
  <c r="Z13" i="14" l="1"/>
  <c r="AB12" i="14"/>
  <c r="AC12" i="14" s="1"/>
  <c r="Y12" i="14"/>
  <c r="AF11" i="14"/>
  <c r="AG11" i="14" s="1"/>
  <c r="AE11" i="14"/>
  <c r="AD12" i="14"/>
  <c r="AK14" i="14"/>
  <c r="AA12" i="14"/>
  <c r="AI15" i="14"/>
  <c r="AJ15" i="14"/>
  <c r="W12" i="14"/>
  <c r="V13" i="14"/>
  <c r="X13" i="14" s="1"/>
  <c r="E14" i="10"/>
  <c r="R13" i="10"/>
  <c r="G13" i="10" s="1"/>
  <c r="H13" i="10" s="1"/>
  <c r="AK15" i="14" l="1"/>
  <c r="AF12" i="14"/>
  <c r="AG12" i="14" s="1"/>
  <c r="AD13" i="14"/>
  <c r="AE12" i="14"/>
  <c r="Y13" i="14"/>
  <c r="AA13" i="14"/>
  <c r="Z14" i="14"/>
  <c r="AB13" i="14"/>
  <c r="AC13" i="14" s="1"/>
  <c r="AI16" i="14"/>
  <c r="AJ16" i="14"/>
  <c r="AK16" i="14" s="1"/>
  <c r="V14" i="14"/>
  <c r="X14" i="14" s="1"/>
  <c r="W13" i="14"/>
  <c r="E15" i="10"/>
  <c r="R14" i="10"/>
  <c r="Y14" i="14" l="1"/>
  <c r="AA14" i="14"/>
  <c r="AF13" i="14"/>
  <c r="AG13" i="14" s="1"/>
  <c r="AD14" i="14"/>
  <c r="AE13" i="14"/>
  <c r="Z15" i="14"/>
  <c r="AB14" i="14"/>
  <c r="AC14" i="14" s="1"/>
  <c r="AI17" i="14"/>
  <c r="AJ17" i="14"/>
  <c r="AK17" i="14" s="1"/>
  <c r="W14" i="14"/>
  <c r="V15" i="14"/>
  <c r="X15" i="14" s="1"/>
  <c r="E16" i="10"/>
  <c r="R15" i="10"/>
  <c r="G15" i="10" s="1"/>
  <c r="G14" i="10"/>
  <c r="H14" i="10" s="1"/>
  <c r="H15" i="10" s="1"/>
  <c r="AF14" i="14" l="1"/>
  <c r="AG14" i="14" s="1"/>
  <c r="AE14" i="14"/>
  <c r="AD15" i="14"/>
  <c r="Y15" i="14"/>
  <c r="Z16" i="14"/>
  <c r="AB15" i="14"/>
  <c r="AC15" i="14" s="1"/>
  <c r="AA15" i="14"/>
  <c r="AI18" i="14"/>
  <c r="AJ18" i="14"/>
  <c r="AK18" i="14" s="1"/>
  <c r="V16" i="14"/>
  <c r="X16" i="14" s="1"/>
  <c r="W15" i="14"/>
  <c r="E17" i="10"/>
  <c r="R16" i="10"/>
  <c r="Z17" i="14" l="1"/>
  <c r="AB16" i="14"/>
  <c r="AC16" i="14" s="1"/>
  <c r="Y16" i="14"/>
  <c r="AF15" i="14"/>
  <c r="AG15" i="14" s="1"/>
  <c r="AE15" i="14"/>
  <c r="AD16" i="14"/>
  <c r="AA16" i="14"/>
  <c r="AI19" i="14"/>
  <c r="AJ19" i="14"/>
  <c r="AK19" i="14" s="1"/>
  <c r="W16" i="14"/>
  <c r="V17" i="14"/>
  <c r="X17" i="14" s="1"/>
  <c r="G16" i="10"/>
  <c r="H16" i="10" s="1"/>
  <c r="E18" i="10"/>
  <c r="R17" i="10"/>
  <c r="G17" i="10" s="1"/>
  <c r="AF16" i="14" l="1"/>
  <c r="AG16" i="14" s="1"/>
  <c r="AD17" i="14"/>
  <c r="AE16" i="14"/>
  <c r="Y17" i="14"/>
  <c r="Z18" i="14"/>
  <c r="AB17" i="14"/>
  <c r="AC17" i="14" s="1"/>
  <c r="AA17" i="14"/>
  <c r="AI20" i="14"/>
  <c r="AJ20" i="14"/>
  <c r="AK20" i="14" s="1"/>
  <c r="V18" i="14"/>
  <c r="X18" i="14" s="1"/>
  <c r="W17" i="14"/>
  <c r="E19" i="10"/>
  <c r="R18" i="10"/>
  <c r="G18" i="10" s="1"/>
  <c r="H17" i="10"/>
  <c r="H18" i="10" s="1"/>
  <c r="Z19" i="14" l="1"/>
  <c r="AB18" i="14"/>
  <c r="AC18" i="14" s="1"/>
  <c r="Y18" i="14"/>
  <c r="AF17" i="14"/>
  <c r="AG17" i="14" s="1"/>
  <c r="AE17" i="14"/>
  <c r="AD18" i="14"/>
  <c r="AA18" i="14"/>
  <c r="AI21" i="14"/>
  <c r="AJ21" i="14"/>
  <c r="AK21" i="14" s="1"/>
  <c r="W18" i="14"/>
  <c r="V19" i="14"/>
  <c r="X19" i="14" s="1"/>
  <c r="E20" i="10"/>
  <c r="R19" i="10"/>
  <c r="G19" i="10" s="1"/>
  <c r="H19" i="10" s="1"/>
  <c r="AA19" i="14" l="1"/>
  <c r="AF18" i="14"/>
  <c r="AE18" i="14"/>
  <c r="AD19" i="14"/>
  <c r="AG18" i="14"/>
  <c r="Y19" i="14"/>
  <c r="Z20" i="14"/>
  <c r="AB19" i="14"/>
  <c r="AC19" i="14" s="1"/>
  <c r="AI22" i="14"/>
  <c r="AJ22" i="14"/>
  <c r="AK22" i="14" s="1"/>
  <c r="V20" i="14"/>
  <c r="X20" i="14" s="1"/>
  <c r="W19" i="14"/>
  <c r="E21" i="10"/>
  <c r="R20" i="10"/>
  <c r="G20" i="10" s="1"/>
  <c r="H20" i="10" s="1"/>
  <c r="Z21" i="14" l="1"/>
  <c r="AB20" i="14"/>
  <c r="AC20" i="14" s="1"/>
  <c r="Y20" i="14"/>
  <c r="AF19" i="14"/>
  <c r="AG19" i="14" s="1"/>
  <c r="AE19" i="14"/>
  <c r="AD20" i="14"/>
  <c r="AA20" i="14"/>
  <c r="AA21" i="14" s="1"/>
  <c r="AI23" i="14"/>
  <c r="AJ23" i="14"/>
  <c r="AK23" i="14" s="1"/>
  <c r="W20" i="14"/>
  <c r="V21" i="14"/>
  <c r="X21" i="14" s="1"/>
  <c r="E22" i="10"/>
  <c r="R21" i="10"/>
  <c r="G21" i="10" s="1"/>
  <c r="H21" i="10" s="1"/>
  <c r="AF20" i="14" l="1"/>
  <c r="AD21" i="14"/>
  <c r="AE20" i="14"/>
  <c r="AG20" i="14"/>
  <c r="Y21" i="14"/>
  <c r="Z22" i="14"/>
  <c r="AB21" i="14"/>
  <c r="AC21" i="14" s="1"/>
  <c r="AI24" i="14"/>
  <c r="AJ24" i="14"/>
  <c r="AK24" i="14" s="1"/>
  <c r="V22" i="14"/>
  <c r="X22" i="14" s="1"/>
  <c r="W21" i="14"/>
  <c r="E23" i="10"/>
  <c r="R22" i="10"/>
  <c r="G22" i="10" s="1"/>
  <c r="H22" i="10" s="1"/>
  <c r="Y22" i="14" l="1"/>
  <c r="Z23" i="14"/>
  <c r="AB22" i="14"/>
  <c r="AC22" i="14" s="1"/>
  <c r="AF21" i="14"/>
  <c r="AG21" i="14" s="1"/>
  <c r="AD22" i="14"/>
  <c r="AE21" i="14"/>
  <c r="AA22" i="14"/>
  <c r="AI25" i="14"/>
  <c r="AJ25" i="14"/>
  <c r="AK25" i="14" s="1"/>
  <c r="W22" i="14"/>
  <c r="V23" i="14"/>
  <c r="X23" i="14" s="1"/>
  <c r="E24" i="10"/>
  <c r="R23" i="10"/>
  <c r="G23" i="10" s="1"/>
  <c r="H23" i="10" s="1"/>
  <c r="Y23" i="14" l="1"/>
  <c r="AF22" i="14"/>
  <c r="AG22" i="14" s="1"/>
  <c r="AE22" i="14"/>
  <c r="AD23" i="14"/>
  <c r="Z24" i="14"/>
  <c r="AB23" i="14"/>
  <c r="AC23" i="14" s="1"/>
  <c r="AA23" i="14"/>
  <c r="AI26" i="14"/>
  <c r="AJ26" i="14"/>
  <c r="AK26" i="14" s="1"/>
  <c r="V24" i="14"/>
  <c r="X24" i="14" s="1"/>
  <c r="Y24" i="14" s="1"/>
  <c r="W23" i="14"/>
  <c r="E25" i="10"/>
  <c r="R24" i="10"/>
  <c r="G24" i="10" s="1"/>
  <c r="H24" i="10" s="1"/>
  <c r="AF23" i="14" l="1"/>
  <c r="AG23" i="14" s="1"/>
  <c r="AE23" i="14"/>
  <c r="AD24" i="14"/>
  <c r="Z25" i="14"/>
  <c r="AB24" i="14"/>
  <c r="AC24" i="14" s="1"/>
  <c r="AA24" i="14"/>
  <c r="AI27" i="14"/>
  <c r="AJ27" i="14"/>
  <c r="AK27" i="14" s="1"/>
  <c r="W24" i="14"/>
  <c r="V25" i="14"/>
  <c r="X25" i="14" s="1"/>
  <c r="Y25" i="14" s="1"/>
  <c r="E26" i="10"/>
  <c r="R25" i="10"/>
  <c r="G25" i="10" s="1"/>
  <c r="H25" i="10" s="1"/>
  <c r="Z26" i="14" l="1"/>
  <c r="AB25" i="14"/>
  <c r="AC25" i="14" s="1"/>
  <c r="AF24" i="14"/>
  <c r="AG24" i="14" s="1"/>
  <c r="AD25" i="14"/>
  <c r="AE24" i="14"/>
  <c r="AA25" i="14"/>
  <c r="AI28" i="14"/>
  <c r="AJ28" i="14"/>
  <c r="AK28" i="14" s="1"/>
  <c r="V26" i="14"/>
  <c r="X26" i="14" s="1"/>
  <c r="Y26" i="14" s="1"/>
  <c r="W25" i="14"/>
  <c r="E27" i="10"/>
  <c r="R26" i="10"/>
  <c r="G26" i="10" s="1"/>
  <c r="H26" i="10" s="1"/>
  <c r="AF25" i="14" l="1"/>
  <c r="AG25" i="14" s="1"/>
  <c r="AD26" i="14"/>
  <c r="AE25" i="14"/>
  <c r="Z27" i="14"/>
  <c r="AB26" i="14"/>
  <c r="AC26" i="14" s="1"/>
  <c r="AA26" i="14"/>
  <c r="AI29" i="14"/>
  <c r="AJ29" i="14"/>
  <c r="AK29" i="14" s="1"/>
  <c r="W26" i="14"/>
  <c r="V27" i="14"/>
  <c r="X27" i="14" s="1"/>
  <c r="Y27" i="14" s="1"/>
  <c r="E28" i="10"/>
  <c r="R27" i="10"/>
  <c r="G27" i="10" s="1"/>
  <c r="H27" i="10" s="1"/>
  <c r="Z28" i="14" l="1"/>
  <c r="AB27" i="14"/>
  <c r="AC27" i="14" s="1"/>
  <c r="AF26" i="14"/>
  <c r="AG26" i="14" s="1"/>
  <c r="AD27" i="14"/>
  <c r="AE26" i="14"/>
  <c r="AA27" i="14"/>
  <c r="AI30" i="14"/>
  <c r="AJ30" i="14"/>
  <c r="AK30" i="14" s="1"/>
  <c r="V28" i="14"/>
  <c r="X28" i="14" s="1"/>
  <c r="Y28" i="14" s="1"/>
  <c r="W27" i="14"/>
  <c r="E29" i="10"/>
  <c r="R28" i="10"/>
  <c r="G28" i="10" s="1"/>
  <c r="H28" i="10" s="1"/>
  <c r="Z29" i="14" l="1"/>
  <c r="AB28" i="14"/>
  <c r="AC28" i="14" s="1"/>
  <c r="AF27" i="14"/>
  <c r="AG27" i="14" s="1"/>
  <c r="AD28" i="14"/>
  <c r="AE27" i="14"/>
  <c r="AA28" i="14"/>
  <c r="AI31" i="14"/>
  <c r="AJ31" i="14"/>
  <c r="AK31" i="14" s="1"/>
  <c r="W28" i="14"/>
  <c r="V29" i="14"/>
  <c r="X29" i="14" s="1"/>
  <c r="Y29" i="14" s="1"/>
  <c r="E30" i="10"/>
  <c r="R29" i="10"/>
  <c r="G29" i="10" s="1"/>
  <c r="H29" i="10" s="1"/>
  <c r="AF28" i="14" l="1"/>
  <c r="AG28" i="14" s="1"/>
  <c r="AE28" i="14"/>
  <c r="AD29" i="14"/>
  <c r="Z30" i="14"/>
  <c r="AB29" i="14"/>
  <c r="AC29" i="14" s="1"/>
  <c r="AA29" i="14"/>
  <c r="AI32" i="14"/>
  <c r="AJ32" i="14"/>
  <c r="AK32" i="14" s="1"/>
  <c r="V30" i="14"/>
  <c r="X30" i="14" s="1"/>
  <c r="Y30" i="14" s="1"/>
  <c r="W29" i="14"/>
  <c r="E31" i="10"/>
  <c r="R30" i="10"/>
  <c r="G30" i="10" s="1"/>
  <c r="H30" i="10" s="1"/>
  <c r="Z31" i="14" l="1"/>
  <c r="AB30" i="14"/>
  <c r="AC30" i="14" s="1"/>
  <c r="AF29" i="14"/>
  <c r="AG29" i="14" s="1"/>
  <c r="AE29" i="14"/>
  <c r="AD30" i="14"/>
  <c r="AA30" i="14"/>
  <c r="AI33" i="14"/>
  <c r="AJ33" i="14"/>
  <c r="AK33" i="14" s="1"/>
  <c r="W30" i="14"/>
  <c r="V31" i="14"/>
  <c r="X31" i="14" s="1"/>
  <c r="Y31" i="14" s="1"/>
  <c r="E32" i="10"/>
  <c r="R31" i="10"/>
  <c r="G31" i="10" s="1"/>
  <c r="H31" i="10" s="1"/>
  <c r="AF30" i="14" l="1"/>
  <c r="AG30" i="14" s="1"/>
  <c r="AE30" i="14"/>
  <c r="AD31" i="14"/>
  <c r="Z32" i="14"/>
  <c r="AB31" i="14"/>
  <c r="AC31" i="14" s="1"/>
  <c r="AA31" i="14"/>
  <c r="AI34" i="14"/>
  <c r="AJ34" i="14"/>
  <c r="AK34" i="14" s="1"/>
  <c r="V32" i="14"/>
  <c r="X32" i="14" s="1"/>
  <c r="Y32" i="14" s="1"/>
  <c r="W31" i="14"/>
  <c r="E33" i="10"/>
  <c r="R32" i="10"/>
  <c r="G32" i="10" s="1"/>
  <c r="H32" i="10" s="1"/>
  <c r="W32" i="14" l="1"/>
  <c r="Z33" i="14"/>
  <c r="AB32" i="14"/>
  <c r="AC32" i="14" s="1"/>
  <c r="AF31" i="14"/>
  <c r="AG31" i="14" s="1"/>
  <c r="AE31" i="14"/>
  <c r="AD32" i="14"/>
  <c r="AA32" i="14"/>
  <c r="AI35" i="14"/>
  <c r="AJ35" i="14"/>
  <c r="AK35" i="14" s="1"/>
  <c r="V33" i="14"/>
  <c r="X33" i="14" s="1"/>
  <c r="Y33" i="14" s="1"/>
  <c r="E34" i="10"/>
  <c r="R33" i="10"/>
  <c r="G33" i="10" s="1"/>
  <c r="H33" i="10" s="1"/>
  <c r="AF32" i="14" l="1"/>
  <c r="AG32" i="14" s="1"/>
  <c r="AD33" i="14"/>
  <c r="AE32" i="14"/>
  <c r="Z34" i="14"/>
  <c r="AB33" i="14"/>
  <c r="AC33" i="14" s="1"/>
  <c r="AA33" i="14"/>
  <c r="AI36" i="14"/>
  <c r="AJ36" i="14"/>
  <c r="AK36" i="14" s="1"/>
  <c r="V34" i="14"/>
  <c r="X34" i="14" s="1"/>
  <c r="Y34" i="14" s="1"/>
  <c r="W33" i="14"/>
  <c r="E35" i="10"/>
  <c r="R34" i="10"/>
  <c r="G34" i="10" s="1"/>
  <c r="H34" i="10" s="1"/>
  <c r="W34" i="14" l="1"/>
  <c r="Z35" i="14"/>
  <c r="AB34" i="14"/>
  <c r="AC34" i="14" s="1"/>
  <c r="AF33" i="14"/>
  <c r="AG33" i="14" s="1"/>
  <c r="AE33" i="14"/>
  <c r="AD34" i="14"/>
  <c r="AA34" i="14"/>
  <c r="V35" i="14"/>
  <c r="X35" i="14" s="1"/>
  <c r="Y35" i="14" s="1"/>
  <c r="E36" i="10"/>
  <c r="R35" i="10"/>
  <c r="G35" i="10" s="1"/>
  <c r="H35" i="10" s="1"/>
  <c r="AF34" i="14" l="1"/>
  <c r="AG34" i="14" s="1"/>
  <c r="AE34" i="14"/>
  <c r="AD35" i="14"/>
  <c r="Z36" i="14"/>
  <c r="AB36" i="14" s="1"/>
  <c r="AB35" i="14"/>
  <c r="AC35" i="14" s="1"/>
  <c r="AC36" i="14" s="1"/>
  <c r="AA35" i="14"/>
  <c r="V36" i="14"/>
  <c r="X36" i="14" s="1"/>
  <c r="Y36" i="14" s="1"/>
  <c r="W35" i="14"/>
  <c r="E37" i="10"/>
  <c r="R36" i="10"/>
  <c r="G36" i="10" s="1"/>
  <c r="H36" i="10" s="1"/>
  <c r="AF35" i="14" l="1"/>
  <c r="AG35" i="14" s="1"/>
  <c r="AD36" i="14"/>
  <c r="AE35" i="14"/>
  <c r="AA36" i="14"/>
  <c r="W36" i="14"/>
  <c r="E38" i="10"/>
  <c r="R37" i="10"/>
  <c r="G37" i="10" s="1"/>
  <c r="H37" i="10" s="1"/>
  <c r="AE36" i="14" l="1"/>
  <c r="AF36" i="14"/>
  <c r="AG36" i="14" s="1"/>
  <c r="E8" i="10"/>
  <c r="R38" i="10"/>
  <c r="G38" i="10" l="1"/>
  <c r="H38" i="10" s="1"/>
  <c r="R39" i="10"/>
  <c r="L6" i="12" l="1"/>
  <c r="K6" i="12"/>
  <c r="J6" i="12"/>
  <c r="I6" i="12"/>
  <c r="H6" i="12"/>
  <c r="G6" i="12"/>
  <c r="F6" i="12"/>
  <c r="E6" i="12"/>
  <c r="L6" i="9" l="1"/>
  <c r="K6" i="9"/>
  <c r="C6" i="9"/>
  <c r="J6" i="9"/>
  <c r="B6" i="9"/>
  <c r="F12" i="9"/>
  <c r="F11" i="9"/>
  <c r="F10" i="9"/>
  <c r="D13" i="8"/>
  <c r="E13" i="8" s="1"/>
  <c r="D12" i="8"/>
  <c r="E12" i="8" s="1"/>
  <c r="D11" i="8"/>
  <c r="E11" i="8" s="1"/>
  <c r="D10" i="8"/>
  <c r="E10" i="8" s="1"/>
  <c r="D9" i="8"/>
  <c r="E9" i="8" s="1"/>
  <c r="D8" i="8"/>
  <c r="E8" i="8" s="1"/>
  <c r="D7" i="8"/>
  <c r="E7" i="8" s="1"/>
  <c r="E6" i="8"/>
  <c r="G25" i="7"/>
  <c r="F25" i="7"/>
  <c r="E25" i="7"/>
  <c r="G24" i="7"/>
  <c r="F24" i="7"/>
  <c r="E24" i="7"/>
  <c r="N23" i="7"/>
  <c r="M23" i="7"/>
  <c r="G23" i="7"/>
  <c r="F23" i="7"/>
  <c r="E23" i="7"/>
  <c r="N22" i="7"/>
  <c r="M22" i="7"/>
  <c r="G22" i="7"/>
  <c r="F22" i="7"/>
  <c r="E22" i="7"/>
  <c r="N21" i="7"/>
  <c r="M21" i="7"/>
  <c r="G21" i="7"/>
  <c r="F21" i="7"/>
  <c r="E21" i="7"/>
  <c r="N20" i="7"/>
  <c r="M20" i="7"/>
  <c r="G20" i="7"/>
  <c r="F20" i="7"/>
  <c r="E20" i="7"/>
  <c r="N19" i="7"/>
  <c r="M19" i="7"/>
  <c r="G19" i="7"/>
  <c r="F19" i="7"/>
  <c r="E19" i="7"/>
  <c r="N18" i="7"/>
  <c r="M18" i="7"/>
  <c r="G18" i="7"/>
  <c r="F18" i="7"/>
  <c r="E18" i="7"/>
  <c r="N17" i="7"/>
  <c r="M17" i="7"/>
  <c r="G17" i="7"/>
  <c r="F17" i="7"/>
  <c r="E17" i="7"/>
  <c r="N16" i="7"/>
  <c r="M16" i="7"/>
  <c r="G16" i="7"/>
  <c r="F16" i="7"/>
  <c r="E16" i="7"/>
  <c r="N15" i="7"/>
  <c r="M15" i="7"/>
  <c r="G15" i="7"/>
  <c r="F15" i="7"/>
  <c r="E15" i="7"/>
  <c r="N14" i="7"/>
  <c r="M14" i="7"/>
  <c r="G14" i="7"/>
  <c r="F14" i="7"/>
  <c r="E14" i="7"/>
  <c r="N13" i="7"/>
  <c r="M13" i="7"/>
  <c r="G13" i="7"/>
  <c r="F13" i="7"/>
  <c r="E13" i="7"/>
  <c r="N12" i="7"/>
  <c r="M12" i="7"/>
  <c r="G12" i="7"/>
  <c r="F12" i="7"/>
  <c r="E12" i="7"/>
  <c r="N11" i="7"/>
  <c r="M11" i="7"/>
  <c r="G11" i="7"/>
  <c r="F11" i="7"/>
  <c r="E11" i="7"/>
  <c r="N10" i="7"/>
  <c r="M10" i="7"/>
  <c r="G10" i="7"/>
  <c r="F10" i="7"/>
  <c r="E10" i="7"/>
  <c r="N9" i="7"/>
  <c r="M9" i="7"/>
  <c r="G9" i="7"/>
  <c r="F9" i="7"/>
  <c r="E9" i="7"/>
  <c r="N8" i="7"/>
  <c r="M8" i="7"/>
  <c r="G8" i="7"/>
  <c r="F8" i="7"/>
  <c r="E8" i="7"/>
  <c r="N7" i="7"/>
  <c r="M7" i="7"/>
  <c r="G7" i="7"/>
  <c r="F7" i="7"/>
  <c r="E7" i="7"/>
  <c r="N6" i="7"/>
  <c r="M6" i="7"/>
  <c r="G6" i="7"/>
  <c r="F6" i="7"/>
  <c r="E6" i="7"/>
  <c r="C13" i="4"/>
  <c r="E13" i="4"/>
  <c r="F13" i="4"/>
  <c r="F7" i="4"/>
  <c r="F8" i="4"/>
  <c r="F9" i="4"/>
  <c r="F10" i="4"/>
  <c r="F11" i="4"/>
  <c r="F12" i="4"/>
  <c r="F14" i="4"/>
  <c r="F6" i="4"/>
  <c r="E7" i="4"/>
  <c r="E8" i="4"/>
  <c r="E9" i="4"/>
  <c r="E10" i="4"/>
  <c r="E11" i="4"/>
  <c r="E12" i="4"/>
  <c r="E14" i="4"/>
  <c r="E6" i="4"/>
  <c r="C7" i="4"/>
  <c r="C8" i="4"/>
  <c r="C9" i="4"/>
  <c r="C10" i="4"/>
  <c r="C11" i="4"/>
  <c r="C12" i="4"/>
  <c r="C14" i="4"/>
  <c r="C6" i="4"/>
  <c r="L17" i="6"/>
  <c r="L16" i="6"/>
  <c r="L15" i="6"/>
  <c r="L14" i="6"/>
  <c r="L13" i="6"/>
  <c r="L12" i="6"/>
  <c r="L11" i="6"/>
  <c r="L10" i="6"/>
  <c r="L9" i="6"/>
  <c r="L8" i="6"/>
  <c r="L7" i="6"/>
  <c r="L6" i="6"/>
  <c r="J13" i="5"/>
  <c r="J12" i="5"/>
  <c r="J9" i="5"/>
  <c r="K7" i="9" l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L7" i="9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D6" i="9"/>
  <c r="J7" i="9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E6" i="9"/>
  <c r="F6" i="9"/>
  <c r="J5" i="9" l="1"/>
  <c r="B8" i="15"/>
  <c r="G9" i="15" s="1"/>
  <c r="G17" i="15" s="1"/>
  <c r="L5" i="9"/>
  <c r="D8" i="15"/>
  <c r="K5" i="9"/>
  <c r="C8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임해인</author>
  </authors>
  <commentList>
    <comment ref="M4" authorId="0" shapeId="0" xr:uid="{81D7AEFA-4F80-43C2-8426-EEC688F097D4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보편적으로</t>
        </r>
        <r>
          <rPr>
            <sz val="9"/>
            <color indexed="81"/>
            <rFont val="Tahoma"/>
            <family val="2"/>
          </rPr>
          <t xml:space="preserve"> 7~8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완성
헤비유저가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정도</t>
        </r>
      </text>
    </comment>
    <comment ref="C6" authorId="0" shapeId="0" xr:uid="{2D208691-9CAC-43C2-B4B7-EA0335A2EA86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임해인</author>
  </authors>
  <commentList>
    <comment ref="G9" authorId="0" shapeId="0" xr:uid="{0E657EC8-6921-49BE-A977-63B969CE58BC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배율</t>
        </r>
        <r>
          <rPr>
            <sz val="9"/>
            <color indexed="81"/>
            <rFont val="Tahoma"/>
            <family val="2"/>
          </rPr>
          <t xml:space="preserve"> * (</t>
        </r>
        <r>
          <rPr>
            <sz val="9"/>
            <color indexed="81"/>
            <rFont val="돋움"/>
            <family val="3"/>
            <charset val="129"/>
          </rPr>
          <t>확률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15" authorId="0" shapeId="0" xr:uid="{00CE1727-F466-4212-8260-47E0DA5202D6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치명공격</t>
        </r>
        <r>
          <rPr>
            <sz val="9"/>
            <color indexed="81"/>
            <rFont val="Tahoma"/>
            <family val="2"/>
          </rPr>
          <t xml:space="preserve"> * ( </t>
        </r>
        <r>
          <rPr>
            <sz val="9"/>
            <color indexed="81"/>
            <rFont val="돋움"/>
            <family val="3"/>
            <charset val="129"/>
          </rPr>
          <t>치명확률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</t>
        </r>
        <r>
          <rPr>
            <sz val="9"/>
            <color indexed="81"/>
            <rFont val="Tahoma"/>
            <family val="2"/>
          </rPr>
          <t xml:space="preserve"> 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임해인</author>
  </authors>
  <commentList>
    <comment ref="J6" authorId="0" shapeId="0" xr:uid="{23D638C9-994E-4C2B-8693-238A1B4F344A}">
      <text>
        <r>
          <rPr>
            <b/>
            <sz val="9"/>
            <color rgb="FF000000"/>
            <rFont val="돋움"/>
            <family val="2"/>
            <charset val="129"/>
          </rPr>
          <t>임해인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2"/>
            <charset val="129"/>
          </rPr>
          <t>연산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돋움"/>
            <family val="2"/>
            <charset val="129"/>
          </rPr>
          <t>이전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데이터</t>
        </r>
        <r>
          <rPr>
            <sz val="9"/>
            <color rgb="FF000000"/>
            <rFont val="Tahoma"/>
            <family val="2"/>
          </rPr>
          <t xml:space="preserve"> * </t>
        </r>
        <r>
          <rPr>
            <sz val="9"/>
            <color rgb="FF000000"/>
            <rFont val="돋움"/>
            <family val="2"/>
            <charset val="129"/>
          </rPr>
          <t>가산치</t>
        </r>
      </text>
    </comment>
    <comment ref="F9" authorId="0" shapeId="0" xr:uid="{7C02DC39-997E-4C8D-AA6A-AD96D0957B67}">
      <text>
        <r>
          <rPr>
            <b/>
            <sz val="9"/>
            <color rgb="FF000000"/>
            <rFont val="돋움"/>
            <family val="2"/>
            <charset val="129"/>
          </rPr>
          <t>임해인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2"/>
            <charset val="129"/>
          </rPr>
          <t>공격력</t>
        </r>
        <r>
          <rPr>
            <sz val="9"/>
            <color rgb="FF000000"/>
            <rFont val="Tahoma"/>
            <family val="2"/>
          </rPr>
          <t xml:space="preserve"> + </t>
        </r>
        <r>
          <rPr>
            <sz val="9"/>
            <color rgb="FF000000"/>
            <rFont val="돋움"/>
            <family val="2"/>
            <charset val="129"/>
          </rPr>
          <t>공속</t>
        </r>
        <r>
          <rPr>
            <sz val="9"/>
            <color rgb="FF000000"/>
            <rFont val="Tahoma"/>
            <family val="2"/>
          </rPr>
          <t xml:space="preserve"> + </t>
        </r>
        <r>
          <rPr>
            <sz val="9"/>
            <color rgb="FF000000"/>
            <rFont val="돋움"/>
            <family val="2"/>
            <charset val="129"/>
          </rPr>
          <t>방어력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임해인</author>
  </authors>
  <commentList>
    <comment ref="D9" authorId="0" shapeId="0" xr:uid="{FFC30EE2-F389-401C-A3B1-15D019B46079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대입</t>
        </r>
      </text>
    </comment>
    <comment ref="D10" authorId="0" shapeId="0" xr:uid="{D5A5238D-0DAB-4A32-96CE-18029C51DCC6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가산치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직전레벨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임해인</author>
  </authors>
  <commentList>
    <comment ref="B53" authorId="0" shapeId="0" xr:uid="{2BA98021-2709-49E5-8506-95E49B275AD1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연동</t>
        </r>
      </text>
    </comment>
    <comment ref="C53" authorId="0" shapeId="0" xr:uid="{93A66A86-DE91-4370-ABDC-F549FBB26F52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연동</t>
        </r>
      </text>
    </comment>
    <comment ref="D53" authorId="0" shapeId="0" xr:uid="{05E25A3E-B3C9-4672-BAE2-AF65FF8A25E7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드랍테이블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연동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임해인</author>
  </authors>
  <commentList>
    <comment ref="F4" authorId="0" shapeId="0" xr:uid="{A8544A81-B3D9-4398-AF6C-11CD0B967F83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/ 10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</t>
        </r>
      </text>
    </comment>
    <comment ref="H4" authorId="0" shapeId="0" xr:uid="{DF23AE1C-F165-4B31-8425-23E0133A268A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* 6
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유지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: 1.5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루프
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유도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임해인</author>
  </authors>
  <commentList>
    <comment ref="B31" authorId="0" shapeId="0" xr:uid="{17F4D7CE-C010-46A0-8513-5891ADD25CBE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연동</t>
        </r>
      </text>
    </comment>
    <comment ref="C31" authorId="0" shapeId="0" xr:uid="{C992F8FD-94DA-4BD1-8B59-F275A80DDC43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연동</t>
        </r>
      </text>
    </comment>
    <comment ref="D31" authorId="0" shapeId="0" xr:uid="{449C6D56-A392-4C67-991C-D20E744003B2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드랍테이블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연동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임해인</author>
  </authors>
  <commentList>
    <comment ref="L5" authorId="0" shapeId="0" xr:uid="{3A17CD0F-9919-482F-8757-EC9186C88951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/200) + (</t>
        </r>
        <r>
          <rPr>
            <sz val="9"/>
            <color indexed="81"/>
            <rFont val="돋움"/>
            <family val="3"/>
            <charset val="129"/>
          </rPr>
          <t>공격속도</t>
        </r>
        <r>
          <rPr>
            <sz val="9"/>
            <color indexed="81"/>
            <rFont val="Tahoma"/>
            <family val="2"/>
          </rPr>
          <t xml:space="preserve"> /10)+(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>/20)+</t>
        </r>
        <r>
          <rPr>
            <sz val="9"/>
            <color indexed="81"/>
            <rFont val="돋움"/>
            <family val="3"/>
            <charset val="129"/>
          </rPr>
          <t xml:space="preserve">이동속도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임해인</author>
  </authors>
  <commentList>
    <comment ref="F5" authorId="0" shapeId="0" xr:uid="{9838CC1C-43B7-42BC-B7BF-DD474EE90134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경험치와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기준값에서</t>
        </r>
        <r>
          <rPr>
            <sz val="9"/>
            <color indexed="81"/>
            <rFont val="Tahoma"/>
            <family val="2"/>
          </rPr>
          <t xml:space="preserve"> 10% </t>
        </r>
        <r>
          <rPr>
            <sz val="9"/>
            <color indexed="81"/>
            <rFont val="돋움"/>
            <family val="3"/>
            <charset val="129"/>
          </rPr>
          <t>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</text>
    </comment>
    <comment ref="H5" authorId="0" shapeId="0" xr:uid="{EA2911EF-4CE6-4F04-B873-63968D2208F6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 xml:space="preserve">:
100% 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경우
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돋움"/>
            <family val="3"/>
            <charset val="129"/>
          </rPr>
          <t>당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드랍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계산
</t>
        </r>
        <r>
          <rPr>
            <b/>
            <sz val="9"/>
            <color indexed="81"/>
            <rFont val="Tahoma"/>
            <family val="2"/>
          </rPr>
          <t>EX ) 150% ==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</t>
        </r>
        <r>
          <rPr>
            <b/>
            <sz val="9"/>
            <color indexed="81"/>
            <rFont val="Tahoma"/>
            <family val="2"/>
          </rPr>
          <t xml:space="preserve"> + 50%</t>
        </r>
        <r>
          <rPr>
            <b/>
            <sz val="9"/>
            <color indexed="81"/>
            <rFont val="돋움"/>
            <family val="3"/>
            <charset val="129"/>
          </rPr>
          <t>확률로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</t>
        </r>
      </text>
    </comment>
    <comment ref="H10" authorId="0" shapeId="0" xr:uid="{74CDA710-E4F9-449D-8CE7-04359CC7B8D8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보스몬스터</t>
        </r>
        <r>
          <rPr>
            <sz val="9"/>
            <color indexed="81"/>
            <rFont val="Tahoma"/>
            <family val="2"/>
          </rPr>
          <t xml:space="preserve"> *10 </t>
        </r>
        <r>
          <rPr>
            <sz val="9"/>
            <color indexed="81"/>
            <rFont val="돋움"/>
            <family val="3"/>
            <charset val="129"/>
          </rPr>
          <t>배율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</commentList>
</comments>
</file>

<file path=xl/sharedStrings.xml><?xml version="1.0" encoding="utf-8"?>
<sst xmlns="http://schemas.openxmlformats.org/spreadsheetml/2006/main" count="518" uniqueCount="227">
  <si>
    <t>경험치</t>
    <phoneticPr fontId="2" type="noConversion"/>
  </si>
  <si>
    <t>체력의 돌</t>
    <phoneticPr fontId="2" type="noConversion"/>
  </si>
  <si>
    <t>이름</t>
    <phoneticPr fontId="2" type="noConversion"/>
  </si>
  <si>
    <t>숙련도</t>
    <phoneticPr fontId="2" type="noConversion"/>
  </si>
  <si>
    <t>숙련의 돌</t>
    <phoneticPr fontId="2" type="noConversion"/>
  </si>
  <si>
    <t>숙련도 레벨 / 신력 레벨</t>
    <phoneticPr fontId="2" type="noConversion"/>
  </si>
  <si>
    <t>신력 등급</t>
    <phoneticPr fontId="2" type="noConversion"/>
  </si>
  <si>
    <t>체력</t>
    <phoneticPr fontId="2" type="noConversion"/>
  </si>
  <si>
    <t>번호</t>
    <phoneticPr fontId="2" type="noConversion"/>
  </si>
  <si>
    <t>몬스터</t>
    <phoneticPr fontId="2" type="noConversion"/>
  </si>
  <si>
    <t>레벨</t>
    <phoneticPr fontId="2" type="noConversion"/>
  </si>
  <si>
    <t>골드</t>
    <phoneticPr fontId="2" type="noConversion"/>
  </si>
  <si>
    <t>물</t>
    <phoneticPr fontId="2" type="noConversion"/>
  </si>
  <si>
    <t>보스</t>
    <phoneticPr fontId="2" type="noConversion"/>
  </si>
  <si>
    <t>역귀</t>
    <phoneticPr fontId="2" type="noConversion"/>
  </si>
  <si>
    <t>보스</t>
  </si>
  <si>
    <t>거구귀</t>
    <phoneticPr fontId="2" type="noConversion"/>
  </si>
  <si>
    <t>불</t>
    <phoneticPr fontId="2" type="noConversion"/>
  </si>
  <si>
    <t>필드</t>
  </si>
  <si>
    <t>야광귀</t>
    <phoneticPr fontId="2" type="noConversion"/>
  </si>
  <si>
    <t>풀</t>
    <phoneticPr fontId="2" type="noConversion"/>
  </si>
  <si>
    <t>이매망량</t>
    <phoneticPr fontId="2" type="noConversion"/>
  </si>
  <si>
    <t>두억시니</t>
    <phoneticPr fontId="2" type="noConversion"/>
  </si>
  <si>
    <t>필드</t>
    <phoneticPr fontId="2" type="noConversion"/>
  </si>
  <si>
    <t>금갑귀</t>
    <phoneticPr fontId="2" type="noConversion"/>
  </si>
  <si>
    <t>달걀귀신</t>
    <phoneticPr fontId="2" type="noConversion"/>
  </si>
  <si>
    <t>화귀</t>
    <phoneticPr fontId="2" type="noConversion"/>
  </si>
  <si>
    <t>물귀신</t>
    <phoneticPr fontId="2" type="noConversion"/>
  </si>
  <si>
    <t>분류</t>
    <phoneticPr fontId="2" type="noConversion"/>
  </si>
  <si>
    <t>제공경험치</t>
    <phoneticPr fontId="2" type="noConversion"/>
  </si>
  <si>
    <t>공격속도</t>
    <phoneticPr fontId="2" type="noConversion"/>
  </si>
  <si>
    <t>공격력</t>
    <phoneticPr fontId="2" type="noConversion"/>
  </si>
  <si>
    <t>속성</t>
    <phoneticPr fontId="2" type="noConversion"/>
  </si>
  <si>
    <t>몬스터 리스트</t>
    <phoneticPr fontId="2" type="noConversion"/>
  </si>
  <si>
    <t>속성 숙련도 적용 데이터</t>
    <phoneticPr fontId="2" type="noConversion"/>
  </si>
  <si>
    <t>신력레벨적용데이터</t>
    <phoneticPr fontId="2" type="noConversion"/>
  </si>
  <si>
    <t>등급</t>
    <phoneticPr fontId="2" type="noConversion"/>
  </si>
  <si>
    <t>타입</t>
    <phoneticPr fontId="2" type="noConversion"/>
  </si>
  <si>
    <t>방어력</t>
    <phoneticPr fontId="2" type="noConversion"/>
  </si>
  <si>
    <t>이동속도</t>
    <phoneticPr fontId="2" type="noConversion"/>
  </si>
  <si>
    <t>치명배율</t>
    <phoneticPr fontId="2" type="noConversion"/>
  </si>
  <si>
    <t>치명확률</t>
    <phoneticPr fontId="2" type="noConversion"/>
  </si>
  <si>
    <t>점수환산</t>
    <phoneticPr fontId="2" type="noConversion"/>
  </si>
  <si>
    <t>기준점수</t>
    <phoneticPr fontId="2" type="noConversion"/>
  </si>
  <si>
    <t>해태</t>
    <phoneticPr fontId="2" type="noConversion"/>
  </si>
  <si>
    <t>기본</t>
  </si>
  <si>
    <t>공격</t>
  </si>
  <si>
    <t>상</t>
    <phoneticPr fontId="2" type="noConversion"/>
  </si>
  <si>
    <t>공격</t>
    <phoneticPr fontId="2" type="noConversion"/>
  </si>
  <si>
    <t>기본</t>
    <phoneticPr fontId="2" type="noConversion"/>
  </si>
  <si>
    <t>주작</t>
    <phoneticPr fontId="2" type="noConversion"/>
  </si>
  <si>
    <t>속도</t>
  </si>
  <si>
    <t>중</t>
    <phoneticPr fontId="2" type="noConversion"/>
  </si>
  <si>
    <t>속도</t>
    <phoneticPr fontId="2" type="noConversion"/>
  </si>
  <si>
    <t>하</t>
    <phoneticPr fontId="2" type="noConversion"/>
  </si>
  <si>
    <t>현무</t>
    <phoneticPr fontId="2" type="noConversion"/>
  </si>
  <si>
    <t>방어</t>
  </si>
  <si>
    <t>풀</t>
  </si>
  <si>
    <t>방어</t>
    <phoneticPr fontId="2" type="noConversion"/>
  </si>
  <si>
    <t>이무기</t>
    <phoneticPr fontId="2" type="noConversion"/>
  </si>
  <si>
    <t>기준</t>
    <phoneticPr fontId="2" type="noConversion"/>
  </si>
  <si>
    <t>구미호</t>
    <phoneticPr fontId="2" type="noConversion"/>
  </si>
  <si>
    <t>하</t>
  </si>
  <si>
    <t>불</t>
  </si>
  <si>
    <t>청룡</t>
    <phoneticPr fontId="2" type="noConversion"/>
  </si>
  <si>
    <t>백호</t>
    <phoneticPr fontId="2" type="noConversion"/>
  </si>
  <si>
    <t>중</t>
  </si>
  <si>
    <t>참고자료</t>
    <phoneticPr fontId="2" type="noConversion"/>
  </si>
  <si>
    <t>수룡</t>
    <phoneticPr fontId="2" type="noConversion"/>
  </si>
  <si>
    <t>물</t>
  </si>
  <si>
    <t>http://encykorea.aks.ac.kr/Contents/Item/E0019091</t>
  </si>
  <si>
    <t>화룡</t>
    <phoneticPr fontId="2" type="noConversion"/>
  </si>
  <si>
    <t>https://www.inven.co.kr/board/ro/5279/779</t>
  </si>
  <si>
    <t>오로치</t>
    <phoneticPr fontId="2" type="noConversion"/>
  </si>
  <si>
    <t>웅녀</t>
    <phoneticPr fontId="2" type="noConversion"/>
  </si>
  <si>
    <t>상</t>
  </si>
  <si>
    <t>마고</t>
    <phoneticPr fontId="2" type="noConversion"/>
  </si>
  <si>
    <t>기준기본</t>
    <phoneticPr fontId="2" type="noConversion"/>
  </si>
  <si>
    <t>기준</t>
  </si>
  <si>
    <t>기준하</t>
    <phoneticPr fontId="2" type="noConversion"/>
  </si>
  <si>
    <t>기준중</t>
    <phoneticPr fontId="2" type="noConversion"/>
  </si>
  <si>
    <t>기준상</t>
    <phoneticPr fontId="2" type="noConversion"/>
  </si>
  <si>
    <t>신력 리스트</t>
    <phoneticPr fontId="2" type="noConversion"/>
  </si>
  <si>
    <t>물귀신</t>
  </si>
  <si>
    <t>화귀</t>
  </si>
  <si>
    <t>달걀귀신</t>
  </si>
  <si>
    <t>금갑귀</t>
  </si>
  <si>
    <t>두억시니</t>
  </si>
  <si>
    <t>이매망량</t>
  </si>
  <si>
    <t>야광귀</t>
  </si>
  <si>
    <t>거구귀</t>
  </si>
  <si>
    <t>역귀</t>
  </si>
  <si>
    <t>중립</t>
    <phoneticPr fontId="2" type="noConversion"/>
  </si>
  <si>
    <t>5중</t>
    <phoneticPr fontId="2" type="noConversion"/>
  </si>
  <si>
    <t>방어력</t>
  </si>
  <si>
    <t>5방</t>
    <phoneticPr fontId="2" type="noConversion"/>
  </si>
  <si>
    <t>중립</t>
  </si>
  <si>
    <t>6중</t>
    <phoneticPr fontId="2" type="noConversion"/>
  </si>
  <si>
    <t>공격속도</t>
  </si>
  <si>
    <t>5속</t>
    <phoneticPr fontId="2" type="noConversion"/>
  </si>
  <si>
    <t>확률강화</t>
    <phoneticPr fontId="2" type="noConversion"/>
  </si>
  <si>
    <t>6확</t>
    <phoneticPr fontId="2" type="noConversion"/>
  </si>
  <si>
    <t>공격력</t>
  </si>
  <si>
    <t>5공</t>
    <phoneticPr fontId="2" type="noConversion"/>
  </si>
  <si>
    <t>6공</t>
    <phoneticPr fontId="2" type="noConversion"/>
  </si>
  <si>
    <t>4중</t>
    <phoneticPr fontId="2" type="noConversion"/>
  </si>
  <si>
    <t>4방</t>
    <phoneticPr fontId="2" type="noConversion"/>
  </si>
  <si>
    <t>5확</t>
    <phoneticPr fontId="2" type="noConversion"/>
  </si>
  <si>
    <t>4속</t>
    <phoneticPr fontId="2" type="noConversion"/>
  </si>
  <si>
    <t>4공</t>
    <phoneticPr fontId="2" type="noConversion"/>
  </si>
  <si>
    <t>3중</t>
    <phoneticPr fontId="2" type="noConversion"/>
  </si>
  <si>
    <t>4확</t>
    <phoneticPr fontId="2" type="noConversion"/>
  </si>
  <si>
    <t>3방</t>
    <phoneticPr fontId="2" type="noConversion"/>
  </si>
  <si>
    <t>3속</t>
    <phoneticPr fontId="2" type="noConversion"/>
  </si>
  <si>
    <t>3공</t>
    <phoneticPr fontId="2" type="noConversion"/>
  </si>
  <si>
    <t>3확</t>
    <phoneticPr fontId="2" type="noConversion"/>
  </si>
  <si>
    <t>2중</t>
    <phoneticPr fontId="2" type="noConversion"/>
  </si>
  <si>
    <t>2방</t>
    <phoneticPr fontId="2" type="noConversion"/>
  </si>
  <si>
    <t>2속</t>
    <phoneticPr fontId="2" type="noConversion"/>
  </si>
  <si>
    <t>2확</t>
    <phoneticPr fontId="2" type="noConversion"/>
  </si>
  <si>
    <t>2공</t>
    <phoneticPr fontId="2" type="noConversion"/>
  </si>
  <si>
    <t>1중</t>
    <phoneticPr fontId="2" type="noConversion"/>
  </si>
  <si>
    <t>1방</t>
    <phoneticPr fontId="2" type="noConversion"/>
  </si>
  <si>
    <t>1확</t>
    <phoneticPr fontId="2" type="noConversion"/>
  </si>
  <si>
    <t>1속</t>
    <phoneticPr fontId="2" type="noConversion"/>
  </si>
  <si>
    <t>1공</t>
    <phoneticPr fontId="2" type="noConversion"/>
  </si>
  <si>
    <t>특화비율</t>
    <phoneticPr fontId="2" type="noConversion"/>
  </si>
  <si>
    <t>가치</t>
    <phoneticPr fontId="2" type="noConversion"/>
  </si>
  <si>
    <t>특화</t>
    <phoneticPr fontId="2" type="noConversion"/>
  </si>
  <si>
    <t>악세서리</t>
    <phoneticPr fontId="2" type="noConversion"/>
  </si>
  <si>
    <t>상의</t>
    <phoneticPr fontId="2" type="noConversion"/>
  </si>
  <si>
    <t>공속</t>
    <phoneticPr fontId="2" type="noConversion"/>
  </si>
  <si>
    <t>상의 강화 비율</t>
    <phoneticPr fontId="2" type="noConversion"/>
  </si>
  <si>
    <t>악세서리 강화 비율</t>
    <phoneticPr fontId="2" type="noConversion"/>
  </si>
  <si>
    <t>강화 비율</t>
    <phoneticPr fontId="2" type="noConversion"/>
  </si>
  <si>
    <t>아이템 기준</t>
    <phoneticPr fontId="2" type="noConversion"/>
  </si>
  <si>
    <t>MAX</t>
    <phoneticPr fontId="2" type="noConversion"/>
  </si>
  <si>
    <t>Begin</t>
    <phoneticPr fontId="2" type="noConversion"/>
  </si>
  <si>
    <t>개당가치</t>
    <phoneticPr fontId="2" type="noConversion"/>
  </si>
  <si>
    <t>레벨(개수)</t>
    <phoneticPr fontId="2" type="noConversion"/>
  </si>
  <si>
    <t>가산값</t>
    <phoneticPr fontId="2" type="noConversion"/>
  </si>
  <si>
    <t>구간</t>
    <phoneticPr fontId="2" type="noConversion"/>
  </si>
  <si>
    <t>신력레벨</t>
    <phoneticPr fontId="2" type="noConversion"/>
  </si>
  <si>
    <t>최종</t>
    <phoneticPr fontId="2" type="noConversion"/>
  </si>
  <si>
    <t>1성</t>
    <phoneticPr fontId="2" type="noConversion"/>
  </si>
  <si>
    <t>2성</t>
  </si>
  <si>
    <t>3성</t>
  </si>
  <si>
    <t>최대</t>
    <phoneticPr fontId="2" type="noConversion"/>
  </si>
  <si>
    <t>점수화</t>
    <phoneticPr fontId="2" type="noConversion"/>
  </si>
  <si>
    <t>신력</t>
    <phoneticPr fontId="2" type="noConversion"/>
  </si>
  <si>
    <t>성장요소</t>
    <phoneticPr fontId="2" type="noConversion"/>
  </si>
  <si>
    <t>캐릭터</t>
    <phoneticPr fontId="2" type="noConversion"/>
  </si>
  <si>
    <t>아이템</t>
    <phoneticPr fontId="2" type="noConversion"/>
  </si>
  <si>
    <t>슬롯1</t>
    <phoneticPr fontId="2" type="noConversion"/>
  </si>
  <si>
    <t>슬롯2</t>
    <phoneticPr fontId="2" type="noConversion"/>
  </si>
  <si>
    <t>숙련도 적용</t>
    <phoneticPr fontId="2" type="noConversion"/>
  </si>
  <si>
    <t>전체 성장 개요</t>
    <phoneticPr fontId="2" type="noConversion"/>
  </si>
  <si>
    <t>경험치 구간</t>
    <phoneticPr fontId="2" type="noConversion"/>
  </si>
  <si>
    <t>2성</t>
    <phoneticPr fontId="2" type="noConversion"/>
  </si>
  <si>
    <t>3성</t>
    <phoneticPr fontId="2" type="noConversion"/>
  </si>
  <si>
    <t>고정획득 기준</t>
    <phoneticPr fontId="2" type="noConversion"/>
  </si>
  <si>
    <t>고정 획득확률</t>
    <phoneticPr fontId="2" type="noConversion"/>
  </si>
  <si>
    <t>아이템 연관 리스트</t>
    <phoneticPr fontId="2" type="noConversion"/>
  </si>
  <si>
    <t>획득경로</t>
    <phoneticPr fontId="2" type="noConversion"/>
  </si>
  <si>
    <t>사냥 / 퀘스트 보상</t>
    <phoneticPr fontId="2" type="noConversion"/>
  </si>
  <si>
    <t>사냥 / 퀘스트 보상 / 상점</t>
    <phoneticPr fontId="2" type="noConversion"/>
  </si>
  <si>
    <t>누적</t>
    <phoneticPr fontId="2" type="noConversion"/>
  </si>
  <si>
    <t>필요</t>
    <phoneticPr fontId="2" type="noConversion"/>
  </si>
  <si>
    <t>예상 순수 사냥 레벨업 시간(분)</t>
    <phoneticPr fontId="2" type="noConversion"/>
  </si>
  <si>
    <t>기준 몬스터</t>
    <phoneticPr fontId="2" type="noConversion"/>
  </si>
  <si>
    <t>몬스터수</t>
    <phoneticPr fontId="2" type="noConversion"/>
  </si>
  <si>
    <t>산술</t>
    <phoneticPr fontId="2" type="noConversion"/>
  </si>
  <si>
    <t>평균</t>
    <phoneticPr fontId="2" type="noConversion"/>
  </si>
  <si>
    <t>플레이 시간 (분)</t>
    <phoneticPr fontId="2" type="noConversion"/>
  </si>
  <si>
    <t>신력 경험치 테이블</t>
    <phoneticPr fontId="2" type="noConversion"/>
  </si>
  <si>
    <t>상승폭</t>
    <phoneticPr fontId="2" type="noConversion"/>
  </si>
  <si>
    <t>누적EXP</t>
    <phoneticPr fontId="2" type="noConversion"/>
  </si>
  <si>
    <t>시간</t>
    <phoneticPr fontId="2" type="noConversion"/>
  </si>
  <si>
    <t>누적T</t>
    <phoneticPr fontId="2" type="noConversion"/>
  </si>
  <si>
    <t>아이템 고정 드랍 테이블</t>
    <phoneticPr fontId="2" type="noConversion"/>
  </si>
  <si>
    <t>데미지</t>
    <phoneticPr fontId="2" type="noConversion"/>
  </si>
  <si>
    <t>-</t>
    <phoneticPr fontId="2" type="noConversion"/>
  </si>
  <si>
    <t>신력 레벨</t>
    <phoneticPr fontId="2" type="noConversion"/>
  </si>
  <si>
    <t>치명공격</t>
    <phoneticPr fontId="2" type="noConversion"/>
  </si>
  <si>
    <t>숙련도 테이블</t>
    <phoneticPr fontId="2" type="noConversion"/>
  </si>
  <si>
    <t>필요숙련도</t>
    <phoneticPr fontId="2" type="noConversion"/>
  </si>
  <si>
    <t>누적숙련도</t>
    <phoneticPr fontId="2" type="noConversion"/>
  </si>
  <si>
    <t>배율</t>
    <phoneticPr fontId="2" type="noConversion"/>
  </si>
  <si>
    <t>확률</t>
    <phoneticPr fontId="2" type="noConversion"/>
  </si>
  <si>
    <t>증감폭</t>
    <phoneticPr fontId="2" type="noConversion"/>
  </si>
  <si>
    <t>드랍률</t>
    <phoneticPr fontId="2" type="noConversion"/>
  </si>
  <si>
    <t>요구 횟수</t>
    <phoneticPr fontId="2" type="noConversion"/>
  </si>
  <si>
    <t>예상 시간(분)</t>
    <phoneticPr fontId="2" type="noConversion"/>
  </si>
  <si>
    <t>적용</t>
    <phoneticPr fontId="2" type="noConversion"/>
  </si>
  <si>
    <t>연산</t>
    <phoneticPr fontId="2" type="noConversion"/>
  </si>
  <si>
    <t>[신력]공격력 + [슬롯1]공격력</t>
    <phoneticPr fontId="2" type="noConversion"/>
  </si>
  <si>
    <t>[신력]공격속도 + [슬롯1]공격속도</t>
    <phoneticPr fontId="2" type="noConversion"/>
  </si>
  <si>
    <t>[신력]방어력 + [슬롯1]방어력</t>
    <phoneticPr fontId="2" type="noConversion"/>
  </si>
  <si>
    <t>[신력]치명확률+[슬롯2]치명확률</t>
    <phoneticPr fontId="2" type="noConversion"/>
  </si>
  <si>
    <t>[신력]공격력*[신력]치명공격 + [슬롯2]치명공격</t>
    <phoneticPr fontId="2" type="noConversion"/>
  </si>
  <si>
    <t>최종적용</t>
    <phoneticPr fontId="2" type="noConversion"/>
  </si>
  <si>
    <t>치명적용</t>
    <phoneticPr fontId="2" type="noConversion"/>
  </si>
  <si>
    <t>[신력]공격력 + [슬롯1] 공격력</t>
    <phoneticPr fontId="2" type="noConversion"/>
  </si>
  <si>
    <t>[신력]공격력 + ([신력]공격력 * [신력] 치명공격) + [슬롯2]치명공격</t>
    <phoneticPr fontId="2" type="noConversion"/>
  </si>
  <si>
    <t>기준시간</t>
    <phoneticPr fontId="2" type="noConversion"/>
  </si>
  <si>
    <t>보정값</t>
    <phoneticPr fontId="2" type="noConversion"/>
  </si>
  <si>
    <t>식</t>
    <phoneticPr fontId="2" type="noConversion"/>
  </si>
  <si>
    <t>1초/1회</t>
    <phoneticPr fontId="2" type="noConversion"/>
  </si>
  <si>
    <t>기준시간/(보정값+최종공격속도*가산값)</t>
    <phoneticPr fontId="2" type="noConversion"/>
  </si>
  <si>
    <t>비율</t>
    <phoneticPr fontId="2" type="noConversion"/>
  </si>
  <si>
    <t>피해량 = 입력피해 - 방어력*5+기준값</t>
    <phoneticPr fontId="2" type="noConversion"/>
  </si>
  <si>
    <t>속성 상성표</t>
    <phoneticPr fontId="2" type="noConversion"/>
  </si>
  <si>
    <t>피격</t>
    <phoneticPr fontId="2" type="noConversion"/>
  </si>
  <si>
    <r>
      <t>기준시간/(보정값+</t>
    </r>
    <r>
      <rPr>
        <b/>
        <sz val="11"/>
        <color theme="1"/>
        <rFont val="맑은 고딕"/>
        <family val="3"/>
        <charset val="129"/>
        <scheme val="minor"/>
      </rPr>
      <t>공격속도</t>
    </r>
    <r>
      <rPr>
        <sz val="11"/>
        <color theme="1"/>
        <rFont val="맑은 고딕"/>
        <family val="2"/>
        <charset val="129"/>
        <scheme val="minor"/>
      </rPr>
      <t>*가산값)</t>
    </r>
    <phoneticPr fontId="2" type="noConversion"/>
  </si>
  <si>
    <t>신력 등급 / 성장의 돌 적용</t>
    <phoneticPr fontId="2" type="noConversion"/>
  </si>
  <si>
    <t>성장의 돌</t>
    <phoneticPr fontId="2" type="noConversion"/>
  </si>
  <si>
    <t>총량</t>
    <phoneticPr fontId="2" type="noConversion"/>
  </si>
  <si>
    <t>수룡</t>
  </si>
  <si>
    <t>4공</t>
  </si>
  <si>
    <t>5확</t>
  </si>
  <si>
    <t>체력 시간 연산</t>
    <phoneticPr fontId="2" type="noConversion"/>
  </si>
  <si>
    <t>최댓값 도달 시간</t>
    <phoneticPr fontId="2" type="noConversion"/>
  </si>
  <si>
    <t>분</t>
    <phoneticPr fontId="2" type="noConversion"/>
  </si>
  <si>
    <t>타입 가산치</t>
    <phoneticPr fontId="2" type="noConversion"/>
  </si>
  <si>
    <t>하급</t>
    <phoneticPr fontId="2" type="noConversion"/>
  </si>
  <si>
    <t>중급</t>
    <phoneticPr fontId="2" type="noConversion"/>
  </si>
  <si>
    <t>상급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</si>
</sst>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.0000"/>
    <numFmt numFmtId="177" formatCode="0.0"/>
    <numFmt numFmtId="178" formatCode="0.000"/>
    <numFmt numFmtId="179" formatCode="0.0%"/>
    <numFmt numFmtId="180" formatCode="_-* #,##0_-;\-* #,##0_-;_-* &quot;-&quot;??_-;_-@_-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2" tint="-0.249977111117893"/>
      <name val="맑은 고딕"/>
      <family val="2"/>
      <charset val="129"/>
      <scheme val="minor"/>
    </font>
    <font>
      <sz val="11"/>
      <color theme="2" tint="-0.249977111117893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rgb="FF000000"/>
      <name val="돋움"/>
      <family val="2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2"/>
      <charset val="129"/>
    </font>
    <font>
      <sz val="9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1" fontId="0" fillId="0" borderId="10" xfId="1" applyFont="1" applyBorder="1">
      <alignment vertical="center"/>
    </xf>
    <xf numFmtId="0" fontId="0" fillId="0" borderId="11" xfId="0" applyBorder="1" applyAlignment="1">
      <alignment horizontal="center" vertical="center"/>
    </xf>
    <xf numFmtId="41" fontId="0" fillId="0" borderId="12" xfId="1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41" fontId="0" fillId="0" borderId="15" xfId="1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9" fontId="0" fillId="0" borderId="1" xfId="0" applyNumberFormat="1" applyBorder="1">
      <alignment vertical="center"/>
    </xf>
    <xf numFmtId="9" fontId="0" fillId="0" borderId="3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32" xfId="0" applyBorder="1">
      <alignment vertical="center"/>
    </xf>
    <xf numFmtId="0" fontId="0" fillId="0" borderId="31" xfId="0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41" fontId="0" fillId="0" borderId="14" xfId="1" applyFont="1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1" fontId="0" fillId="0" borderId="1" xfId="1" applyFont="1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41" fontId="0" fillId="0" borderId="3" xfId="1" applyFont="1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0" fillId="0" borderId="4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10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15" xfId="0" applyNumberFormat="1" applyBorder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2" fillId="0" borderId="4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4" borderId="37" xfId="0" applyFont="1" applyFill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0" xfId="0" applyFont="1" applyBorder="1">
      <alignment vertical="center"/>
    </xf>
    <xf numFmtId="0" fontId="13" fillId="0" borderId="31" xfId="0" applyFont="1" applyBorder="1" applyAlignment="1">
      <alignment horizontal="center" vertical="center"/>
    </xf>
    <xf numFmtId="1" fontId="13" fillId="0" borderId="31" xfId="0" applyNumberFormat="1" applyFont="1" applyBorder="1">
      <alignment vertical="center"/>
    </xf>
    <xf numFmtId="2" fontId="13" fillId="0" borderId="31" xfId="0" applyNumberFormat="1" applyFont="1" applyBorder="1">
      <alignment vertical="center"/>
    </xf>
    <xf numFmtId="0" fontId="13" fillId="0" borderId="1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>
      <alignment vertical="center"/>
    </xf>
    <xf numFmtId="2" fontId="13" fillId="0" borderId="1" xfId="0" applyNumberFormat="1" applyFont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>
      <alignment vertical="center"/>
    </xf>
    <xf numFmtId="1" fontId="13" fillId="0" borderId="14" xfId="0" applyNumberFormat="1" applyFont="1" applyBorder="1">
      <alignment vertical="center"/>
    </xf>
    <xf numFmtId="2" fontId="13" fillId="0" borderId="14" xfId="0" applyNumberFormat="1" applyFont="1" applyBorder="1">
      <alignment vertical="center"/>
    </xf>
    <xf numFmtId="0" fontId="13" fillId="0" borderId="30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14" fillId="0" borderId="0" xfId="0" applyFont="1">
      <alignment vertical="center"/>
    </xf>
    <xf numFmtId="0" fontId="0" fillId="0" borderId="20" xfId="0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78" fontId="0" fillId="10" borderId="14" xfId="0" applyNumberForma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" fontId="12" fillId="0" borderId="43" xfId="0" applyNumberFormat="1" applyFont="1" applyBorder="1" applyAlignment="1">
      <alignment horizontal="right" vertical="center"/>
    </xf>
    <xf numFmtId="1" fontId="12" fillId="0" borderId="34" xfId="0" applyNumberFormat="1" applyFont="1" applyBorder="1" applyAlignment="1">
      <alignment horizontal="right" vertical="center"/>
    </xf>
    <xf numFmtId="1" fontId="13" fillId="0" borderId="32" xfId="0" applyNumberFormat="1" applyFont="1" applyBorder="1" applyAlignment="1">
      <alignment horizontal="right" vertical="center"/>
    </xf>
    <xf numFmtId="1" fontId="13" fillId="0" borderId="12" xfId="0" applyNumberFormat="1" applyFont="1" applyBorder="1" applyAlignment="1">
      <alignment horizontal="right" vertical="center"/>
    </xf>
    <xf numFmtId="1" fontId="13" fillId="0" borderId="15" xfId="0" applyNumberFormat="1" applyFont="1" applyBorder="1" applyAlignment="1">
      <alignment horizontal="right" vertical="center"/>
    </xf>
    <xf numFmtId="1" fontId="13" fillId="0" borderId="31" xfId="0" applyNumberFormat="1" applyFont="1" applyBorder="1" applyAlignment="1">
      <alignment horizontal="center" vertical="center"/>
    </xf>
    <xf numFmtId="1" fontId="12" fillId="8" borderId="46" xfId="0" applyNumberFormat="1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3" fillId="0" borderId="44" xfId="0" applyNumberFormat="1" applyFont="1" applyBorder="1" applyAlignment="1">
      <alignment horizontal="center" vertical="center"/>
    </xf>
    <xf numFmtId="1" fontId="13" fillId="0" borderId="45" xfId="0" applyNumberFormat="1" applyFont="1" applyBorder="1" applyAlignment="1">
      <alignment horizontal="right" vertical="center"/>
    </xf>
    <xf numFmtId="1" fontId="13" fillId="0" borderId="14" xfId="0" applyNumberFormat="1" applyFont="1" applyBorder="1" applyAlignment="1">
      <alignment horizontal="center" vertical="center"/>
    </xf>
    <xf numFmtId="1" fontId="12" fillId="0" borderId="33" xfId="0" applyNumberFormat="1" applyFont="1" applyBorder="1" applyAlignment="1">
      <alignment horizontal="center" vertical="center"/>
    </xf>
    <xf numFmtId="1" fontId="13" fillId="0" borderId="44" xfId="0" applyNumberFormat="1" applyFont="1" applyBorder="1">
      <alignment vertical="center"/>
    </xf>
    <xf numFmtId="2" fontId="13" fillId="0" borderId="44" xfId="0" applyNumberFormat="1" applyFont="1" applyBorder="1">
      <alignment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right" vertical="center"/>
    </xf>
    <xf numFmtId="1" fontId="0" fillId="0" borderId="19" xfId="0" applyNumberFormat="1" applyBorder="1" applyAlignment="1">
      <alignment horizontal="right" vertical="center"/>
    </xf>
    <xf numFmtId="1" fontId="0" fillId="0" borderId="6" xfId="0" applyNumberForma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1" fontId="0" fillId="0" borderId="46" xfId="0" applyNumberForma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2" fontId="0" fillId="0" borderId="11" xfId="0" applyNumberFormat="1" applyBorder="1">
      <alignment vertical="center"/>
    </xf>
    <xf numFmtId="177" fontId="0" fillId="0" borderId="12" xfId="0" applyNumberFormat="1" applyBorder="1" applyAlignment="1">
      <alignment horizontal="right" vertical="center"/>
    </xf>
    <xf numFmtId="2" fontId="0" fillId="0" borderId="13" xfId="0" applyNumberFormat="1" applyBorder="1">
      <alignment vertical="center"/>
    </xf>
    <xf numFmtId="177" fontId="0" fillId="0" borderId="15" xfId="0" applyNumberFormat="1" applyBorder="1" applyAlignment="1">
      <alignment horizontal="right" vertical="center"/>
    </xf>
    <xf numFmtId="2" fontId="0" fillId="0" borderId="30" xfId="0" applyNumberFormat="1" applyBorder="1">
      <alignment vertical="center"/>
    </xf>
    <xf numFmtId="177" fontId="0" fillId="0" borderId="32" xfId="0" applyNumberFormat="1" applyBorder="1" applyAlignment="1">
      <alignment horizontal="right" vertical="center"/>
    </xf>
    <xf numFmtId="2" fontId="0" fillId="0" borderId="46" xfId="0" applyNumberFormat="1" applyBorder="1">
      <alignment vertical="center"/>
    </xf>
    <xf numFmtId="177" fontId="3" fillId="0" borderId="45" xfId="0" applyNumberFormat="1" applyFont="1" applyBorder="1" applyAlignment="1">
      <alignment horizontal="right" vertical="center"/>
    </xf>
    <xf numFmtId="2" fontId="0" fillId="0" borderId="42" xfId="0" applyNumberFormat="1" applyBorder="1">
      <alignment vertical="center"/>
    </xf>
    <xf numFmtId="177" fontId="0" fillId="0" borderId="43" xfId="0" applyNumberFormat="1" applyBorder="1" applyAlignment="1">
      <alignment horizontal="right" vertical="center"/>
    </xf>
    <xf numFmtId="0" fontId="0" fillId="0" borderId="41" xfId="0" applyBorder="1">
      <alignment vertical="center"/>
    </xf>
    <xf numFmtId="0" fontId="0" fillId="0" borderId="2" xfId="0" applyBorder="1">
      <alignment vertical="center"/>
    </xf>
    <xf numFmtId="0" fontId="0" fillId="0" borderId="53" xfId="0" applyBorder="1" applyAlignment="1">
      <alignment horizontal="center" vertical="center"/>
    </xf>
    <xf numFmtId="0" fontId="0" fillId="10" borderId="13" xfId="0" applyFill="1" applyBorder="1">
      <alignment vertical="center"/>
    </xf>
    <xf numFmtId="0" fontId="0" fillId="10" borderId="14" xfId="0" applyFill="1" applyBorder="1">
      <alignment vertical="center"/>
    </xf>
    <xf numFmtId="0" fontId="0" fillId="10" borderId="15" xfId="0" applyFill="1" applyBorder="1">
      <alignment vertical="center"/>
    </xf>
    <xf numFmtId="1" fontId="0" fillId="10" borderId="9" xfId="0" applyNumberFormat="1" applyFill="1" applyBorder="1">
      <alignment vertical="center"/>
    </xf>
    <xf numFmtId="1" fontId="0" fillId="10" borderId="3" xfId="0" applyNumberFormat="1" applyFill="1" applyBorder="1">
      <alignment vertical="center"/>
    </xf>
    <xf numFmtId="1" fontId="0" fillId="10" borderId="10" xfId="0" applyNumberFormat="1" applyFill="1" applyBorder="1">
      <alignment vertical="center"/>
    </xf>
    <xf numFmtId="1" fontId="0" fillId="10" borderId="11" xfId="0" applyNumberFormat="1" applyFill="1" applyBorder="1">
      <alignment vertical="center"/>
    </xf>
    <xf numFmtId="1" fontId="0" fillId="10" borderId="1" xfId="0" applyNumberFormat="1" applyFill="1" applyBorder="1">
      <alignment vertical="center"/>
    </xf>
    <xf numFmtId="1" fontId="0" fillId="10" borderId="12" xfId="0" applyNumberFormat="1" applyFill="1" applyBorder="1">
      <alignment vertical="center"/>
    </xf>
    <xf numFmtId="1" fontId="0" fillId="10" borderId="13" xfId="0" applyNumberFormat="1" applyFill="1" applyBorder="1">
      <alignment vertical="center"/>
    </xf>
    <xf numFmtId="1" fontId="0" fillId="10" borderId="14" xfId="0" applyNumberFormat="1" applyFill="1" applyBorder="1">
      <alignment vertical="center"/>
    </xf>
    <xf numFmtId="1" fontId="0" fillId="10" borderId="15" xfId="0" applyNumberFormat="1" applyFill="1" applyBorder="1">
      <alignment vertical="center"/>
    </xf>
    <xf numFmtId="0" fontId="0" fillId="12" borderId="13" xfId="0" applyFill="1" applyBorder="1">
      <alignment vertical="center"/>
    </xf>
    <xf numFmtId="0" fontId="0" fillId="12" borderId="14" xfId="0" applyFill="1" applyBorder="1">
      <alignment vertical="center"/>
    </xf>
    <xf numFmtId="0" fontId="0" fillId="12" borderId="15" xfId="0" applyFill="1" applyBorder="1">
      <alignment vertical="center"/>
    </xf>
    <xf numFmtId="0" fontId="0" fillId="12" borderId="3" xfId="0" applyFill="1" applyBorder="1">
      <alignment vertical="center"/>
    </xf>
    <xf numFmtId="1" fontId="0" fillId="12" borderId="3" xfId="0" applyNumberFormat="1" applyFill="1" applyBorder="1">
      <alignment vertical="center"/>
    </xf>
    <xf numFmtId="1" fontId="0" fillId="12" borderId="10" xfId="0" applyNumberFormat="1" applyFill="1" applyBorder="1">
      <alignment vertical="center"/>
    </xf>
    <xf numFmtId="1" fontId="0" fillId="12" borderId="11" xfId="0" applyNumberFormat="1" applyFill="1" applyBorder="1">
      <alignment vertical="center"/>
    </xf>
    <xf numFmtId="1" fontId="0" fillId="12" borderId="1" xfId="0" applyNumberFormat="1" applyFill="1" applyBorder="1">
      <alignment vertical="center"/>
    </xf>
    <xf numFmtId="1" fontId="0" fillId="12" borderId="12" xfId="0" applyNumberFormat="1" applyFill="1" applyBorder="1">
      <alignment vertical="center"/>
    </xf>
    <xf numFmtId="0" fontId="0" fillId="13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3" borderId="15" xfId="0" applyFill="1" applyBorder="1">
      <alignment vertical="center"/>
    </xf>
    <xf numFmtId="1" fontId="0" fillId="13" borderId="9" xfId="0" applyNumberFormat="1" applyFill="1" applyBorder="1">
      <alignment vertical="center"/>
    </xf>
    <xf numFmtId="0" fontId="0" fillId="13" borderId="3" xfId="0" applyFill="1" applyBorder="1">
      <alignment vertical="center"/>
    </xf>
    <xf numFmtId="1" fontId="0" fillId="13" borderId="3" xfId="0" applyNumberFormat="1" applyFill="1" applyBorder="1">
      <alignment vertical="center"/>
    </xf>
    <xf numFmtId="1" fontId="0" fillId="13" borderId="10" xfId="0" applyNumberFormat="1" applyFill="1" applyBorder="1">
      <alignment vertical="center"/>
    </xf>
    <xf numFmtId="1" fontId="0" fillId="13" borderId="11" xfId="0" applyNumberFormat="1" applyFill="1" applyBorder="1">
      <alignment vertical="center"/>
    </xf>
    <xf numFmtId="1" fontId="0" fillId="13" borderId="1" xfId="0" applyNumberFormat="1" applyFill="1" applyBorder="1">
      <alignment vertical="center"/>
    </xf>
    <xf numFmtId="1" fontId="0" fillId="13" borderId="12" xfId="0" applyNumberFormat="1" applyFill="1" applyBorder="1">
      <alignment vertical="center"/>
    </xf>
    <xf numFmtId="1" fontId="0" fillId="13" borderId="13" xfId="0" applyNumberFormat="1" applyFill="1" applyBorder="1">
      <alignment vertical="center"/>
    </xf>
    <xf numFmtId="1" fontId="0" fillId="13" borderId="14" xfId="0" applyNumberFormat="1" applyFill="1" applyBorder="1">
      <alignment vertical="center"/>
    </xf>
    <xf numFmtId="1" fontId="0" fillId="13" borderId="15" xfId="0" applyNumberFormat="1" applyFill="1" applyBorder="1">
      <alignment vertical="center"/>
    </xf>
    <xf numFmtId="0" fontId="0" fillId="12" borderId="9" xfId="0" applyFill="1" applyBorder="1">
      <alignment vertical="center"/>
    </xf>
    <xf numFmtId="1" fontId="0" fillId="12" borderId="13" xfId="0" applyNumberFormat="1" applyFill="1" applyBorder="1">
      <alignment vertical="center"/>
    </xf>
    <xf numFmtId="1" fontId="0" fillId="12" borderId="14" xfId="0" applyNumberFormat="1" applyFill="1" applyBorder="1">
      <alignment vertical="center"/>
    </xf>
    <xf numFmtId="1" fontId="0" fillId="12" borderId="15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1" fontId="0" fillId="3" borderId="9" xfId="0" applyNumberFormat="1" applyFill="1" applyBorder="1">
      <alignment vertical="center"/>
    </xf>
    <xf numFmtId="1" fontId="0" fillId="3" borderId="3" xfId="0" applyNumberFormat="1" applyFill="1" applyBorder="1">
      <alignment vertical="center"/>
    </xf>
    <xf numFmtId="1" fontId="0" fillId="3" borderId="10" xfId="0" applyNumberFormat="1" applyFill="1" applyBorder="1">
      <alignment vertical="center"/>
    </xf>
    <xf numFmtId="1" fontId="0" fillId="3" borderId="11" xfId="0" applyNumberFormat="1" applyFill="1" applyBorder="1">
      <alignment vertical="center"/>
    </xf>
    <xf numFmtId="1" fontId="0" fillId="3" borderId="1" xfId="0" applyNumberFormat="1" applyFill="1" applyBorder="1">
      <alignment vertical="center"/>
    </xf>
    <xf numFmtId="1" fontId="0" fillId="3" borderId="12" xfId="0" applyNumberFormat="1" applyFill="1" applyBorder="1">
      <alignment vertical="center"/>
    </xf>
    <xf numFmtId="1" fontId="0" fillId="3" borderId="13" xfId="0" applyNumberFormat="1" applyFill="1" applyBorder="1">
      <alignment vertical="center"/>
    </xf>
    <xf numFmtId="1" fontId="0" fillId="3" borderId="14" xfId="0" applyNumberFormat="1" applyFill="1" applyBorder="1">
      <alignment vertical="center"/>
    </xf>
    <xf numFmtId="1" fontId="0" fillId="3" borderId="15" xfId="0" applyNumberFormat="1" applyFill="1" applyBorder="1">
      <alignment vertical="center"/>
    </xf>
    <xf numFmtId="179" fontId="0" fillId="0" borderId="3" xfId="2" applyNumberFormat="1" applyFont="1" applyBorder="1">
      <alignment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9" borderId="6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3" fillId="9" borderId="47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9" fontId="0" fillId="0" borderId="12" xfId="2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9" fontId="0" fillId="0" borderId="15" xfId="2" applyFont="1" applyBorder="1" applyAlignment="1">
      <alignment horizontal="center" vertical="center"/>
    </xf>
    <xf numFmtId="0" fontId="20" fillId="0" borderId="1" xfId="0" applyFont="1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20" fillId="0" borderId="14" xfId="0" applyFont="1" applyBorder="1">
      <alignment vertical="center"/>
    </xf>
    <xf numFmtId="0" fontId="0" fillId="0" borderId="9" xfId="0" applyBorder="1">
      <alignment vertical="center"/>
    </xf>
    <xf numFmtId="0" fontId="20" fillId="0" borderId="3" xfId="0" applyFont="1" applyBorder="1">
      <alignment vertical="center"/>
    </xf>
    <xf numFmtId="10" fontId="0" fillId="0" borderId="10" xfId="2" applyNumberFormat="1" applyFont="1" applyBorder="1">
      <alignment vertical="center"/>
    </xf>
    <xf numFmtId="10" fontId="0" fillId="0" borderId="15" xfId="2" applyNumberFormat="1" applyFont="1" applyBorder="1">
      <alignment vertical="center"/>
    </xf>
    <xf numFmtId="41" fontId="0" fillId="0" borderId="1" xfId="1" applyFont="1" applyBorder="1">
      <alignment vertical="center"/>
    </xf>
    <xf numFmtId="41" fontId="0" fillId="0" borderId="11" xfId="1" applyFont="1" applyBorder="1">
      <alignment vertical="center"/>
    </xf>
    <xf numFmtId="41" fontId="0" fillId="0" borderId="13" xfId="1" applyFont="1" applyBorder="1">
      <alignment vertical="center"/>
    </xf>
    <xf numFmtId="41" fontId="0" fillId="0" borderId="14" xfId="1" applyFont="1" applyBorder="1">
      <alignment vertical="center"/>
    </xf>
    <xf numFmtId="41" fontId="0" fillId="0" borderId="9" xfId="1" applyFont="1" applyBorder="1">
      <alignment vertical="center"/>
    </xf>
    <xf numFmtId="41" fontId="0" fillId="0" borderId="3" xfId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11" xfId="0" applyNumberFormat="1" applyBorder="1">
      <alignment vertical="center"/>
    </xf>
    <xf numFmtId="180" fontId="0" fillId="0" borderId="12" xfId="0" applyNumberFormat="1" applyBorder="1">
      <alignment vertical="center"/>
    </xf>
    <xf numFmtId="180" fontId="0" fillId="0" borderId="13" xfId="0" applyNumberFormat="1" applyBorder="1">
      <alignment vertical="center"/>
    </xf>
    <xf numFmtId="180" fontId="0" fillId="0" borderId="14" xfId="0" applyNumberFormat="1" applyBorder="1">
      <alignment vertical="center"/>
    </xf>
    <xf numFmtId="180" fontId="0" fillId="0" borderId="15" xfId="0" applyNumberFormat="1" applyBorder="1">
      <alignment vertical="center"/>
    </xf>
    <xf numFmtId="180" fontId="0" fillId="0" borderId="9" xfId="0" applyNumberFormat="1" applyBorder="1">
      <alignment vertical="center"/>
    </xf>
    <xf numFmtId="180" fontId="0" fillId="0" borderId="3" xfId="0" applyNumberFormat="1" applyBorder="1">
      <alignment vertical="center"/>
    </xf>
    <xf numFmtId="180" fontId="0" fillId="0" borderId="10" xfId="0" applyNumberFormat="1" applyBorder="1">
      <alignment vertical="center"/>
    </xf>
    <xf numFmtId="1" fontId="13" fillId="0" borderId="13" xfId="0" applyNumberFormat="1" applyFont="1" applyBorder="1" applyAlignment="1">
      <alignment horizontal="center" vertical="center"/>
    </xf>
    <xf numFmtId="1" fontId="0" fillId="0" borderId="0" xfId="0" applyNumberFormat="1">
      <alignment vertical="center"/>
    </xf>
    <xf numFmtId="2" fontId="4" fillId="0" borderId="56" xfId="0" applyNumberFormat="1" applyFont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9" fontId="0" fillId="0" borderId="57" xfId="2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21" fillId="0" borderId="0" xfId="0" applyFont="1">
      <alignment vertical="center"/>
    </xf>
    <xf numFmtId="0" fontId="3" fillId="0" borderId="3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15" borderId="3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0" borderId="11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0" fillId="0" borderId="30" xfId="0" applyBorder="1">
      <alignment vertical="center"/>
    </xf>
    <xf numFmtId="0" fontId="20" fillId="0" borderId="31" xfId="0" applyFont="1" applyBorder="1">
      <alignment vertical="center"/>
    </xf>
    <xf numFmtId="10" fontId="0" fillId="0" borderId="32" xfId="2" applyNumberFormat="1" applyFont="1" applyBorder="1">
      <alignment vertical="center"/>
    </xf>
    <xf numFmtId="10" fontId="0" fillId="0" borderId="45" xfId="2" applyNumberFormat="1" applyFont="1" applyBorder="1">
      <alignment vertical="center"/>
    </xf>
    <xf numFmtId="177" fontId="0" fillId="0" borderId="10" xfId="0" applyNumberFormat="1" applyBorder="1">
      <alignment vertical="center"/>
    </xf>
    <xf numFmtId="177" fontId="0" fillId="0" borderId="12" xfId="0" applyNumberFormat="1" applyBorder="1">
      <alignment vertical="center"/>
    </xf>
    <xf numFmtId="177" fontId="0" fillId="0" borderId="15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15" fillId="0" borderId="3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15" borderId="16" xfId="0" applyFont="1" applyFill="1" applyBorder="1" applyAlignment="1">
      <alignment horizontal="center" vertical="center"/>
    </xf>
    <xf numFmtId="0" fontId="3" fillId="15" borderId="18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" fontId="12" fillId="5" borderId="30" xfId="0" applyNumberFormat="1" applyFont="1" applyFill="1" applyBorder="1" applyAlignment="1">
      <alignment horizontal="center" vertical="center"/>
    </xf>
    <xf numFmtId="1" fontId="12" fillId="5" borderId="11" xfId="0" applyNumberFormat="1" applyFont="1" applyFill="1" applyBorder="1" applyAlignment="1">
      <alignment horizontal="center" vertical="center"/>
    </xf>
    <xf numFmtId="1" fontId="12" fillId="5" borderId="13" xfId="0" applyNumberFormat="1" applyFont="1" applyFill="1" applyBorder="1" applyAlignment="1">
      <alignment horizontal="center" vertical="center"/>
    </xf>
    <xf numFmtId="1" fontId="12" fillId="6" borderId="30" xfId="0" applyNumberFormat="1" applyFont="1" applyFill="1" applyBorder="1" applyAlignment="1">
      <alignment horizontal="center" vertical="center"/>
    </xf>
    <xf numFmtId="1" fontId="12" fillId="6" borderId="11" xfId="0" applyNumberFormat="1" applyFont="1" applyFill="1" applyBorder="1" applyAlignment="1">
      <alignment horizontal="center" vertical="center"/>
    </xf>
    <xf numFmtId="1" fontId="12" fillId="6" borderId="13" xfId="0" applyNumberFormat="1" applyFont="1" applyFill="1" applyBorder="1" applyAlignment="1">
      <alignment horizontal="center" vertical="center"/>
    </xf>
    <xf numFmtId="1" fontId="12" fillId="7" borderId="30" xfId="0" applyNumberFormat="1" applyFont="1" applyFill="1" applyBorder="1" applyAlignment="1">
      <alignment horizontal="center" vertical="center"/>
    </xf>
    <xf numFmtId="1" fontId="12" fillId="7" borderId="11" xfId="0" applyNumberFormat="1" applyFont="1" applyFill="1" applyBorder="1" applyAlignment="1">
      <alignment horizontal="center" vertical="center"/>
    </xf>
    <xf numFmtId="1" fontId="12" fillId="7" borderId="13" xfId="0" applyNumberFormat="1" applyFont="1" applyFill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right" vertical="center"/>
    </xf>
    <xf numFmtId="2" fontId="12" fillId="0" borderId="1" xfId="0" applyNumberFormat="1" applyFont="1" applyBorder="1" applyAlignment="1">
      <alignment horizontal="right" vertical="center"/>
    </xf>
    <xf numFmtId="177" fontId="12" fillId="0" borderId="1" xfId="0" applyNumberFormat="1" applyFont="1" applyBorder="1" applyAlignment="1">
      <alignment horizontal="right" vertical="center"/>
    </xf>
    <xf numFmtId="177" fontId="13" fillId="0" borderId="1" xfId="0" applyNumberFormat="1" applyFont="1" applyBorder="1">
      <alignment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3" fillId="0" borderId="32" xfId="0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177" fontId="12" fillId="0" borderId="12" xfId="0" applyNumberFormat="1" applyFont="1" applyBorder="1" applyAlignment="1">
      <alignment horizontal="right" vertical="center"/>
    </xf>
    <xf numFmtId="177" fontId="13" fillId="0" borderId="14" xfId="0" applyNumberFormat="1" applyFont="1" applyBorder="1">
      <alignment vertical="center"/>
    </xf>
    <xf numFmtId="0" fontId="12" fillId="4" borderId="13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" fontId="12" fillId="0" borderId="14" xfId="0" applyNumberFormat="1" applyFont="1" applyBorder="1">
      <alignment vertical="center"/>
    </xf>
    <xf numFmtId="0" fontId="12" fillId="0" borderId="14" xfId="0" applyFont="1" applyBorder="1">
      <alignment vertical="center"/>
    </xf>
    <xf numFmtId="177" fontId="13" fillId="0" borderId="31" xfId="0" applyNumberFormat="1" applyFont="1" applyBorder="1">
      <alignment vertical="center"/>
    </xf>
    <xf numFmtId="177" fontId="13" fillId="0" borderId="44" xfId="0" applyNumberFormat="1" applyFont="1" applyBorder="1">
      <alignment vertical="center"/>
    </xf>
    <xf numFmtId="1" fontId="13" fillId="0" borderId="32" xfId="0" applyNumberFormat="1" applyFont="1" applyBorder="1">
      <alignment vertical="center"/>
    </xf>
    <xf numFmtId="1" fontId="13" fillId="0" borderId="12" xfId="0" applyNumberFormat="1" applyFont="1" applyBorder="1">
      <alignment vertical="center"/>
    </xf>
    <xf numFmtId="1" fontId="13" fillId="0" borderId="15" xfId="0" applyNumberFormat="1" applyFont="1" applyBorder="1">
      <alignment vertical="center"/>
    </xf>
    <xf numFmtId="1" fontId="13" fillId="0" borderId="45" xfId="0" applyNumberFormat="1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성장 가치</a:t>
            </a:r>
            <a:r>
              <a:rPr lang="ko-KR" altLang="en-US" baseline="0"/>
              <a:t> 분배</a:t>
            </a:r>
            <a:r>
              <a:rPr lang="en-US" altLang="ko-KR" baseline="0"/>
              <a:t>(</a:t>
            </a:r>
            <a:r>
              <a:rPr lang="ko-KR" altLang="en-US" baseline="0"/>
              <a:t>종합</a:t>
            </a:r>
            <a:r>
              <a:rPr lang="en-US" altLang="ko-KR" baseline="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개요!$C$5</c:f>
              <c:strCache>
                <c:ptCount val="1"/>
                <c:pt idx="0">
                  <c:v>숙련도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개요!$D$5:$M$5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0.6</c:v>
                </c:pt>
                <c:pt idx="4">
                  <c:v>0.5</c:v>
                </c:pt>
                <c:pt idx="5">
                  <c:v>0.3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2-4CDB-B792-2E107ECB03F9}"/>
            </c:ext>
          </c:extLst>
        </c:ser>
        <c:ser>
          <c:idx val="1"/>
          <c:order val="1"/>
          <c:tx>
            <c:strRef>
              <c:f>개요!$C$6</c:f>
              <c:strCache>
                <c:ptCount val="1"/>
                <c:pt idx="0">
                  <c:v>체력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개요!$D$6:$L$6</c:f>
              <c:numCache>
                <c:formatCode>0.000</c:formatCode>
                <c:ptCount val="9"/>
                <c:pt idx="1">
                  <c:v>1</c:v>
                </c:pt>
                <c:pt idx="2">
                  <c:v>0.5</c:v>
                </c:pt>
                <c:pt idx="3">
                  <c:v>0.16666666666666666</c:v>
                </c:pt>
                <c:pt idx="4">
                  <c:v>9.0909090909090912E-2</c:v>
                </c:pt>
                <c:pt idx="5">
                  <c:v>1.9607843137254902E-2</c:v>
                </c:pt>
                <c:pt idx="6">
                  <c:v>9.9009900990099011E-3</c:v>
                </c:pt>
                <c:pt idx="7">
                  <c:v>1.996007984031936E-3</c:v>
                </c:pt>
                <c:pt idx="8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2-4CDB-B792-2E107ECB03F9}"/>
            </c:ext>
          </c:extLst>
        </c:ser>
        <c:ser>
          <c:idx val="2"/>
          <c:order val="2"/>
          <c:tx>
            <c:strRef>
              <c:f>개요!$C$7</c:f>
              <c:strCache>
                <c:ptCount val="1"/>
                <c:pt idx="0">
                  <c:v>기본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개요!$D$7:$M$7</c:f>
              <c:numCache>
                <c:formatCode>General</c:formatCode>
                <c:ptCount val="10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2-4CDB-B792-2E107ECB03F9}"/>
            </c:ext>
          </c:extLst>
        </c:ser>
        <c:ser>
          <c:idx val="3"/>
          <c:order val="3"/>
          <c:tx>
            <c:strRef>
              <c:f>개요!$C$8</c:f>
              <c:strCache>
                <c:ptCount val="1"/>
                <c:pt idx="0">
                  <c:v>하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개요!$D$8:$M$8</c:f>
              <c:numCache>
                <c:formatCode>General</c:formatCode>
                <c:ptCount val="10"/>
                <c:pt idx="0">
                  <c:v>0.6</c:v>
                </c:pt>
                <c:pt idx="1">
                  <c:v>0.8</c:v>
                </c:pt>
                <c:pt idx="2">
                  <c:v>0.4</c:v>
                </c:pt>
                <c:pt idx="3">
                  <c:v>0.3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22-4CDB-B792-2E107ECB03F9}"/>
            </c:ext>
          </c:extLst>
        </c:ser>
        <c:ser>
          <c:idx val="4"/>
          <c:order val="4"/>
          <c:tx>
            <c:strRef>
              <c:f>개요!$C$9</c:f>
              <c:strCache>
                <c:ptCount val="1"/>
                <c:pt idx="0">
                  <c:v>중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개요!$D$9:$M$9</c:f>
              <c:numCache>
                <c:formatCode>General</c:formatCode>
                <c:ptCount val="10"/>
                <c:pt idx="2">
                  <c:v>0.5</c:v>
                </c:pt>
                <c:pt idx="3">
                  <c:v>0.6</c:v>
                </c:pt>
                <c:pt idx="4">
                  <c:v>0.5</c:v>
                </c:pt>
                <c:pt idx="5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22-4CDB-B792-2E107ECB03F9}"/>
            </c:ext>
          </c:extLst>
        </c:ser>
        <c:ser>
          <c:idx val="5"/>
          <c:order val="5"/>
          <c:tx>
            <c:strRef>
              <c:f>개요!$C$10</c:f>
              <c:strCache>
                <c:ptCount val="1"/>
                <c:pt idx="0">
                  <c:v>상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개요!$D$10:$M$10</c:f>
              <c:numCache>
                <c:formatCode>General</c:formatCode>
                <c:ptCount val="10"/>
                <c:pt idx="3">
                  <c:v>0.1</c:v>
                </c:pt>
                <c:pt idx="4">
                  <c:v>0.4</c:v>
                </c:pt>
                <c:pt idx="5">
                  <c:v>0.55000000000000004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22-4CDB-B792-2E107ECB03F9}"/>
            </c:ext>
          </c:extLst>
        </c:ser>
        <c:ser>
          <c:idx val="6"/>
          <c:order val="6"/>
          <c:tx>
            <c:strRef>
              <c:f>개요!$C$11</c:f>
              <c:strCache>
                <c:ptCount val="1"/>
                <c:pt idx="0">
                  <c:v>슬롯1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개요!$D$11:$M$11</c:f>
              <c:numCache>
                <c:formatCode>General</c:formatCode>
                <c:ptCount val="10"/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22-4CDB-B792-2E107ECB03F9}"/>
            </c:ext>
          </c:extLst>
        </c:ser>
        <c:ser>
          <c:idx val="7"/>
          <c:order val="7"/>
          <c:tx>
            <c:strRef>
              <c:f>개요!$C$12</c:f>
              <c:strCache>
                <c:ptCount val="1"/>
                <c:pt idx="0">
                  <c:v>슬롯2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개요!$D$12:$M$12</c:f>
              <c:numCache>
                <c:formatCode>General</c:formatCode>
                <c:ptCount val="10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22-4CDB-B792-2E107ECB0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312575"/>
        <c:axId val="1096299679"/>
      </c:barChart>
      <c:catAx>
        <c:axId val="109631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성장 흐름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299679"/>
        <c:crosses val="autoZero"/>
        <c:auto val="1"/>
        <c:lblAlgn val="ctr"/>
        <c:lblOffset val="100"/>
        <c:noMultiLvlLbl val="0"/>
      </c:catAx>
      <c:valAx>
        <c:axId val="10962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가치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31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25" r="0.25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개당 가치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0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5000</c:v>
              </c:pt>
              <c:pt idx="7">
                <c:v>9990</c:v>
              </c:pt>
            </c:numLit>
          </c:cat>
          <c:val>
            <c:numLit>
              <c:formatCode>General</c:formatCode>
              <c:ptCount val="8"/>
              <c:pt idx="0">
                <c:v>0.1</c:v>
              </c:pt>
              <c:pt idx="1">
                <c:v>0.05</c:v>
              </c:pt>
              <c:pt idx="2">
                <c:v>1.6666666666666666E-2</c:v>
              </c:pt>
              <c:pt idx="3">
                <c:v>9.0909090909090905E-3</c:v>
              </c:pt>
              <c:pt idx="4">
                <c:v>1.9607843137254902E-3</c:v>
              </c:pt>
              <c:pt idx="5">
                <c:v>9.9009900990099011E-4</c:v>
              </c:pt>
              <c:pt idx="6">
                <c:v>1.996007984031936E-4</c:v>
              </c:pt>
              <c:pt idx="7">
                <c:v>1E-4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7C9-4D4E-920F-93D82ACA5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36495"/>
        <c:axId val="575036911"/>
      </c:lineChart>
      <c:catAx>
        <c:axId val="57503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사용 갯수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036911"/>
        <c:crosses val="autoZero"/>
        <c:auto val="1"/>
        <c:lblAlgn val="ctr"/>
        <c:lblOffset val="100"/>
        <c:noMultiLvlLbl val="0"/>
      </c:catAx>
      <c:valAx>
        <c:axId val="5750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개당 가치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03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체력 변화</a:t>
            </a:r>
            <a:r>
              <a:rPr lang="en-US" altLang="ko-KR"/>
              <a:t>( </a:t>
            </a:r>
            <a:r>
              <a:rPr lang="ko-KR" altLang="en-US"/>
              <a:t>로그 스케일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0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5000</c:v>
              </c:pt>
              <c:pt idx="7">
                <c:v>9990</c:v>
              </c:pt>
            </c:numLit>
          </c:cat>
          <c:val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6000</c:v>
              </c:pt>
              <c:pt idx="3">
                <c:v>11000</c:v>
              </c:pt>
              <c:pt idx="4">
                <c:v>51000</c:v>
              </c:pt>
              <c:pt idx="5">
                <c:v>101000</c:v>
              </c:pt>
              <c:pt idx="6">
                <c:v>501000</c:v>
              </c:pt>
              <c:pt idx="7">
                <c:v>1000000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838-48F5-8A76-9567505B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097263"/>
        <c:axId val="283098511"/>
      </c:lineChart>
      <c:catAx>
        <c:axId val="283097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사용한 체력의 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3098511"/>
        <c:crosses val="autoZero"/>
        <c:auto val="1"/>
        <c:lblAlgn val="ctr"/>
        <c:lblOffset val="100"/>
        <c:noMultiLvlLbl val="0"/>
      </c:catAx>
      <c:valAx>
        <c:axId val="283098511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체력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309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데미지 비율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2"/>
          <c:order val="0"/>
          <c:tx>
            <c:v>공격력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데미지!$B$8</c:f>
              <c:numCache>
                <c:formatCode>0</c:formatCode>
                <c:ptCount val="1"/>
                <c:pt idx="0">
                  <c:v>44405.108745911755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84-4D21-A1FC-BD21138FD648}"/>
            </c:ext>
          </c:extLst>
        </c:ser>
        <c:ser>
          <c:idx val="1"/>
          <c:order val="1"/>
          <c:tx>
            <c:v>치명타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데미지!$G$9</c:f>
              <c:numCache>
                <c:formatCode>0</c:formatCode>
                <c:ptCount val="1"/>
                <c:pt idx="0">
                  <c:v>65275.34758310351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4-4D21-A1FC-BD21138FD648}"/>
            </c:ext>
          </c:extLst>
        </c:ser>
        <c:ser>
          <c:idx val="3"/>
          <c:order val="2"/>
          <c:tx>
            <c:v>슬롯1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데미지!$B$14</c:f>
              <c:numCache>
                <c:formatCode>0</c:formatCode>
                <c:ptCount val="1"/>
                <c:pt idx="0">
                  <c:v>12800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84-4D21-A1FC-BD21138FD648}"/>
            </c:ext>
          </c:extLst>
        </c:ser>
        <c:ser>
          <c:idx val="0"/>
          <c:order val="3"/>
          <c:tx>
            <c:v>슬롯2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데미지!$G$15</c:f>
              <c:numCache>
                <c:formatCode>0</c:formatCode>
                <c:ptCount val="1"/>
                <c:pt idx="0">
                  <c:v>1835.8836960890762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4-4D21-A1FC-BD21138FD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8412416"/>
        <c:axId val="1848420736"/>
      </c:barChart>
      <c:catAx>
        <c:axId val="18484124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데미지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crossAx val="1848420736"/>
        <c:crosses val="autoZero"/>
        <c:auto val="1"/>
        <c:lblAlgn val="ctr"/>
        <c:lblOffset val="100"/>
        <c:noMultiLvlLbl val="0"/>
      </c:catAx>
      <c:valAx>
        <c:axId val="184842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비율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84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공격력 변화량 </a:t>
            </a:r>
            <a:r>
              <a:rPr lang="en-US" altLang="ko-KR"/>
              <a:t>(</a:t>
            </a:r>
            <a:r>
              <a:rPr lang="ko-KR" altLang="en-US" baseline="0"/>
              <a:t> 로그 스케일 </a:t>
            </a:r>
            <a:r>
              <a:rPr lang="en-US" altLang="ko-KR" baseline="0"/>
              <a:t>: 5</a:t>
            </a:r>
            <a:r>
              <a:rPr lang="ko-KR" altLang="en-US" baseline="0"/>
              <a:t> </a:t>
            </a:r>
            <a:r>
              <a:rPr lang="en-US" altLang="ko-KR" baseline="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'숙련도 적용'!$J$6:$J$35</c:f>
              <c:numCache>
                <c:formatCode>0</c:formatCode>
                <c:ptCount val="30"/>
                <c:pt idx="0">
                  <c:v>600</c:v>
                </c:pt>
                <c:pt idx="1">
                  <c:v>696</c:v>
                </c:pt>
                <c:pt idx="2">
                  <c:v>807.3599999999999</c:v>
                </c:pt>
                <c:pt idx="3">
                  <c:v>936.53759999999977</c:v>
                </c:pt>
                <c:pt idx="4">
                  <c:v>1086.3836159999996</c:v>
                </c:pt>
                <c:pt idx="5">
                  <c:v>1260.2049945599995</c:v>
                </c:pt>
                <c:pt idx="6">
                  <c:v>1461.8377936895993</c:v>
                </c:pt>
                <c:pt idx="7">
                  <c:v>1695.731840679935</c:v>
                </c:pt>
                <c:pt idx="8">
                  <c:v>1967.0489351887245</c:v>
                </c:pt>
                <c:pt idx="9">
                  <c:v>2281.7767648189201</c:v>
                </c:pt>
                <c:pt idx="10">
                  <c:v>2646.8610471899474</c:v>
                </c:pt>
                <c:pt idx="11">
                  <c:v>3070.3588147403389</c:v>
                </c:pt>
                <c:pt idx="12">
                  <c:v>3561.6162250987927</c:v>
                </c:pt>
                <c:pt idx="13">
                  <c:v>4131.4748211145989</c:v>
                </c:pt>
                <c:pt idx="14">
                  <c:v>4792.5107924929343</c:v>
                </c:pt>
                <c:pt idx="15">
                  <c:v>5559.3125192918033</c:v>
                </c:pt>
                <c:pt idx="16">
                  <c:v>6448.8025223784916</c:v>
                </c:pt>
                <c:pt idx="17">
                  <c:v>7480.6109259590494</c:v>
                </c:pt>
                <c:pt idx="18">
                  <c:v>8677.508674112496</c:v>
                </c:pt>
                <c:pt idx="19">
                  <c:v>10065.910061970495</c:v>
                </c:pt>
                <c:pt idx="20">
                  <c:v>11676.455671885773</c:v>
                </c:pt>
                <c:pt idx="21">
                  <c:v>13544.688579387495</c:v>
                </c:pt>
                <c:pt idx="22">
                  <c:v>15711.838752089494</c:v>
                </c:pt>
                <c:pt idx="23">
                  <c:v>18225.732952423812</c:v>
                </c:pt>
                <c:pt idx="24">
                  <c:v>21141.85022481162</c:v>
                </c:pt>
                <c:pt idx="25">
                  <c:v>24524.546260781477</c:v>
                </c:pt>
                <c:pt idx="26">
                  <c:v>28448.473662506512</c:v>
                </c:pt>
                <c:pt idx="27">
                  <c:v>33000.229448507554</c:v>
                </c:pt>
                <c:pt idx="28">
                  <c:v>38280.266160268759</c:v>
                </c:pt>
                <c:pt idx="29">
                  <c:v>44405.108745911755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F-4586-91D2-27A69ED9C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800592"/>
        <c:axId val="1644800176"/>
      </c:lineChart>
      <c:catAx>
        <c:axId val="164480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숙련도 레벨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4800176"/>
        <c:crosses val="autoZero"/>
        <c:auto val="1"/>
        <c:lblAlgn val="ctr"/>
        <c:lblOffset val="100"/>
        <c:noMultiLvlLbl val="0"/>
      </c:catAx>
      <c:valAx>
        <c:axId val="1644800176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데미지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48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필요 시간과 숙련도</a:t>
            </a:r>
            <a:r>
              <a:rPr lang="en-US" altLang="ko-KR" baseline="0"/>
              <a:t> </a:t>
            </a:r>
            <a:r>
              <a:rPr lang="ko-KR" altLang="en-US" baseline="0"/>
              <a:t>변화</a:t>
            </a:r>
            <a:endParaRPr lang="en-US" altLang="ko-KR" baseline="0"/>
          </a:p>
          <a:p>
            <a:pPr>
              <a:defRPr/>
            </a:pPr>
            <a:r>
              <a:rPr lang="en-US" altLang="ko-KR" sz="700" baseline="0"/>
              <a:t>(</a:t>
            </a:r>
            <a:r>
              <a:rPr lang="ko-KR" altLang="en-US" sz="700" baseline="0"/>
              <a:t>로그스케일</a:t>
            </a:r>
            <a:r>
              <a:rPr lang="en-US" altLang="ko-KR" sz="700" baseline="0"/>
              <a:t>)</a:t>
            </a:r>
            <a:r>
              <a:rPr lang="ko-KR" altLang="en-US" sz="7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시간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'숙련도 경험치 테이블'!$G$9:$G$38</c:f>
              <c:numCache>
                <c:formatCode>0.00</c:formatCode>
                <c:ptCount val="30"/>
                <c:pt idx="0">
                  <c:v>3.3333333333333335</c:v>
                </c:pt>
                <c:pt idx="1">
                  <c:v>8.0859566065694786</c:v>
                </c:pt>
                <c:pt idx="2">
                  <c:v>13.0597601471221</c:v>
                </c:pt>
                <c:pt idx="3">
                  <c:v>18.779634218757614</c:v>
                </c:pt>
                <c:pt idx="4">
                  <c:v>25.357489401138455</c:v>
                </c:pt>
                <c:pt idx="5">
                  <c:v>29.844428771056148</c:v>
                </c:pt>
                <c:pt idx="6">
                  <c:v>37.730428307790639</c:v>
                </c:pt>
                <c:pt idx="7">
                  <c:v>46.799327775035302</c:v>
                </c:pt>
                <c:pt idx="8">
                  <c:v>57.228562162366671</c:v>
                </c:pt>
                <c:pt idx="9">
                  <c:v>69.222181707797731</c:v>
                </c:pt>
                <c:pt idx="10">
                  <c:v>49.297865354528497</c:v>
                </c:pt>
                <c:pt idx="11">
                  <c:v>59.480476211380399</c:v>
                </c:pt>
                <c:pt idx="12">
                  <c:v>71.699609239602708</c:v>
                </c:pt>
                <c:pt idx="13">
                  <c:v>86.362568873469471</c:v>
                </c:pt>
                <c:pt idx="14">
                  <c:v>103.95812043410957</c:v>
                </c:pt>
                <c:pt idx="15">
                  <c:v>70.537052807999274</c:v>
                </c:pt>
                <c:pt idx="16">
                  <c:v>84.826646358943364</c:v>
                </c:pt>
                <c:pt idx="17">
                  <c:v>101.97415862007625</c:v>
                </c:pt>
                <c:pt idx="18">
                  <c:v>122.55117333343576</c:v>
                </c:pt>
                <c:pt idx="19">
                  <c:v>147.24359098946712</c:v>
                </c:pt>
                <c:pt idx="20">
                  <c:v>114.43655195790167</c:v>
                </c:pt>
                <c:pt idx="21">
                  <c:v>134.04098076135782</c:v>
                </c:pt>
                <c:pt idx="22">
                  <c:v>155.60585244515954</c:v>
                </c:pt>
                <c:pt idx="23">
                  <c:v>179.32721129734145</c:v>
                </c:pt>
                <c:pt idx="24">
                  <c:v>205.42070603474156</c:v>
                </c:pt>
                <c:pt idx="25">
                  <c:v>173.27587667190249</c:v>
                </c:pt>
                <c:pt idx="26">
                  <c:v>196.64328903722392</c:v>
                </c:pt>
                <c:pt idx="27">
                  <c:v>222.34744263907757</c:v>
                </c:pt>
                <c:pt idx="28">
                  <c:v>250.62201160111653</c:v>
                </c:pt>
                <c:pt idx="29">
                  <c:v>281.72403745935941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0-475B-8336-0EF4FEDF1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79984"/>
        <c:axId val="207880400"/>
      </c:lineChart>
      <c:lineChart>
        <c:grouping val="standard"/>
        <c:varyColors val="0"/>
        <c:ser>
          <c:idx val="2"/>
          <c:order val="1"/>
          <c:tx>
            <c:v>경험치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'숙련도 경험치 테이블'!$D$9:$D$38</c:f>
              <c:numCache>
                <c:formatCode>0</c:formatCode>
                <c:ptCount val="30"/>
                <c:pt idx="0" formatCode="General">
                  <c:v>1000</c:v>
                </c:pt>
                <c:pt idx="1">
                  <c:v>1150</c:v>
                </c:pt>
                <c:pt idx="2">
                  <c:v>1322.5</c:v>
                </c:pt>
                <c:pt idx="3">
                  <c:v>1520.8749999999998</c:v>
                </c:pt>
                <c:pt idx="4">
                  <c:v>1749.0062499999997</c:v>
                </c:pt>
                <c:pt idx="5">
                  <c:v>2011.3571874999996</c:v>
                </c:pt>
                <c:pt idx="6">
                  <c:v>2313.0607656249995</c:v>
                </c:pt>
                <c:pt idx="7">
                  <c:v>2660.0198804687493</c:v>
                </c:pt>
                <c:pt idx="8">
                  <c:v>3059.0228625390614</c:v>
                </c:pt>
                <c:pt idx="9">
                  <c:v>3517.8762919199203</c:v>
                </c:pt>
                <c:pt idx="10">
                  <c:v>4221.4515503039038</c:v>
                </c:pt>
                <c:pt idx="11">
                  <c:v>5065.7418603646847</c:v>
                </c:pt>
                <c:pt idx="12">
                  <c:v>6078.8902324376213</c:v>
                </c:pt>
                <c:pt idx="13">
                  <c:v>7294.6682789251454</c:v>
                </c:pt>
                <c:pt idx="14">
                  <c:v>8753.6019347101737</c:v>
                </c:pt>
                <c:pt idx="15">
                  <c:v>10504.322321652207</c:v>
                </c:pt>
                <c:pt idx="16">
                  <c:v>12605.186785982649</c:v>
                </c:pt>
                <c:pt idx="17">
                  <c:v>15126.224143179177</c:v>
                </c:pt>
                <c:pt idx="18">
                  <c:v>18151.468971815011</c:v>
                </c:pt>
                <c:pt idx="19">
                  <c:v>21781.762766178013</c:v>
                </c:pt>
                <c:pt idx="20">
                  <c:v>23959.939042795817</c:v>
                </c:pt>
                <c:pt idx="21">
                  <c:v>26355.932947075402</c:v>
                </c:pt>
                <c:pt idx="22">
                  <c:v>28991.526241782944</c:v>
                </c:pt>
                <c:pt idx="23">
                  <c:v>31890.678865961239</c:v>
                </c:pt>
                <c:pt idx="24">
                  <c:v>35079.746752557367</c:v>
                </c:pt>
                <c:pt idx="25">
                  <c:v>38587.721427813107</c:v>
                </c:pt>
                <c:pt idx="26">
                  <c:v>42446.493570594423</c:v>
                </c:pt>
                <c:pt idx="27">
                  <c:v>46691.142927653869</c:v>
                </c:pt>
                <c:pt idx="28">
                  <c:v>51360.257220419262</c:v>
                </c:pt>
                <c:pt idx="29">
                  <c:v>56496.282942461192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20-475B-8336-0EF4FEDF1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058736"/>
        <c:axId val="1751059152"/>
      </c:lineChart>
      <c:catAx>
        <c:axId val="20787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레벨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880400"/>
        <c:crosses val="autoZero"/>
        <c:auto val="1"/>
        <c:lblAlgn val="ctr"/>
        <c:lblOffset val="100"/>
        <c:noMultiLvlLbl val="0"/>
      </c:catAx>
      <c:valAx>
        <c:axId val="2078804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>
                    <a:solidFill>
                      <a:schemeClr val="accent1"/>
                    </a:solidFill>
                  </a:rPr>
                  <a:t>필요시간</a:t>
                </a:r>
                <a:r>
                  <a:rPr lang="en-US" altLang="ko-KR">
                    <a:solidFill>
                      <a:schemeClr val="accent1"/>
                    </a:solidFill>
                  </a:rPr>
                  <a:t>(</a:t>
                </a:r>
                <a:r>
                  <a:rPr lang="ko-KR" altLang="en-US">
                    <a:solidFill>
                      <a:schemeClr val="accent1"/>
                    </a:solidFill>
                  </a:rPr>
                  <a:t>분</a:t>
                </a:r>
                <a:r>
                  <a:rPr lang="en-US" altLang="ko-KR">
                    <a:solidFill>
                      <a:schemeClr val="accent1"/>
                    </a:solidFill>
                  </a:rPr>
                  <a:t>)</a:t>
                </a:r>
                <a:endParaRPr lang="ko-KR" altLang="en-US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879984"/>
        <c:crosses val="autoZero"/>
        <c:crossBetween val="between"/>
      </c:valAx>
      <c:valAx>
        <c:axId val="1751059152"/>
        <c:scaling>
          <c:logBase val="2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>
                    <a:solidFill>
                      <a:srgbClr val="FF0000"/>
                    </a:solidFill>
                  </a:rPr>
                  <a:t>숙련도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1058736"/>
        <c:crosses val="max"/>
        <c:crossBetween val="between"/>
      </c:valAx>
      <c:catAx>
        <c:axId val="1751058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75105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치명타 공격력 배율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신력레벨!$C$8:$C$37</c:f>
              <c:numCache>
                <c:formatCode>0.00</c:formatCode>
                <c:ptCount val="30"/>
                <c:pt idx="0">
                  <c:v>1.5</c:v>
                </c:pt>
                <c:pt idx="1">
                  <c:v>1.5150000000000001</c:v>
                </c:pt>
                <c:pt idx="2">
                  <c:v>1.5301500000000001</c:v>
                </c:pt>
                <c:pt idx="3">
                  <c:v>1.5454515000000002</c:v>
                </c:pt>
                <c:pt idx="4">
                  <c:v>1.5609060150000003</c:v>
                </c:pt>
                <c:pt idx="5">
                  <c:v>1.5765150751500003</c:v>
                </c:pt>
                <c:pt idx="6">
                  <c:v>1.5922802259015003</c:v>
                </c:pt>
                <c:pt idx="7">
                  <c:v>1.6082030281605153</c:v>
                </c:pt>
                <c:pt idx="8">
                  <c:v>1.6242850584421205</c:v>
                </c:pt>
                <c:pt idx="9">
                  <c:v>1.6405279090265417</c:v>
                </c:pt>
                <c:pt idx="10">
                  <c:v>1.656933188116807</c:v>
                </c:pt>
                <c:pt idx="11">
                  <c:v>1.6735025199979752</c:v>
                </c:pt>
                <c:pt idx="12">
                  <c:v>1.690237545197955</c:v>
                </c:pt>
                <c:pt idx="13">
                  <c:v>1.7071399206499345</c:v>
                </c:pt>
                <c:pt idx="14">
                  <c:v>1.7242113198564337</c:v>
                </c:pt>
                <c:pt idx="15">
                  <c:v>1.741453433054998</c:v>
                </c:pt>
                <c:pt idx="16">
                  <c:v>1.7588679673855481</c:v>
                </c:pt>
                <c:pt idx="17">
                  <c:v>1.7764566470594036</c:v>
                </c:pt>
                <c:pt idx="18">
                  <c:v>1.7942212135299977</c:v>
                </c:pt>
                <c:pt idx="19">
                  <c:v>1.8121634256652976</c:v>
                </c:pt>
                <c:pt idx="20">
                  <c:v>1.8302850599219507</c:v>
                </c:pt>
                <c:pt idx="21">
                  <c:v>1.8485879105211702</c:v>
                </c:pt>
                <c:pt idx="22">
                  <c:v>1.867073789626382</c:v>
                </c:pt>
                <c:pt idx="23">
                  <c:v>1.8857445275226459</c:v>
                </c:pt>
                <c:pt idx="24">
                  <c:v>1.9046019727978722</c:v>
                </c:pt>
                <c:pt idx="25">
                  <c:v>1.9236479925258509</c:v>
                </c:pt>
                <c:pt idx="26">
                  <c:v>1.9428844724511094</c:v>
                </c:pt>
                <c:pt idx="27">
                  <c:v>1.9623133171756204</c:v>
                </c:pt>
                <c:pt idx="28">
                  <c:v>1.9819364503473766</c:v>
                </c:pt>
                <c:pt idx="29">
                  <c:v>2.0017558148508505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2-4E2F-917C-42C8827C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952335"/>
        <c:axId val="1101952751"/>
      </c:lineChart>
      <c:catAx>
        <c:axId val="110195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레벨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1952751"/>
        <c:crosses val="autoZero"/>
        <c:auto val="1"/>
        <c:lblAlgn val="ctr"/>
        <c:lblOffset val="100"/>
        <c:noMultiLvlLbl val="0"/>
      </c:catAx>
      <c:valAx>
        <c:axId val="11019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배율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195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치명타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신력레벨!$D$8:$D$37</c:f>
              <c:numCache>
                <c:formatCode>0%</c:formatCode>
                <c:ptCount val="30"/>
                <c:pt idx="0">
                  <c:v>0.1</c:v>
                </c:pt>
                <c:pt idx="1">
                  <c:v>0.10425000000000001</c:v>
                </c:pt>
                <c:pt idx="2">
                  <c:v>0.108680625</c:v>
                </c:pt>
                <c:pt idx="3">
                  <c:v>0.1132995515625</c:v>
                </c:pt>
                <c:pt idx="4">
                  <c:v>0.11811478250390625</c:v>
                </c:pt>
                <c:pt idx="5">
                  <c:v>0.12313466076032227</c:v>
                </c:pt>
                <c:pt idx="6">
                  <c:v>0.12836788384263598</c:v>
                </c:pt>
                <c:pt idx="7">
                  <c:v>0.13382351890594801</c:v>
                </c:pt>
                <c:pt idx="8">
                  <c:v>0.1395110184594508</c:v>
                </c:pt>
                <c:pt idx="9">
                  <c:v>0.14544023674397746</c:v>
                </c:pt>
                <c:pt idx="10">
                  <c:v>0.1516214468055965</c:v>
                </c:pt>
                <c:pt idx="11">
                  <c:v>0.15806535829483434</c:v>
                </c:pt>
                <c:pt idx="12">
                  <c:v>0.1647831360223648</c:v>
                </c:pt>
                <c:pt idx="13">
                  <c:v>0.17178641930331531</c:v>
                </c:pt>
                <c:pt idx="14">
                  <c:v>0.17908734212370622</c:v>
                </c:pt>
                <c:pt idx="15">
                  <c:v>0.18669855416396372</c:v>
                </c:pt>
                <c:pt idx="16">
                  <c:v>0.19463324271593219</c:v>
                </c:pt>
                <c:pt idx="17">
                  <c:v>0.20290515553135929</c:v>
                </c:pt>
                <c:pt idx="18">
                  <c:v>0.21152862464144206</c:v>
                </c:pt>
                <c:pt idx="19">
                  <c:v>0.22051859118870334</c:v>
                </c:pt>
                <c:pt idx="20">
                  <c:v>0.22989063131422324</c:v>
                </c:pt>
                <c:pt idx="21">
                  <c:v>0.23966098314507772</c:v>
                </c:pt>
                <c:pt idx="22">
                  <c:v>0.24984657492874351</c:v>
                </c:pt>
                <c:pt idx="23">
                  <c:v>0.2604650543632151</c:v>
                </c:pt>
                <c:pt idx="24">
                  <c:v>0.27153481917365174</c:v>
                </c:pt>
                <c:pt idx="25">
                  <c:v>0.28307504898853192</c:v>
                </c:pt>
                <c:pt idx="26">
                  <c:v>0.29510573857054451</c:v>
                </c:pt>
                <c:pt idx="27">
                  <c:v>0.30764773245979266</c:v>
                </c:pt>
                <c:pt idx="28">
                  <c:v>0.32072276108933384</c:v>
                </c:pt>
                <c:pt idx="29">
                  <c:v>0.33435347843563051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9-42EB-AC55-CE05450E0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403087"/>
        <c:axId val="944425135"/>
      </c:lineChart>
      <c:catAx>
        <c:axId val="94440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레벨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4425135"/>
        <c:crosses val="autoZero"/>
        <c:auto val="1"/>
        <c:lblAlgn val="ctr"/>
        <c:lblOffset val="100"/>
        <c:noMultiLvlLbl val="0"/>
      </c:catAx>
      <c:valAx>
        <c:axId val="94442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치명타 확률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440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aseline="0"/>
              <a:t>순수사냥 획득 경험치 필요 시간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기본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'신력 경험치 테이블'!$X$7:$X$36</c:f>
              <c:numCache>
                <c:formatCode>0</c:formatCode>
                <c:ptCount val="30"/>
                <c:pt idx="0">
                  <c:v>10</c:v>
                </c:pt>
                <c:pt idx="1">
                  <c:v>12.298175862084745</c:v>
                </c:pt>
                <c:pt idx="2">
                  <c:v>13.405011689672371</c:v>
                </c:pt>
                <c:pt idx="3">
                  <c:v>14.611462741742885</c:v>
                </c:pt>
                <c:pt idx="4">
                  <c:v>15.926494388499748</c:v>
                </c:pt>
                <c:pt idx="5">
                  <c:v>15.737054524295793</c:v>
                </c:pt>
                <c:pt idx="6">
                  <c:v>17.153389431482417</c:v>
                </c:pt>
                <c:pt idx="7">
                  <c:v>18.697194480315833</c:v>
                </c:pt>
                <c:pt idx="8">
                  <c:v>20.379941983544263</c:v>
                </c:pt>
                <c:pt idx="9">
                  <c:v>22.214136762063244</c:v>
                </c:pt>
                <c:pt idx="10">
                  <c:v>14.275861494420781</c:v>
                </c:pt>
                <c:pt idx="11">
                  <c:v>15.560689028918652</c:v>
                </c:pt>
                <c:pt idx="12">
                  <c:v>16.96115104152133</c:v>
                </c:pt>
                <c:pt idx="13">
                  <c:v>18.487654635258249</c:v>
                </c:pt>
                <c:pt idx="14">
                  <c:v>20.151543552431498</c:v>
                </c:pt>
                <c:pt idx="15">
                  <c:v>12.387661067408821</c:v>
                </c:pt>
                <c:pt idx="16">
                  <c:v>13.502550563475618</c:v>
                </c:pt>
                <c:pt idx="17">
                  <c:v>14.717780114188425</c:v>
                </c:pt>
                <c:pt idx="18">
                  <c:v>16.042380324465384</c:v>
                </c:pt>
                <c:pt idx="19">
                  <c:v>17.486194553667268</c:v>
                </c:pt>
                <c:pt idx="20">
                  <c:v>12.506247314735011</c:v>
                </c:pt>
                <c:pt idx="21">
                  <c:v>13.631809573061163</c:v>
                </c:pt>
                <c:pt idx="22">
                  <c:v>14.858672434636672</c:v>
                </c:pt>
                <c:pt idx="23">
                  <c:v>16.19595295375397</c:v>
                </c:pt>
                <c:pt idx="24">
                  <c:v>17.653588719591831</c:v>
                </c:pt>
                <c:pt idx="25">
                  <c:v>14.241394143613952</c:v>
                </c:pt>
                <c:pt idx="26">
                  <c:v>15.523119616539208</c:v>
                </c:pt>
                <c:pt idx="27">
                  <c:v>16.920200382027737</c:v>
                </c:pt>
                <c:pt idx="28">
                  <c:v>18.443018416410233</c:v>
                </c:pt>
                <c:pt idx="29">
                  <c:v>20.10289007388716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6-4B01-8F7C-455D676ED1A0}"/>
            </c:ext>
          </c:extLst>
        </c:ser>
        <c:ser>
          <c:idx val="1"/>
          <c:order val="1"/>
          <c:tx>
            <c:v>하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'신력 경험치 테이블'!$AB$7:$AB$36</c:f>
              <c:numCache>
                <c:formatCode>0</c:formatCode>
                <c:ptCount val="30"/>
                <c:pt idx="0">
                  <c:v>16.666666666666668</c:v>
                </c:pt>
                <c:pt idx="1">
                  <c:v>20.496959770141235</c:v>
                </c:pt>
                <c:pt idx="2">
                  <c:v>22.341686149453949</c:v>
                </c:pt>
                <c:pt idx="3">
                  <c:v>24.352437902904807</c:v>
                </c:pt>
                <c:pt idx="4">
                  <c:v>26.544157314166235</c:v>
                </c:pt>
                <c:pt idx="5">
                  <c:v>26.228424207159648</c:v>
                </c:pt>
                <c:pt idx="6">
                  <c:v>28.58898238580402</c:v>
                </c:pt>
                <c:pt idx="7">
                  <c:v>31.161990800526386</c:v>
                </c:pt>
                <c:pt idx="8">
                  <c:v>33.966569972573758</c:v>
                </c:pt>
                <c:pt idx="9">
                  <c:v>37.023561270105397</c:v>
                </c:pt>
                <c:pt idx="10">
                  <c:v>23.79310249070129</c:v>
                </c:pt>
                <c:pt idx="11">
                  <c:v>25.934481714864415</c:v>
                </c:pt>
                <c:pt idx="12">
                  <c:v>28.26858506920221</c:v>
                </c:pt>
                <c:pt idx="13">
                  <c:v>30.812757725430409</c:v>
                </c:pt>
                <c:pt idx="14">
                  <c:v>33.585905920719149</c:v>
                </c:pt>
                <c:pt idx="15">
                  <c:v>20.6461017790147</c:v>
                </c:pt>
                <c:pt idx="16">
                  <c:v>22.504250939126027</c:v>
                </c:pt>
                <c:pt idx="17">
                  <c:v>24.529633523647366</c:v>
                </c:pt>
                <c:pt idx="18">
                  <c:v>26.737300540775625</c:v>
                </c:pt>
                <c:pt idx="19">
                  <c:v>29.143657589445443</c:v>
                </c:pt>
                <c:pt idx="20">
                  <c:v>20.843745524558347</c:v>
                </c:pt>
                <c:pt idx="21">
                  <c:v>22.719682621768598</c:v>
                </c:pt>
                <c:pt idx="22">
                  <c:v>24.764454057727772</c:v>
                </c:pt>
                <c:pt idx="23">
                  <c:v>26.993254922923274</c:v>
                </c:pt>
                <c:pt idx="24">
                  <c:v>29.42264786598637</c:v>
                </c:pt>
                <c:pt idx="25">
                  <c:v>23.735656906023241</c:v>
                </c:pt>
                <c:pt idx="26">
                  <c:v>25.871866027565332</c:v>
                </c:pt>
                <c:pt idx="27">
                  <c:v>28.200333970046213</c:v>
                </c:pt>
                <c:pt idx="28">
                  <c:v>30.738364027350375</c:v>
                </c:pt>
                <c:pt idx="29">
                  <c:v>33.504816789811919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6-4B01-8F7C-455D676ED1A0}"/>
            </c:ext>
          </c:extLst>
        </c:ser>
        <c:ser>
          <c:idx val="2"/>
          <c:order val="2"/>
          <c:tx>
            <c:v>중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'신력 경험치 테이블'!$AF$7:$AF$36</c:f>
              <c:numCache>
                <c:formatCode>0</c:formatCode>
                <c:ptCount val="30"/>
                <c:pt idx="0">
                  <c:v>23.333333333333332</c:v>
                </c:pt>
                <c:pt idx="1">
                  <c:v>28.95900738166744</c:v>
                </c:pt>
                <c:pt idx="2">
                  <c:v>31.854908119834189</c:v>
                </c:pt>
                <c:pt idx="3">
                  <c:v>35.040398931817613</c:v>
                </c:pt>
                <c:pt idx="4">
                  <c:v>38.544438824999375</c:v>
                </c:pt>
                <c:pt idx="5">
                  <c:v>38.435379268266573</c:v>
                </c:pt>
                <c:pt idx="6">
                  <c:v>42.278917195093229</c:v>
                </c:pt>
                <c:pt idx="7">
                  <c:v>46.506808914602551</c:v>
                </c:pt>
                <c:pt idx="8">
                  <c:v>51.157489806062813</c:v>
                </c:pt>
                <c:pt idx="9">
                  <c:v>56.273238786669104</c:v>
                </c:pt>
                <c:pt idx="10">
                  <c:v>36.495639934825888</c:v>
                </c:pt>
                <c:pt idx="11">
                  <c:v>40.145203928308476</c:v>
                </c:pt>
                <c:pt idx="12">
                  <c:v>44.159724321139329</c:v>
                </c:pt>
                <c:pt idx="13">
                  <c:v>48.575696753253261</c:v>
                </c:pt>
                <c:pt idx="14">
                  <c:v>53.433266428578598</c:v>
                </c:pt>
                <c:pt idx="15">
                  <c:v>33.148120421450116</c:v>
                </c:pt>
                <c:pt idx="16">
                  <c:v>36.462932463595131</c:v>
                </c:pt>
                <c:pt idx="17">
                  <c:v>40.109225709954643</c:v>
                </c:pt>
                <c:pt idx="18">
                  <c:v>44.120148280950119</c:v>
                </c:pt>
                <c:pt idx="19">
                  <c:v>48.532163109045122</c:v>
                </c:pt>
                <c:pt idx="20">
                  <c:v>35.028984112478774</c:v>
                </c:pt>
                <c:pt idx="21">
                  <c:v>38.531882523726658</c:v>
                </c:pt>
                <c:pt idx="22">
                  <c:v>42.385070776099333</c:v>
                </c:pt>
                <c:pt idx="23">
                  <c:v>46.623577853709257</c:v>
                </c:pt>
                <c:pt idx="24">
                  <c:v>51.285935639080193</c:v>
                </c:pt>
                <c:pt idx="25">
                  <c:v>41.752642971688303</c:v>
                </c:pt>
                <c:pt idx="26">
                  <c:v>45.927907268857133</c:v>
                </c:pt>
                <c:pt idx="27">
                  <c:v>50.52069799574285</c:v>
                </c:pt>
                <c:pt idx="28">
                  <c:v>55.572767795317148</c:v>
                </c:pt>
                <c:pt idx="29">
                  <c:v>61.13004457484886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6-4B01-8F7C-455D676ED1A0}"/>
            </c:ext>
          </c:extLst>
        </c:ser>
        <c:ser>
          <c:idx val="3"/>
          <c:order val="3"/>
          <c:tx>
            <c:v>상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'신력 경험치 테이블'!$AJ$7:$AJ$36</c:f>
              <c:numCache>
                <c:formatCode>0</c:formatCode>
                <c:ptCount val="30"/>
                <c:pt idx="0">
                  <c:v>33.333333333333336</c:v>
                </c:pt>
                <c:pt idx="1">
                  <c:v>41.370010545239197</c:v>
                </c:pt>
                <c:pt idx="2">
                  <c:v>45.507011599763125</c:v>
                </c:pt>
                <c:pt idx="3">
                  <c:v>50.057712759739431</c:v>
                </c:pt>
                <c:pt idx="4">
                  <c:v>55.063484035713387</c:v>
                </c:pt>
                <c:pt idx="5">
                  <c:v>54.907684668952243</c:v>
                </c:pt>
                <c:pt idx="6">
                  <c:v>60.398453135847483</c:v>
                </c:pt>
                <c:pt idx="7">
                  <c:v>66.438298449432224</c:v>
                </c:pt>
                <c:pt idx="8">
                  <c:v>73.082128294375451</c:v>
                </c:pt>
                <c:pt idx="9">
                  <c:v>80.390341123813002</c:v>
                </c:pt>
                <c:pt idx="10">
                  <c:v>52.136628478322706</c:v>
                </c:pt>
                <c:pt idx="11">
                  <c:v>57.350291326154988</c:v>
                </c:pt>
                <c:pt idx="12">
                  <c:v>63.085320458770489</c:v>
                </c:pt>
                <c:pt idx="13">
                  <c:v>69.393852504647541</c:v>
                </c:pt>
                <c:pt idx="14">
                  <c:v>76.333237755112293</c:v>
                </c:pt>
                <c:pt idx="15">
                  <c:v>47.354457744928744</c:v>
                </c:pt>
                <c:pt idx="16">
                  <c:v>52.089903519421632</c:v>
                </c:pt>
                <c:pt idx="17">
                  <c:v>57.298893871363788</c:v>
                </c:pt>
                <c:pt idx="18">
                  <c:v>63.028783258500184</c:v>
                </c:pt>
                <c:pt idx="19">
                  <c:v>69.331661584350201</c:v>
                </c:pt>
                <c:pt idx="20">
                  <c:v>50.041405874969698</c:v>
                </c:pt>
                <c:pt idx="21">
                  <c:v>55.045546462466675</c:v>
                </c:pt>
                <c:pt idx="22">
                  <c:v>60.550101108713342</c:v>
                </c:pt>
                <c:pt idx="23">
                  <c:v>66.605111219584686</c:v>
                </c:pt>
                <c:pt idx="24">
                  <c:v>73.265622341543164</c:v>
                </c:pt>
                <c:pt idx="25">
                  <c:v>59.646632816697611</c:v>
                </c:pt>
                <c:pt idx="26">
                  <c:v>65.611296098367362</c:v>
                </c:pt>
                <c:pt idx="27">
                  <c:v>72.172425708204116</c:v>
                </c:pt>
                <c:pt idx="28">
                  <c:v>79.389668279024534</c:v>
                </c:pt>
                <c:pt idx="29">
                  <c:v>87.328635106926995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6-4B01-8F7C-455D676ED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075376"/>
        <c:axId val="1751077872"/>
      </c:lineChart>
      <c:catAx>
        <c:axId val="175107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레벨</a:t>
                </a:r>
                <a:endParaRPr lang="en-US" altLang="ko-KR"/>
              </a:p>
            </c:rich>
          </c:tx>
          <c:layout>
            <c:manualLayout>
              <c:xMode val="edge"/>
              <c:yMode val="edge"/>
              <c:x val="0.5064566929133858"/>
              <c:y val="0.84933207757931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1077872"/>
        <c:crosses val="autoZero"/>
        <c:auto val="1"/>
        <c:lblAlgn val="ctr"/>
        <c:lblOffset val="100"/>
        <c:noMultiLvlLbl val="0"/>
      </c:catAx>
      <c:valAx>
        <c:axId val="17510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필요 시간</a:t>
                </a:r>
                <a:r>
                  <a:rPr lang="en-US" altLang="ko-KR"/>
                  <a:t>( </a:t>
                </a:r>
                <a:r>
                  <a:rPr lang="ko-KR" altLang="en-US"/>
                  <a:t>분</a:t>
                </a:r>
                <a:r>
                  <a:rPr lang="en-US" altLang="ko-K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10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순수 사냥 획득 경험치 누적 시간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기본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'신력 경험치 테이블'!$Y$7:$Y$36</c:f>
              <c:numCache>
                <c:formatCode>0</c:formatCode>
                <c:ptCount val="30"/>
                <c:pt idx="0">
                  <c:v>10</c:v>
                </c:pt>
                <c:pt idx="1">
                  <c:v>22.298175862084747</c:v>
                </c:pt>
                <c:pt idx="2">
                  <c:v>35.703187551757118</c:v>
                </c:pt>
                <c:pt idx="3">
                  <c:v>50.314650293500002</c:v>
                </c:pt>
                <c:pt idx="4">
                  <c:v>66.241144681999742</c:v>
                </c:pt>
                <c:pt idx="5">
                  <c:v>81.978199206295528</c:v>
                </c:pt>
                <c:pt idx="6">
                  <c:v>99.131588637777952</c:v>
                </c:pt>
                <c:pt idx="7">
                  <c:v>117.82878311809378</c:v>
                </c:pt>
                <c:pt idx="8">
                  <c:v>138.20872510163804</c:v>
                </c:pt>
                <c:pt idx="9">
                  <c:v>160.42286186370129</c:v>
                </c:pt>
                <c:pt idx="10">
                  <c:v>174.69872335812207</c:v>
                </c:pt>
                <c:pt idx="11">
                  <c:v>190.25941238704073</c:v>
                </c:pt>
                <c:pt idx="12">
                  <c:v>207.22056342856206</c:v>
                </c:pt>
                <c:pt idx="13">
                  <c:v>225.70821806382031</c:v>
                </c:pt>
                <c:pt idx="14">
                  <c:v>245.8597616162518</c:v>
                </c:pt>
                <c:pt idx="15">
                  <c:v>258.2474226836606</c:v>
                </c:pt>
                <c:pt idx="16">
                  <c:v>271.74997324713621</c:v>
                </c:pt>
                <c:pt idx="17">
                  <c:v>286.46775336132464</c:v>
                </c:pt>
                <c:pt idx="18">
                  <c:v>302.51013368579004</c:v>
                </c:pt>
                <c:pt idx="19">
                  <c:v>319.99632823945728</c:v>
                </c:pt>
                <c:pt idx="20">
                  <c:v>332.50257555419228</c:v>
                </c:pt>
                <c:pt idx="21">
                  <c:v>346.13438512725344</c:v>
                </c:pt>
                <c:pt idx="22">
                  <c:v>360.99305756189011</c:v>
                </c:pt>
                <c:pt idx="23">
                  <c:v>377.1890105156441</c:v>
                </c:pt>
                <c:pt idx="24">
                  <c:v>394.84259923523592</c:v>
                </c:pt>
                <c:pt idx="25">
                  <c:v>409.08399337884987</c:v>
                </c:pt>
                <c:pt idx="26">
                  <c:v>424.60711299538906</c:v>
                </c:pt>
                <c:pt idx="27">
                  <c:v>441.52731337741682</c:v>
                </c:pt>
                <c:pt idx="28">
                  <c:v>459.97033179382703</c:v>
                </c:pt>
                <c:pt idx="29">
                  <c:v>480.07322186771421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F-4F63-86CA-0DB31D330B6A}"/>
            </c:ext>
          </c:extLst>
        </c:ser>
        <c:ser>
          <c:idx val="1"/>
          <c:order val="1"/>
          <c:tx>
            <c:v>하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'신력 경험치 테이블'!$AC$7:$AC$36</c:f>
              <c:numCache>
                <c:formatCode>0</c:formatCode>
                <c:ptCount val="30"/>
                <c:pt idx="0">
                  <c:v>16.666666666666668</c:v>
                </c:pt>
                <c:pt idx="1">
                  <c:v>37.163626436807903</c:v>
                </c:pt>
                <c:pt idx="2">
                  <c:v>59.505312586261851</c:v>
                </c:pt>
                <c:pt idx="3">
                  <c:v>83.857750489166662</c:v>
                </c:pt>
                <c:pt idx="4">
                  <c:v>110.4019078033329</c:v>
                </c:pt>
                <c:pt idx="5">
                  <c:v>136.63033201049257</c:v>
                </c:pt>
                <c:pt idx="6">
                  <c:v>165.2193143962966</c:v>
                </c:pt>
                <c:pt idx="7">
                  <c:v>196.38130519682298</c:v>
                </c:pt>
                <c:pt idx="8">
                  <c:v>230.34787516939673</c:v>
                </c:pt>
                <c:pt idx="9">
                  <c:v>267.37143643950213</c:v>
                </c:pt>
                <c:pt idx="10">
                  <c:v>291.16453893020343</c:v>
                </c:pt>
                <c:pt idx="11">
                  <c:v>317.09902064506787</c:v>
                </c:pt>
                <c:pt idx="12">
                  <c:v>345.3676057142701</c:v>
                </c:pt>
                <c:pt idx="13">
                  <c:v>376.1803634397005</c:v>
                </c:pt>
                <c:pt idx="14">
                  <c:v>409.76626936041964</c:v>
                </c:pt>
                <c:pt idx="15">
                  <c:v>430.41237113943436</c:v>
                </c:pt>
                <c:pt idx="16">
                  <c:v>452.91662207856041</c:v>
                </c:pt>
                <c:pt idx="17">
                  <c:v>477.44625560220777</c:v>
                </c:pt>
                <c:pt idx="18">
                  <c:v>504.18355614298338</c:v>
                </c:pt>
                <c:pt idx="19">
                  <c:v>533.32721373242885</c:v>
                </c:pt>
                <c:pt idx="20">
                  <c:v>554.1709592569872</c:v>
                </c:pt>
                <c:pt idx="21">
                  <c:v>576.89064187875579</c:v>
                </c:pt>
                <c:pt idx="22">
                  <c:v>601.65509593648358</c:v>
                </c:pt>
                <c:pt idx="23">
                  <c:v>628.64835085940683</c:v>
                </c:pt>
                <c:pt idx="24">
                  <c:v>658.07099872539322</c:v>
                </c:pt>
                <c:pt idx="25">
                  <c:v>681.80665563141645</c:v>
                </c:pt>
                <c:pt idx="26">
                  <c:v>707.67852165898182</c:v>
                </c:pt>
                <c:pt idx="27">
                  <c:v>735.87885562902807</c:v>
                </c:pt>
                <c:pt idx="28">
                  <c:v>766.61721965637844</c:v>
                </c:pt>
                <c:pt idx="29">
                  <c:v>800.12203644619035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F-4F63-86CA-0DB31D330B6A}"/>
            </c:ext>
          </c:extLst>
        </c:ser>
        <c:ser>
          <c:idx val="2"/>
          <c:order val="2"/>
          <c:tx>
            <c:v>중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'신력 경험치 테이블'!$AG$7:$AG$36</c:f>
              <c:numCache>
                <c:formatCode>0</c:formatCode>
                <c:ptCount val="30"/>
                <c:pt idx="0">
                  <c:v>23.333333333333332</c:v>
                </c:pt>
                <c:pt idx="1">
                  <c:v>52.292340715000776</c:v>
                </c:pt>
                <c:pt idx="2">
                  <c:v>84.147248834834969</c:v>
                </c:pt>
                <c:pt idx="3">
                  <c:v>119.18764776665259</c:v>
                </c:pt>
                <c:pt idx="4">
                  <c:v>157.73208659165198</c:v>
                </c:pt>
                <c:pt idx="5">
                  <c:v>196.16746585991854</c:v>
                </c:pt>
                <c:pt idx="6">
                  <c:v>238.44638305501178</c:v>
                </c:pt>
                <c:pt idx="7">
                  <c:v>284.95319196961435</c:v>
                </c:pt>
                <c:pt idx="8">
                  <c:v>336.11068177567716</c:v>
                </c:pt>
                <c:pt idx="9">
                  <c:v>392.38392056234625</c:v>
                </c:pt>
                <c:pt idx="10">
                  <c:v>428.87956049717212</c:v>
                </c:pt>
                <c:pt idx="11">
                  <c:v>469.02476442548061</c:v>
                </c:pt>
                <c:pt idx="12">
                  <c:v>513.18448874661999</c:v>
                </c:pt>
                <c:pt idx="13">
                  <c:v>561.76018549987327</c:v>
                </c:pt>
                <c:pt idx="14">
                  <c:v>615.19345192845185</c:v>
                </c:pt>
                <c:pt idx="15">
                  <c:v>648.34157234990198</c:v>
                </c:pt>
                <c:pt idx="16">
                  <c:v>684.80450481349715</c:v>
                </c:pt>
                <c:pt idx="17">
                  <c:v>724.91373052345182</c:v>
                </c:pt>
                <c:pt idx="18">
                  <c:v>769.03387880440198</c:v>
                </c:pt>
                <c:pt idx="19">
                  <c:v>817.56604191344707</c:v>
                </c:pt>
                <c:pt idx="20">
                  <c:v>852.59502602592579</c:v>
                </c:pt>
                <c:pt idx="21">
                  <c:v>891.1269085496524</c:v>
                </c:pt>
                <c:pt idx="22">
                  <c:v>933.51197932575178</c:v>
                </c:pt>
                <c:pt idx="23">
                  <c:v>980.13555717946099</c:v>
                </c:pt>
                <c:pt idx="24">
                  <c:v>1031.4214928185411</c:v>
                </c:pt>
                <c:pt idx="25">
                  <c:v>1073.1741357902295</c:v>
                </c:pt>
                <c:pt idx="26">
                  <c:v>1119.1020430590866</c:v>
                </c:pt>
                <c:pt idx="27">
                  <c:v>1169.6227410548295</c:v>
                </c:pt>
                <c:pt idx="28">
                  <c:v>1225.1955088501466</c:v>
                </c:pt>
                <c:pt idx="29">
                  <c:v>1286.3255534249954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F-4F63-86CA-0DB31D330B6A}"/>
            </c:ext>
          </c:extLst>
        </c:ser>
        <c:ser>
          <c:idx val="3"/>
          <c:order val="3"/>
          <c:tx>
            <c:v>상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'신력 경험치 테이블'!$AK$7:$AK$36</c:f>
              <c:numCache>
                <c:formatCode>0</c:formatCode>
                <c:ptCount val="30"/>
                <c:pt idx="0">
                  <c:v>33.333333333333336</c:v>
                </c:pt>
                <c:pt idx="1">
                  <c:v>74.703343878572525</c:v>
                </c:pt>
                <c:pt idx="2">
                  <c:v>120.21035547833566</c:v>
                </c:pt>
                <c:pt idx="3">
                  <c:v>170.2680682380751</c:v>
                </c:pt>
                <c:pt idx="4">
                  <c:v>225.33155227378847</c:v>
                </c:pt>
                <c:pt idx="5">
                  <c:v>280.23923694274072</c:v>
                </c:pt>
                <c:pt idx="6">
                  <c:v>340.63769007858821</c:v>
                </c:pt>
                <c:pt idx="7">
                  <c:v>407.07598852802045</c:v>
                </c:pt>
                <c:pt idx="8">
                  <c:v>480.15811682239587</c:v>
                </c:pt>
                <c:pt idx="9">
                  <c:v>560.54845794620883</c:v>
                </c:pt>
                <c:pt idx="10">
                  <c:v>612.68508642453151</c:v>
                </c:pt>
                <c:pt idx="11">
                  <c:v>670.03537775068651</c:v>
                </c:pt>
                <c:pt idx="12">
                  <c:v>733.12069820945703</c:v>
                </c:pt>
                <c:pt idx="13">
                  <c:v>802.51455071410453</c:v>
                </c:pt>
                <c:pt idx="14">
                  <c:v>878.84778846921677</c:v>
                </c:pt>
                <c:pt idx="15">
                  <c:v>926.20224621414548</c:v>
                </c:pt>
                <c:pt idx="16">
                  <c:v>978.29214973356716</c:v>
                </c:pt>
                <c:pt idx="17">
                  <c:v>1035.591043604931</c:v>
                </c:pt>
                <c:pt idx="18">
                  <c:v>1098.6198268634312</c:v>
                </c:pt>
                <c:pt idx="19">
                  <c:v>1167.9514884477815</c:v>
                </c:pt>
                <c:pt idx="20">
                  <c:v>1217.9928943227512</c:v>
                </c:pt>
                <c:pt idx="21">
                  <c:v>1273.038440785218</c:v>
                </c:pt>
                <c:pt idx="22">
                  <c:v>1333.5885418939313</c:v>
                </c:pt>
                <c:pt idx="23">
                  <c:v>1400.1936531135159</c:v>
                </c:pt>
                <c:pt idx="24">
                  <c:v>1473.459275455059</c:v>
                </c:pt>
                <c:pt idx="25">
                  <c:v>1533.1059082717566</c:v>
                </c:pt>
                <c:pt idx="26">
                  <c:v>1598.7172043701239</c:v>
                </c:pt>
                <c:pt idx="27">
                  <c:v>1670.8896300783281</c:v>
                </c:pt>
                <c:pt idx="28">
                  <c:v>1750.2792983573527</c:v>
                </c:pt>
                <c:pt idx="29">
                  <c:v>1837.6079334642798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F-4F63-86CA-0DB31D330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118128"/>
        <c:axId val="1818109808"/>
      </c:lineChart>
      <c:catAx>
        <c:axId val="18181181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8109808"/>
        <c:crosses val="autoZero"/>
        <c:auto val="1"/>
        <c:lblAlgn val="ctr"/>
        <c:lblOffset val="100"/>
        <c:noMultiLvlLbl val="0"/>
      </c:catAx>
      <c:valAx>
        <c:axId val="18181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누적 시간</a:t>
                </a:r>
                <a:r>
                  <a:rPr lang="en-US" altLang="ko-KR"/>
                  <a:t>(</a:t>
                </a:r>
                <a:r>
                  <a:rPr lang="ko-KR" altLang="en-US"/>
                  <a:t>분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81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요구 횟수 </a:t>
            </a:r>
            <a:r>
              <a:rPr lang="en-US" altLang="ko-KR"/>
              <a:t>/ </a:t>
            </a:r>
            <a:r>
              <a:rPr lang="ko-KR" altLang="en-US"/>
              <a:t>예상시간 그래프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요구횟수 기본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'신력 경험치 테이블'!$C$54:$C$59</c:f>
              <c:strCache>
                <c:ptCount val="6"/>
                <c:pt idx="0">
                  <c:v>물귀신</c:v>
                </c:pt>
                <c:pt idx="1">
                  <c:v>화귀</c:v>
                </c:pt>
                <c:pt idx="2">
                  <c:v>달걀귀신</c:v>
                </c:pt>
                <c:pt idx="3">
                  <c:v>금갑귀</c:v>
                </c:pt>
                <c:pt idx="4">
                  <c:v>이매망량</c:v>
                </c:pt>
                <c:pt idx="5">
                  <c:v>야광귀</c:v>
                </c:pt>
              </c:strCache>
            </c:strRef>
          </c:cat>
          <c:val>
            <c:numRef>
              <c:f>'신력 경험치 테이블'!$F$54:$F$59</c:f>
              <c:numCache>
                <c:formatCode>_(* #,##0_);_(* \(#,##0\);_(* "-"_);_(@_)</c:formatCode>
                <c:ptCount val="6"/>
                <c:pt idx="0">
                  <c:v>1111.1111111111111</c:v>
                </c:pt>
                <c:pt idx="1">
                  <c:v>222.22222222222223</c:v>
                </c:pt>
                <c:pt idx="2">
                  <c:v>111.11111111111111</c:v>
                </c:pt>
                <c:pt idx="3">
                  <c:v>74.074074074074076</c:v>
                </c:pt>
                <c:pt idx="4">
                  <c:v>55.555555555555557</c:v>
                </c:pt>
                <c:pt idx="5">
                  <c:v>44.444444444444443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5-463B-8EFE-7AF4F7B6151A}"/>
            </c:ext>
          </c:extLst>
        </c:ser>
        <c:ser>
          <c:idx val="1"/>
          <c:order val="1"/>
          <c:tx>
            <c:v>요구횟수 하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'신력 경험치 테이블'!$C$54:$C$59</c:f>
              <c:strCache>
                <c:ptCount val="6"/>
                <c:pt idx="0">
                  <c:v>물귀신</c:v>
                </c:pt>
                <c:pt idx="1">
                  <c:v>화귀</c:v>
                </c:pt>
                <c:pt idx="2">
                  <c:v>달걀귀신</c:v>
                </c:pt>
                <c:pt idx="3">
                  <c:v>금갑귀</c:v>
                </c:pt>
                <c:pt idx="4">
                  <c:v>이매망량</c:v>
                </c:pt>
                <c:pt idx="5">
                  <c:v>야광귀</c:v>
                </c:pt>
              </c:strCache>
            </c:strRef>
          </c:cat>
          <c:val>
            <c:numRef>
              <c:f>'신력 경험치 테이블'!$G$54:$G$59</c:f>
              <c:numCache>
                <c:formatCode>_(* #,##0_);_(* \(#,##0\);_(* "-"_);_(@_)</c:formatCode>
                <c:ptCount val="6"/>
                <c:pt idx="0">
                  <c:v>5555.5555555555557</c:v>
                </c:pt>
                <c:pt idx="1">
                  <c:v>1111.1111111111111</c:v>
                </c:pt>
                <c:pt idx="2">
                  <c:v>555.55555555555554</c:v>
                </c:pt>
                <c:pt idx="3">
                  <c:v>370.37037037037044</c:v>
                </c:pt>
                <c:pt idx="4">
                  <c:v>277.77777777777777</c:v>
                </c:pt>
                <c:pt idx="5">
                  <c:v>222.22222222222223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5-463B-8EFE-7AF4F7B6151A}"/>
            </c:ext>
          </c:extLst>
        </c:ser>
        <c:ser>
          <c:idx val="2"/>
          <c:order val="2"/>
          <c:tx>
            <c:v>요구횟수 중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'신력 경험치 테이블'!$C$54:$C$59</c:f>
              <c:strCache>
                <c:ptCount val="6"/>
                <c:pt idx="0">
                  <c:v>물귀신</c:v>
                </c:pt>
                <c:pt idx="1">
                  <c:v>화귀</c:v>
                </c:pt>
                <c:pt idx="2">
                  <c:v>달걀귀신</c:v>
                </c:pt>
                <c:pt idx="3">
                  <c:v>금갑귀</c:v>
                </c:pt>
                <c:pt idx="4">
                  <c:v>이매망량</c:v>
                </c:pt>
                <c:pt idx="5">
                  <c:v>야광귀</c:v>
                </c:pt>
              </c:strCache>
            </c:strRef>
          </c:cat>
          <c:val>
            <c:numRef>
              <c:f>'신력 경험치 테이블'!$H$54:$H$59</c:f>
              <c:numCache>
                <c:formatCode>_(* #,##0_);_(* \(#,##0\);_(* "-"_);_(@_)</c:formatCode>
                <c:ptCount val="6"/>
                <c:pt idx="0">
                  <c:v>11111.111111111111</c:v>
                </c:pt>
                <c:pt idx="1">
                  <c:v>2222.2222222222222</c:v>
                </c:pt>
                <c:pt idx="2">
                  <c:v>1111.1111111111111</c:v>
                </c:pt>
                <c:pt idx="3">
                  <c:v>740.74074074074088</c:v>
                </c:pt>
                <c:pt idx="4">
                  <c:v>555.55555555555554</c:v>
                </c:pt>
                <c:pt idx="5">
                  <c:v>444.44444444444446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5-463B-8EFE-7AF4F7B61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893664"/>
        <c:axId val="1583894912"/>
      </c:barChart>
      <c:lineChart>
        <c:grouping val="standard"/>
        <c:varyColors val="0"/>
        <c:ser>
          <c:idx val="3"/>
          <c:order val="3"/>
          <c:tx>
            <c:v>예상시간 기본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'신력 경험치 테이블'!$J$54:$J$59</c:f>
              <c:numCache>
                <c:formatCode>_-* #,##0_-;\-* #,##0_-;_-* "-"??_-;_-@_-</c:formatCode>
                <c:ptCount val="6"/>
                <c:pt idx="0">
                  <c:v>185.18518518518519</c:v>
                </c:pt>
                <c:pt idx="1">
                  <c:v>37.037037037037038</c:v>
                </c:pt>
                <c:pt idx="2">
                  <c:v>18.518518518518519</c:v>
                </c:pt>
                <c:pt idx="3">
                  <c:v>12.345679012345679</c:v>
                </c:pt>
                <c:pt idx="4">
                  <c:v>9.2592592592592595</c:v>
                </c:pt>
                <c:pt idx="5">
                  <c:v>7.4074074074074074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5-463B-8EFE-7AF4F7B6151A}"/>
            </c:ext>
          </c:extLst>
        </c:ser>
        <c:ser>
          <c:idx val="4"/>
          <c:order val="4"/>
          <c:tx>
            <c:v>예상시간 하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'신력 경험치 테이블'!$K$54:$K$59</c:f>
              <c:numCache>
                <c:formatCode>_-* #,##0_-;\-* #,##0_-;_-* "-"??_-;_-@_-</c:formatCode>
                <c:ptCount val="6"/>
                <c:pt idx="0">
                  <c:v>925.92592592592587</c:v>
                </c:pt>
                <c:pt idx="1">
                  <c:v>185.18518518518519</c:v>
                </c:pt>
                <c:pt idx="2">
                  <c:v>92.592592592592595</c:v>
                </c:pt>
                <c:pt idx="3">
                  <c:v>61.728395061728406</c:v>
                </c:pt>
                <c:pt idx="4">
                  <c:v>46.296296296296298</c:v>
                </c:pt>
                <c:pt idx="5">
                  <c:v>37.037037037037038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D5-463B-8EFE-7AF4F7B6151A}"/>
            </c:ext>
          </c:extLst>
        </c:ser>
        <c:ser>
          <c:idx val="5"/>
          <c:order val="5"/>
          <c:tx>
            <c:v>예상시간 중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'신력 경험치 테이블'!$L$54:$L$59</c:f>
              <c:numCache>
                <c:formatCode>_-* #,##0_-;\-* #,##0_-;_-* "-"??_-;_-@_-</c:formatCode>
                <c:ptCount val="6"/>
                <c:pt idx="0">
                  <c:v>1851.8518518518517</c:v>
                </c:pt>
                <c:pt idx="1">
                  <c:v>370.37037037037038</c:v>
                </c:pt>
                <c:pt idx="2">
                  <c:v>185.18518518518519</c:v>
                </c:pt>
                <c:pt idx="3">
                  <c:v>123.45679012345681</c:v>
                </c:pt>
                <c:pt idx="4">
                  <c:v>92.592592592592595</c:v>
                </c:pt>
                <c:pt idx="5">
                  <c:v>74.074074074074076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D5-463B-8EFE-7AF4F7B61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75056"/>
        <c:axId val="1594456336"/>
      </c:lineChart>
      <c:catAx>
        <c:axId val="158389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몬스터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3894912"/>
        <c:crosses val="autoZero"/>
        <c:auto val="1"/>
        <c:lblAlgn val="ctr"/>
        <c:lblOffset val="100"/>
        <c:noMultiLvlLbl val="0"/>
      </c:catAx>
      <c:valAx>
        <c:axId val="1583894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요구횟수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3893664"/>
        <c:crosses val="autoZero"/>
        <c:crossBetween val="between"/>
      </c:valAx>
      <c:valAx>
        <c:axId val="1594456336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예상 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4475056"/>
        <c:crosses val="max"/>
        <c:crossBetween val="between"/>
      </c:valAx>
      <c:catAx>
        <c:axId val="1594475056"/>
        <c:scaling>
          <c:orientation val="minMax"/>
        </c:scaling>
        <c:delete val="1"/>
        <c:axPos val="b"/>
        <c:majorTickMark val="out"/>
        <c:minorTickMark val="none"/>
        <c:tickLblPos val="nextTo"/>
        <c:crossAx val="1594456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9194787-7B92-4923-AEBA-912DF69378A6}" type="doc">
      <dgm:prSet loTypeId="urn:microsoft.com/office/officeart/2005/8/layout/cycle8" loCatId="cycle" qsTypeId="urn:microsoft.com/office/officeart/2005/8/quickstyle/simple1" qsCatId="simple" csTypeId="urn:microsoft.com/office/officeart/2005/8/colors/accent1_2" csCatId="accent1" phldr="1"/>
      <dgm:spPr/>
    </dgm:pt>
    <dgm:pt modelId="{2A8E5273-2F77-4223-90DD-31D9974B3639}">
      <dgm:prSet phldrT="[텍스트]" custT="1"/>
      <dgm:spPr/>
      <dgm:t>
        <a:bodyPr/>
        <a:lstStyle/>
        <a:p>
          <a:pPr latinLnBrk="1"/>
          <a:r>
            <a:rPr lang="ko-KR" altLang="en-US" sz="3000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물</a:t>
          </a:r>
        </a:p>
      </dgm:t>
    </dgm:pt>
    <dgm:pt modelId="{5F24F671-5197-459C-9121-B84CDD553FFD}" type="parTrans" cxnId="{E129BA70-7656-424D-8AD2-AB920AF6CD1D}">
      <dgm:prSet/>
      <dgm:spPr/>
      <dgm:t>
        <a:bodyPr/>
        <a:lstStyle/>
        <a:p>
          <a:pPr latinLnBrk="1"/>
          <a:endParaRPr lang="ko-KR" altLang="en-US" sz="3000">
            <a:latin typeface="Microsoft GothicNeo" panose="020B0500000101010101" pitchFamily="50" charset="-127"/>
            <a:ea typeface="Microsoft GothicNeo" panose="020B0500000101010101" pitchFamily="50" charset="-127"/>
            <a:cs typeface="Microsoft GothicNeo" panose="020B0500000101010101" pitchFamily="50" charset="-127"/>
          </a:endParaRPr>
        </a:p>
      </dgm:t>
    </dgm:pt>
    <dgm:pt modelId="{D86085D1-01F1-4C4D-A0DC-F8B300A6924C}" type="sibTrans" cxnId="{E129BA70-7656-424D-8AD2-AB920AF6CD1D}">
      <dgm:prSet/>
      <dgm:spPr/>
      <dgm:t>
        <a:bodyPr/>
        <a:lstStyle/>
        <a:p>
          <a:pPr latinLnBrk="1"/>
          <a:endParaRPr lang="ko-KR" altLang="en-US" sz="3000">
            <a:latin typeface="Microsoft GothicNeo" panose="020B0500000101010101" pitchFamily="50" charset="-127"/>
            <a:ea typeface="Microsoft GothicNeo" panose="020B0500000101010101" pitchFamily="50" charset="-127"/>
            <a:cs typeface="Microsoft GothicNeo" panose="020B0500000101010101" pitchFamily="50" charset="-127"/>
          </a:endParaRPr>
        </a:p>
      </dgm:t>
    </dgm:pt>
    <dgm:pt modelId="{AD5134B8-06E5-4F37-A144-199380DF0930}">
      <dgm:prSet phldrT="[텍스트]" custT="1"/>
      <dgm:spPr>
        <a:solidFill>
          <a:srgbClr val="FF0000"/>
        </a:solidFill>
      </dgm:spPr>
      <dgm:t>
        <a:bodyPr/>
        <a:lstStyle/>
        <a:p>
          <a:pPr latinLnBrk="1"/>
          <a:r>
            <a:rPr lang="ko-KR" altLang="en-US" sz="3000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불</a:t>
          </a:r>
        </a:p>
      </dgm:t>
    </dgm:pt>
    <dgm:pt modelId="{969296AF-B35E-4649-855A-28956542F4F0}" type="parTrans" cxnId="{D8A93F26-81B4-4037-B87E-EC84CBFA7AC2}">
      <dgm:prSet/>
      <dgm:spPr/>
      <dgm:t>
        <a:bodyPr/>
        <a:lstStyle/>
        <a:p>
          <a:pPr latinLnBrk="1"/>
          <a:endParaRPr lang="ko-KR" altLang="en-US" sz="3000">
            <a:latin typeface="Microsoft GothicNeo" panose="020B0500000101010101" pitchFamily="50" charset="-127"/>
            <a:ea typeface="Microsoft GothicNeo" panose="020B0500000101010101" pitchFamily="50" charset="-127"/>
            <a:cs typeface="Microsoft GothicNeo" panose="020B0500000101010101" pitchFamily="50" charset="-127"/>
          </a:endParaRPr>
        </a:p>
      </dgm:t>
    </dgm:pt>
    <dgm:pt modelId="{ABB17BA9-1C70-4F53-A3FC-189A2A88DFA6}" type="sibTrans" cxnId="{D8A93F26-81B4-4037-B87E-EC84CBFA7AC2}">
      <dgm:prSet/>
      <dgm:spPr/>
      <dgm:t>
        <a:bodyPr/>
        <a:lstStyle/>
        <a:p>
          <a:pPr latinLnBrk="1"/>
          <a:endParaRPr lang="ko-KR" altLang="en-US" sz="3000">
            <a:latin typeface="Microsoft GothicNeo" panose="020B0500000101010101" pitchFamily="50" charset="-127"/>
            <a:ea typeface="Microsoft GothicNeo" panose="020B0500000101010101" pitchFamily="50" charset="-127"/>
            <a:cs typeface="Microsoft GothicNeo" panose="020B0500000101010101" pitchFamily="50" charset="-127"/>
          </a:endParaRPr>
        </a:p>
      </dgm:t>
    </dgm:pt>
    <dgm:pt modelId="{FB04BF54-A088-4F5E-8632-45842D6E8DB5}">
      <dgm:prSet phldrT="[텍스트]" custT="1"/>
      <dgm:spPr>
        <a:solidFill>
          <a:srgbClr val="00B050"/>
        </a:solidFill>
      </dgm:spPr>
      <dgm:t>
        <a:bodyPr/>
        <a:lstStyle/>
        <a:p>
          <a:pPr latinLnBrk="1"/>
          <a:r>
            <a:rPr lang="ko-KR" altLang="en-US" sz="3000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풀</a:t>
          </a:r>
        </a:p>
      </dgm:t>
    </dgm:pt>
    <dgm:pt modelId="{DE89C04F-D27C-4612-A42C-12E961DB5CF1}" type="parTrans" cxnId="{F44BFE15-6544-4483-99F4-E33AA6862779}">
      <dgm:prSet/>
      <dgm:spPr/>
      <dgm:t>
        <a:bodyPr/>
        <a:lstStyle/>
        <a:p>
          <a:pPr latinLnBrk="1"/>
          <a:endParaRPr lang="ko-KR" altLang="en-US" sz="3000">
            <a:latin typeface="Microsoft GothicNeo" panose="020B0500000101010101" pitchFamily="50" charset="-127"/>
            <a:ea typeface="Microsoft GothicNeo" panose="020B0500000101010101" pitchFamily="50" charset="-127"/>
            <a:cs typeface="Microsoft GothicNeo" panose="020B0500000101010101" pitchFamily="50" charset="-127"/>
          </a:endParaRPr>
        </a:p>
      </dgm:t>
    </dgm:pt>
    <dgm:pt modelId="{93FB3D8A-1FD2-4EB8-97DF-039CBBE9E5F8}" type="sibTrans" cxnId="{F44BFE15-6544-4483-99F4-E33AA6862779}">
      <dgm:prSet/>
      <dgm:spPr/>
      <dgm:t>
        <a:bodyPr/>
        <a:lstStyle/>
        <a:p>
          <a:pPr latinLnBrk="1"/>
          <a:endParaRPr lang="ko-KR" altLang="en-US" sz="3000">
            <a:latin typeface="Microsoft GothicNeo" panose="020B0500000101010101" pitchFamily="50" charset="-127"/>
            <a:ea typeface="Microsoft GothicNeo" panose="020B0500000101010101" pitchFamily="50" charset="-127"/>
            <a:cs typeface="Microsoft GothicNeo" panose="020B0500000101010101" pitchFamily="50" charset="-127"/>
          </a:endParaRPr>
        </a:p>
      </dgm:t>
    </dgm:pt>
    <dgm:pt modelId="{96D711BE-4A6E-4931-BC81-D5B4D81415E2}" type="pres">
      <dgm:prSet presAssocID="{C9194787-7B92-4923-AEBA-912DF69378A6}" presName="compositeShape" presStyleCnt="0">
        <dgm:presLayoutVars>
          <dgm:chMax val="7"/>
          <dgm:dir/>
          <dgm:resizeHandles val="exact"/>
        </dgm:presLayoutVars>
      </dgm:prSet>
      <dgm:spPr/>
    </dgm:pt>
    <dgm:pt modelId="{39634712-F325-4C51-86A4-8049D72A0F27}" type="pres">
      <dgm:prSet presAssocID="{C9194787-7B92-4923-AEBA-912DF69378A6}" presName="wedge1" presStyleLbl="node1" presStyleIdx="0" presStyleCnt="3"/>
      <dgm:spPr/>
    </dgm:pt>
    <dgm:pt modelId="{836DA8F5-E418-494C-9BCA-D3BADCEBB298}" type="pres">
      <dgm:prSet presAssocID="{C9194787-7B92-4923-AEBA-912DF69378A6}" presName="dummy1a" presStyleCnt="0"/>
      <dgm:spPr/>
    </dgm:pt>
    <dgm:pt modelId="{EE5D5EE3-F6DB-458B-90EE-B16F99609DBB}" type="pres">
      <dgm:prSet presAssocID="{C9194787-7B92-4923-AEBA-912DF69378A6}" presName="dummy1b" presStyleCnt="0"/>
      <dgm:spPr/>
    </dgm:pt>
    <dgm:pt modelId="{F7BE508C-356F-4B3C-AF5A-EFCA5595798F}" type="pres">
      <dgm:prSet presAssocID="{C9194787-7B92-4923-AEBA-912DF69378A6}" presName="wedge1Tx" presStyleLbl="node1" presStyleIdx="0" presStyleCnt="3">
        <dgm:presLayoutVars>
          <dgm:chMax val="0"/>
          <dgm:chPref val="0"/>
          <dgm:bulletEnabled val="1"/>
        </dgm:presLayoutVars>
      </dgm:prSet>
      <dgm:spPr/>
    </dgm:pt>
    <dgm:pt modelId="{076FAE1E-E3D9-48FC-A23C-6C8BED30C569}" type="pres">
      <dgm:prSet presAssocID="{C9194787-7B92-4923-AEBA-912DF69378A6}" presName="wedge2" presStyleLbl="node1" presStyleIdx="1" presStyleCnt="3"/>
      <dgm:spPr/>
    </dgm:pt>
    <dgm:pt modelId="{BFAD5CCD-C526-462B-A62C-4D64BE3BB7A4}" type="pres">
      <dgm:prSet presAssocID="{C9194787-7B92-4923-AEBA-912DF69378A6}" presName="dummy2a" presStyleCnt="0"/>
      <dgm:spPr/>
    </dgm:pt>
    <dgm:pt modelId="{0749024E-5846-4708-A8F9-A5750831BE32}" type="pres">
      <dgm:prSet presAssocID="{C9194787-7B92-4923-AEBA-912DF69378A6}" presName="dummy2b" presStyleCnt="0"/>
      <dgm:spPr/>
    </dgm:pt>
    <dgm:pt modelId="{C454FBE1-BA83-407D-A9F5-5EE984AD4342}" type="pres">
      <dgm:prSet presAssocID="{C9194787-7B92-4923-AEBA-912DF69378A6}" presName="wedge2Tx" presStyleLbl="node1" presStyleIdx="1" presStyleCnt="3">
        <dgm:presLayoutVars>
          <dgm:chMax val="0"/>
          <dgm:chPref val="0"/>
          <dgm:bulletEnabled val="1"/>
        </dgm:presLayoutVars>
      </dgm:prSet>
      <dgm:spPr/>
    </dgm:pt>
    <dgm:pt modelId="{BF760D9F-641E-4EB2-A0BF-A4DF6100F61C}" type="pres">
      <dgm:prSet presAssocID="{C9194787-7B92-4923-AEBA-912DF69378A6}" presName="wedge3" presStyleLbl="node1" presStyleIdx="2" presStyleCnt="3"/>
      <dgm:spPr/>
    </dgm:pt>
    <dgm:pt modelId="{9F630C18-8CB5-4ED0-B8E9-42F7EFE03D35}" type="pres">
      <dgm:prSet presAssocID="{C9194787-7B92-4923-AEBA-912DF69378A6}" presName="dummy3a" presStyleCnt="0"/>
      <dgm:spPr/>
    </dgm:pt>
    <dgm:pt modelId="{3C0D6B54-B443-45A3-9920-5301F307833D}" type="pres">
      <dgm:prSet presAssocID="{C9194787-7B92-4923-AEBA-912DF69378A6}" presName="dummy3b" presStyleCnt="0"/>
      <dgm:spPr/>
    </dgm:pt>
    <dgm:pt modelId="{EDBA6F2C-8D99-48CB-A63C-FD67D4B91B91}" type="pres">
      <dgm:prSet presAssocID="{C9194787-7B92-4923-AEBA-912DF69378A6}" presName="wedge3Tx" presStyleLbl="node1" presStyleIdx="2" presStyleCnt="3">
        <dgm:presLayoutVars>
          <dgm:chMax val="0"/>
          <dgm:chPref val="0"/>
          <dgm:bulletEnabled val="1"/>
        </dgm:presLayoutVars>
      </dgm:prSet>
      <dgm:spPr/>
    </dgm:pt>
    <dgm:pt modelId="{F7D12DE0-C0B6-433E-AEBA-4A8117DC9581}" type="pres">
      <dgm:prSet presAssocID="{D86085D1-01F1-4C4D-A0DC-F8B300A6924C}" presName="arrowWedge1" presStyleLbl="fgSibTrans2D1" presStyleIdx="0" presStyleCnt="3"/>
      <dgm:spPr/>
    </dgm:pt>
    <dgm:pt modelId="{99464C41-E0C8-4D73-93A8-76C78F1FB7A6}" type="pres">
      <dgm:prSet presAssocID="{ABB17BA9-1C70-4F53-A3FC-189A2A88DFA6}" presName="arrowWedge2" presStyleLbl="fgSibTrans2D1" presStyleIdx="1" presStyleCnt="3"/>
      <dgm:spPr/>
    </dgm:pt>
    <dgm:pt modelId="{0C2AC49D-9FE3-4B29-AAA7-2F3D32C63B60}" type="pres">
      <dgm:prSet presAssocID="{93FB3D8A-1FD2-4EB8-97DF-039CBBE9E5F8}" presName="arrowWedge3" presStyleLbl="fgSibTrans2D1" presStyleIdx="2" presStyleCnt="3"/>
      <dgm:spPr/>
    </dgm:pt>
  </dgm:ptLst>
  <dgm:cxnLst>
    <dgm:cxn modelId="{B8810901-7CD6-4DEE-B9BA-5F02A42636FE}" type="presOf" srcId="{FB04BF54-A088-4F5E-8632-45842D6E8DB5}" destId="{BF760D9F-641E-4EB2-A0BF-A4DF6100F61C}" srcOrd="0" destOrd="0" presId="urn:microsoft.com/office/officeart/2005/8/layout/cycle8"/>
    <dgm:cxn modelId="{B5CD9B0B-5E30-4D91-8DB1-7BF63D73C935}" type="presOf" srcId="{AD5134B8-06E5-4F37-A144-199380DF0930}" destId="{076FAE1E-E3D9-48FC-A23C-6C8BED30C569}" srcOrd="0" destOrd="0" presId="urn:microsoft.com/office/officeart/2005/8/layout/cycle8"/>
    <dgm:cxn modelId="{F44BFE15-6544-4483-99F4-E33AA6862779}" srcId="{C9194787-7B92-4923-AEBA-912DF69378A6}" destId="{FB04BF54-A088-4F5E-8632-45842D6E8DB5}" srcOrd="2" destOrd="0" parTransId="{DE89C04F-D27C-4612-A42C-12E961DB5CF1}" sibTransId="{93FB3D8A-1FD2-4EB8-97DF-039CBBE9E5F8}"/>
    <dgm:cxn modelId="{72C01718-7B10-4006-94B6-7ACA44E2716C}" type="presOf" srcId="{FB04BF54-A088-4F5E-8632-45842D6E8DB5}" destId="{EDBA6F2C-8D99-48CB-A63C-FD67D4B91B91}" srcOrd="1" destOrd="0" presId="urn:microsoft.com/office/officeart/2005/8/layout/cycle8"/>
    <dgm:cxn modelId="{D8A93F26-81B4-4037-B87E-EC84CBFA7AC2}" srcId="{C9194787-7B92-4923-AEBA-912DF69378A6}" destId="{AD5134B8-06E5-4F37-A144-199380DF0930}" srcOrd="1" destOrd="0" parTransId="{969296AF-B35E-4649-855A-28956542F4F0}" sibTransId="{ABB17BA9-1C70-4F53-A3FC-189A2A88DFA6}"/>
    <dgm:cxn modelId="{B415ED2D-411A-497D-ADCF-5790CADCCFF7}" type="presOf" srcId="{2A8E5273-2F77-4223-90DD-31D9974B3639}" destId="{39634712-F325-4C51-86A4-8049D72A0F27}" srcOrd="0" destOrd="0" presId="urn:microsoft.com/office/officeart/2005/8/layout/cycle8"/>
    <dgm:cxn modelId="{F0907C50-FEBA-4B5F-9D2E-E34FF0B17822}" type="presOf" srcId="{C9194787-7B92-4923-AEBA-912DF69378A6}" destId="{96D711BE-4A6E-4931-BC81-D5B4D81415E2}" srcOrd="0" destOrd="0" presId="urn:microsoft.com/office/officeart/2005/8/layout/cycle8"/>
    <dgm:cxn modelId="{E129BA70-7656-424D-8AD2-AB920AF6CD1D}" srcId="{C9194787-7B92-4923-AEBA-912DF69378A6}" destId="{2A8E5273-2F77-4223-90DD-31D9974B3639}" srcOrd="0" destOrd="0" parTransId="{5F24F671-5197-459C-9121-B84CDD553FFD}" sibTransId="{D86085D1-01F1-4C4D-A0DC-F8B300A6924C}"/>
    <dgm:cxn modelId="{FD497C89-1FE3-4C8C-9B44-0B98F3A35C67}" type="presOf" srcId="{AD5134B8-06E5-4F37-A144-199380DF0930}" destId="{C454FBE1-BA83-407D-A9F5-5EE984AD4342}" srcOrd="1" destOrd="0" presId="urn:microsoft.com/office/officeart/2005/8/layout/cycle8"/>
    <dgm:cxn modelId="{076562D1-6F82-40BA-9821-1987B9F348F7}" type="presOf" srcId="{2A8E5273-2F77-4223-90DD-31D9974B3639}" destId="{F7BE508C-356F-4B3C-AF5A-EFCA5595798F}" srcOrd="1" destOrd="0" presId="urn:microsoft.com/office/officeart/2005/8/layout/cycle8"/>
    <dgm:cxn modelId="{299EED93-BB78-48CD-8368-65CA4382E15E}" type="presParOf" srcId="{96D711BE-4A6E-4931-BC81-D5B4D81415E2}" destId="{39634712-F325-4C51-86A4-8049D72A0F27}" srcOrd="0" destOrd="0" presId="urn:microsoft.com/office/officeart/2005/8/layout/cycle8"/>
    <dgm:cxn modelId="{8038BE37-2CAA-462F-BD22-6007D8CBF5AF}" type="presParOf" srcId="{96D711BE-4A6E-4931-BC81-D5B4D81415E2}" destId="{836DA8F5-E418-494C-9BCA-D3BADCEBB298}" srcOrd="1" destOrd="0" presId="urn:microsoft.com/office/officeart/2005/8/layout/cycle8"/>
    <dgm:cxn modelId="{B1E5FA82-CB5D-46EE-B17F-ED83ABB3D916}" type="presParOf" srcId="{96D711BE-4A6E-4931-BC81-D5B4D81415E2}" destId="{EE5D5EE3-F6DB-458B-90EE-B16F99609DBB}" srcOrd="2" destOrd="0" presId="urn:microsoft.com/office/officeart/2005/8/layout/cycle8"/>
    <dgm:cxn modelId="{4C9CCA97-45C9-4EFA-A0C6-9397500E955A}" type="presParOf" srcId="{96D711BE-4A6E-4931-BC81-D5B4D81415E2}" destId="{F7BE508C-356F-4B3C-AF5A-EFCA5595798F}" srcOrd="3" destOrd="0" presId="urn:microsoft.com/office/officeart/2005/8/layout/cycle8"/>
    <dgm:cxn modelId="{EA5A9C9A-8465-4CE5-AB36-3BC1E9EFC3D4}" type="presParOf" srcId="{96D711BE-4A6E-4931-BC81-D5B4D81415E2}" destId="{076FAE1E-E3D9-48FC-A23C-6C8BED30C569}" srcOrd="4" destOrd="0" presId="urn:microsoft.com/office/officeart/2005/8/layout/cycle8"/>
    <dgm:cxn modelId="{2E6CB61E-C718-4926-9534-1C26E24BC474}" type="presParOf" srcId="{96D711BE-4A6E-4931-BC81-D5B4D81415E2}" destId="{BFAD5CCD-C526-462B-A62C-4D64BE3BB7A4}" srcOrd="5" destOrd="0" presId="urn:microsoft.com/office/officeart/2005/8/layout/cycle8"/>
    <dgm:cxn modelId="{49AEBD66-9848-4087-9667-265A94EB24DE}" type="presParOf" srcId="{96D711BE-4A6E-4931-BC81-D5B4D81415E2}" destId="{0749024E-5846-4708-A8F9-A5750831BE32}" srcOrd="6" destOrd="0" presId="urn:microsoft.com/office/officeart/2005/8/layout/cycle8"/>
    <dgm:cxn modelId="{7D33ACDA-71B5-4C12-82C0-6A7A856073C8}" type="presParOf" srcId="{96D711BE-4A6E-4931-BC81-D5B4D81415E2}" destId="{C454FBE1-BA83-407D-A9F5-5EE984AD4342}" srcOrd="7" destOrd="0" presId="urn:microsoft.com/office/officeart/2005/8/layout/cycle8"/>
    <dgm:cxn modelId="{7910185D-4A0B-459F-981E-7F57765885AB}" type="presParOf" srcId="{96D711BE-4A6E-4931-BC81-D5B4D81415E2}" destId="{BF760D9F-641E-4EB2-A0BF-A4DF6100F61C}" srcOrd="8" destOrd="0" presId="urn:microsoft.com/office/officeart/2005/8/layout/cycle8"/>
    <dgm:cxn modelId="{3D934900-E6D1-40A8-AA4F-39AD7075DB59}" type="presParOf" srcId="{96D711BE-4A6E-4931-BC81-D5B4D81415E2}" destId="{9F630C18-8CB5-4ED0-B8E9-42F7EFE03D35}" srcOrd="9" destOrd="0" presId="urn:microsoft.com/office/officeart/2005/8/layout/cycle8"/>
    <dgm:cxn modelId="{38C51486-8ED5-4392-BDE2-FEA57CEFB5ED}" type="presParOf" srcId="{96D711BE-4A6E-4931-BC81-D5B4D81415E2}" destId="{3C0D6B54-B443-45A3-9920-5301F307833D}" srcOrd="10" destOrd="0" presId="urn:microsoft.com/office/officeart/2005/8/layout/cycle8"/>
    <dgm:cxn modelId="{C237FC92-4E5C-4A37-8F07-ABBFC448D08F}" type="presParOf" srcId="{96D711BE-4A6E-4931-BC81-D5B4D81415E2}" destId="{EDBA6F2C-8D99-48CB-A63C-FD67D4B91B91}" srcOrd="11" destOrd="0" presId="urn:microsoft.com/office/officeart/2005/8/layout/cycle8"/>
    <dgm:cxn modelId="{360B90DA-97D2-47AA-A8A7-6B612751E901}" type="presParOf" srcId="{96D711BE-4A6E-4931-BC81-D5B4D81415E2}" destId="{F7D12DE0-C0B6-433E-AEBA-4A8117DC9581}" srcOrd="12" destOrd="0" presId="urn:microsoft.com/office/officeart/2005/8/layout/cycle8"/>
    <dgm:cxn modelId="{8B8A3746-D170-43BA-858E-2F40C5265339}" type="presParOf" srcId="{96D711BE-4A6E-4931-BC81-D5B4D81415E2}" destId="{99464C41-E0C8-4D73-93A8-76C78F1FB7A6}" srcOrd="13" destOrd="0" presId="urn:microsoft.com/office/officeart/2005/8/layout/cycle8"/>
    <dgm:cxn modelId="{7359DA90-F694-4159-A34C-B6867108012F}" type="presParOf" srcId="{96D711BE-4A6E-4931-BC81-D5B4D81415E2}" destId="{0C2AC49D-9FE3-4B29-AAA7-2F3D32C63B60}" srcOrd="14" destOrd="0" presId="urn:microsoft.com/office/officeart/2005/8/layout/cycle8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9634712-F325-4C51-86A4-8049D72A0F27}">
      <dsp:nvSpPr>
        <dsp:cNvPr id="0" name=""/>
        <dsp:cNvSpPr/>
      </dsp:nvSpPr>
      <dsp:spPr>
        <a:xfrm>
          <a:off x="137570" y="97618"/>
          <a:ext cx="1187656" cy="1187656"/>
        </a:xfrm>
        <a:prstGeom prst="pie">
          <a:avLst>
            <a:gd name="adj1" fmla="val 16200000"/>
            <a:gd name="adj2" fmla="val 180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13335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3000" kern="1200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물</a:t>
          </a:r>
        </a:p>
      </dsp:txBody>
      <dsp:txXfrm>
        <a:off x="763493" y="349288"/>
        <a:ext cx="424163" cy="353469"/>
      </dsp:txXfrm>
    </dsp:sp>
    <dsp:sp modelId="{076FAE1E-E3D9-48FC-A23C-6C8BED30C569}">
      <dsp:nvSpPr>
        <dsp:cNvPr id="0" name=""/>
        <dsp:cNvSpPr/>
      </dsp:nvSpPr>
      <dsp:spPr>
        <a:xfrm>
          <a:off x="113110" y="140034"/>
          <a:ext cx="1187656" cy="1187656"/>
        </a:xfrm>
        <a:prstGeom prst="pie">
          <a:avLst>
            <a:gd name="adj1" fmla="val 1800000"/>
            <a:gd name="adj2" fmla="val 9000000"/>
          </a:avLst>
        </a:prstGeom>
        <a:solidFill>
          <a:srgbClr val="FF00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13335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3000" kern="1200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불</a:t>
          </a:r>
        </a:p>
      </dsp:txBody>
      <dsp:txXfrm>
        <a:off x="395885" y="910597"/>
        <a:ext cx="636244" cy="311052"/>
      </dsp:txXfrm>
    </dsp:sp>
    <dsp:sp modelId="{BF760D9F-641E-4EB2-A0BF-A4DF6100F61C}">
      <dsp:nvSpPr>
        <dsp:cNvPr id="0" name=""/>
        <dsp:cNvSpPr/>
      </dsp:nvSpPr>
      <dsp:spPr>
        <a:xfrm>
          <a:off x="88650" y="97618"/>
          <a:ext cx="1187656" cy="1187656"/>
        </a:xfrm>
        <a:prstGeom prst="pie">
          <a:avLst>
            <a:gd name="adj1" fmla="val 9000000"/>
            <a:gd name="adj2" fmla="val 16200000"/>
          </a:avLst>
        </a:prstGeom>
        <a:solidFill>
          <a:srgbClr val="00B05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13335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3000" kern="1200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풀</a:t>
          </a:r>
        </a:p>
      </dsp:txBody>
      <dsp:txXfrm>
        <a:off x="226220" y="349288"/>
        <a:ext cx="424163" cy="353469"/>
      </dsp:txXfrm>
    </dsp:sp>
    <dsp:sp modelId="{F7D12DE0-C0B6-433E-AEBA-4A8117DC9581}">
      <dsp:nvSpPr>
        <dsp:cNvPr id="0" name=""/>
        <dsp:cNvSpPr/>
      </dsp:nvSpPr>
      <dsp:spPr>
        <a:xfrm>
          <a:off x="64146" y="24096"/>
          <a:ext cx="1334699" cy="1334699"/>
        </a:xfrm>
        <a:prstGeom prst="circularArrow">
          <a:avLst>
            <a:gd name="adj1" fmla="val 5085"/>
            <a:gd name="adj2" fmla="val 327528"/>
            <a:gd name="adj3" fmla="val 1472472"/>
            <a:gd name="adj4" fmla="val 16199432"/>
            <a:gd name="adj5" fmla="val 5932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9464C41-E0C8-4D73-93A8-76C78F1FB7A6}">
      <dsp:nvSpPr>
        <dsp:cNvPr id="0" name=""/>
        <dsp:cNvSpPr/>
      </dsp:nvSpPr>
      <dsp:spPr>
        <a:xfrm>
          <a:off x="39588" y="66437"/>
          <a:ext cx="1334699" cy="1334699"/>
        </a:xfrm>
        <a:prstGeom prst="circularArrow">
          <a:avLst>
            <a:gd name="adj1" fmla="val 5085"/>
            <a:gd name="adj2" fmla="val 327528"/>
            <a:gd name="adj3" fmla="val 8671970"/>
            <a:gd name="adj4" fmla="val 1800502"/>
            <a:gd name="adj5" fmla="val 5932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0C2AC49D-9FE3-4B29-AAA7-2F3D32C63B60}">
      <dsp:nvSpPr>
        <dsp:cNvPr id="0" name=""/>
        <dsp:cNvSpPr/>
      </dsp:nvSpPr>
      <dsp:spPr>
        <a:xfrm>
          <a:off x="15030" y="24096"/>
          <a:ext cx="1334699" cy="1334699"/>
        </a:xfrm>
        <a:prstGeom prst="circularArrow">
          <a:avLst>
            <a:gd name="adj1" fmla="val 5085"/>
            <a:gd name="adj2" fmla="val 327528"/>
            <a:gd name="adj3" fmla="val 15873039"/>
            <a:gd name="adj4" fmla="val 9000000"/>
            <a:gd name="adj5" fmla="val 5932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8">
  <dgm:title val=""/>
  <dgm:desc val=""/>
  <dgm:catLst>
    <dgm:cat type="cycle" pri="7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</dgm:cxnLst>
      <dgm:bg/>
      <dgm:whole/>
    </dgm:dataModel>
  </dgm:clrData>
  <dgm:layoutNode name="compositeShape">
    <dgm:varLst>
      <dgm:chMax val="7"/>
      <dgm:dir/>
      <dgm:resizeHandles val="exact"/>
    </dgm:varLst>
    <dgm:alg type="composite">
      <dgm:param type="horzAlign" val="ctr"/>
      <dgm:param type="vertAlign" val="mid"/>
      <dgm:param type="ar" val="1"/>
    </dgm:alg>
    <dgm:shape xmlns:r="http://schemas.openxmlformats.org/officeDocument/2006/relationships" r:blip="">
      <dgm:adjLst/>
    </dgm:shape>
    <dgm:presOf/>
    <dgm:choose name="Name0">
      <dgm:if name="Name1" axis="ch" ptType="node" func="cnt" op="equ" val="1">
        <dgm:constrLst>
          <dgm:constr type="l" for="ch" forName="wedge1" refType="w" fact="0.08"/>
          <dgm:constr type="t" for="ch" forName="wedge1" refType="w" fact="0.08"/>
          <dgm:constr type="w" for="ch" forName="wedge1" refType="w" fact="0.84"/>
          <dgm:constr type="h" for="ch" forName="wedge1" refType="h" fact="0.84"/>
          <dgm:constr type="l" for="ch" forName="dummy1a" refType="w" fact="0.5"/>
          <dgm:constr type="t" for="ch" forName="dummy1a" refType="h" fact="0.08"/>
          <dgm:constr type="l" for="ch" forName="dummy1b" refType="w" fact="0.5"/>
          <dgm:constr type="t" for="ch" forName="dummy1b" refType="h" fact="0.08"/>
          <dgm:constr type="l" for="ch" forName="wedge1Tx" refType="w" fact="0.22"/>
          <dgm:constr type="t" for="ch" forName="wedge1Tx" refType="h" fact="0.22"/>
          <dgm:constr type="w" for="ch" forName="wedge1Tx" refType="w" fact="0.56"/>
          <dgm:constr type="h" for="ch" forName="wedge1Tx" refType="h" fact="0.56"/>
          <dgm:constr type="h" for="ch" forName="arrowWedge1single" refType="w" fact="0.08"/>
          <dgm:constr type="diam" for="ch" forName="arrowWedge1single" refType="w" fact="0.84"/>
          <dgm:constr type="l" for="ch" forName="arrowWedge1single" refType="w" fact="0.5"/>
          <dgm:constr type="t" for="ch" forName="arrowWedge1single" refType="w" fact="0.5"/>
          <dgm:constr type="primFontSz" for="ch" ptType="node" op="equ"/>
        </dgm:constrLst>
      </dgm:if>
      <dgm:if name="Name2" axis="ch" ptType="node" func="cnt" op="equ" val="2">
        <dgm:constrLst>
          <dgm:constr type="l" for="ch" forName="wedge1" refType="w" fact="0.1"/>
          <dgm:constr type="t" for="ch" forName="wedge1" refType="w" fact="0.08"/>
          <dgm:constr type="w" for="ch" forName="wedge1" refType="w" fact="0.84"/>
          <dgm:constr type="h" for="ch" forName="wedge1" refType="h" fact="0.84"/>
          <dgm:constr type="l" for="ch" forName="dummy1a" refType="w" fact="0.52"/>
          <dgm:constr type="t" for="ch" forName="dummy1a" refType="h" fact="0.08"/>
          <dgm:constr type="l" for="ch" forName="dummy1b" refType="w" fact="0.52"/>
          <dgm:constr type="t" for="ch" forName="dummy1b" refType="h" fact="0.92"/>
          <dgm:constr type="l" for="ch" forName="wedge1Tx" refType="w" fact="0.559"/>
          <dgm:constr type="t" for="ch" forName="wedge1Tx" refType="h" fact="0.3"/>
          <dgm:constr type="w" for="ch" forName="wedge1Tx" refType="w" fact="0.3"/>
          <dgm:constr type="h" for="ch" forName="wedge1Tx" refType="h" fact="0.4"/>
          <dgm:constr type="l" for="ch" forName="wedge2" refType="w" fact="0.06"/>
          <dgm:constr type="t" for="ch" forName="wedge2" refType="w" fact="0.08"/>
          <dgm:constr type="w" for="ch" forName="wedge2" refType="w" fact="0.84"/>
          <dgm:constr type="h" for="ch" forName="wedge2" refType="h" fact="0.84"/>
          <dgm:constr type="l" for="ch" forName="dummy2a" refType="w" fact="0.48"/>
          <dgm:constr type="t" for="ch" forName="dummy2a" refType="h" fact="0.92"/>
          <dgm:constr type="l" for="ch" forName="dummy2b" refType="w" fact="0.48"/>
          <dgm:constr type="t" for="ch" forName="dummy2b" refType="h" fact="0.08"/>
          <dgm:constr type="r" for="ch" forName="wedge2Tx" refType="w" fact="0.441"/>
          <dgm:constr type="t" for="ch" forName="wedge2Tx" refType="h" fact="0.3"/>
          <dgm:constr type="w" for="ch" forName="wedge2Tx" refType="w" fact="0.3"/>
          <dgm:constr type="h" for="ch" forName="wedge2Tx" refType="h" fact="0.4"/>
          <dgm:constr type="h" for="ch" forName="arrowWedge1" refType="w" fact="0.08"/>
          <dgm:constr type="diam" for="ch" forName="arrowWedge1" refType="w" fact="0.84"/>
          <dgm:constr type="l" for="ch" forName="arrowWedge1" refType="w" fact="0.5"/>
          <dgm:constr type="t" for="ch" forName="arrowWedge1" refType="w" fact="0.5"/>
          <dgm:constr type="h" for="ch" forName="arrowWedge2" refType="w" fact="0.08"/>
          <dgm:constr type="diam" for="ch" forName="arrowWedge2" refType="w" fact="0.84"/>
          <dgm:constr type="l" for="ch" forName="arrowWedge2" refType="w" fact="0.5"/>
          <dgm:constr type="t" for="ch" forName="arrowWedge2" refType="w" fact="0.5"/>
          <dgm:constr type="primFontSz" for="ch" ptType="node" op="equ"/>
        </dgm:constrLst>
      </dgm:if>
      <dgm:if name="Name3" axis="ch" ptType="node" func="cnt" op="equ" val="3">
        <dgm:constrLst>
          <dgm:constr type="l" for="ch" forName="wedge1" refType="w" fact="0.0973"/>
          <dgm:constr type="t" for="ch" forName="wedge1" refType="w" fact="0.07"/>
          <dgm:constr type="w" for="ch" forName="wedge1" refType="w" fact="0.84"/>
          <dgm:constr type="h" for="ch" forName="wedge1" refType="h" fact="0.84"/>
          <dgm:constr type="l" for="ch" forName="dummy1a" refType="w" fact="0.5173"/>
          <dgm:constr type="t" for="ch" forName="dummy1a" refType="h" fact="0.07"/>
          <dgm:constr type="l" for="ch" forName="dummy1b" refType="w" fact="0.8811"/>
          <dgm:constr type="t" for="ch" forName="dummy1b" refType="h" fact="0.7"/>
          <dgm:constr type="l" for="ch" forName="wedge1Tx" refType="w" fact="0.54"/>
          <dgm:constr type="t" for="ch" forName="wedge1Tx" refType="h" fact="0.248"/>
          <dgm:constr type="w" for="ch" forName="wedge1Tx" refType="w" fact="0.3"/>
          <dgm:constr type="h" for="ch" forName="wedge1Tx" refType="h" fact="0.25"/>
          <dgm:constr type="l" for="ch" forName="wedge2" refType="w" fact="0.08"/>
          <dgm:constr type="t" for="ch" forName="wedge2" refType="w" fact="0.1"/>
          <dgm:constr type="w" for="ch" forName="wedge2" refType="w" fact="0.84"/>
          <dgm:constr type="h" for="ch" forName="wedge2" refType="h" fact="0.84"/>
          <dgm:constr type="l" for="ch" forName="dummy2a" refType="w" fact="0.8637"/>
          <dgm:constr type="t" for="ch" forName="dummy2a" refType="h" fact="0.73"/>
          <dgm:constr type="l" for="ch" forName="dummy2b" refType="w" fact="0.1363"/>
          <dgm:constr type="t" for="ch" forName="dummy2b" refType="h" fact="0.73"/>
          <dgm:constr type="l" for="ch" forName="wedge2Tx" refType="w" fact="0.28"/>
          <dgm:constr type="t" for="ch" forName="wedge2Tx" refType="h" fact="0.645"/>
          <dgm:constr type="w" for="ch" forName="wedge2Tx" refType="w" fact="0.45"/>
          <dgm:constr type="h" for="ch" forName="wedge2Tx" refType="h" fact="0.22"/>
          <dgm:constr type="l" for="ch" forName="wedge3" refType="w" fact="0.0627"/>
          <dgm:constr type="t" for="ch" forName="wedge3" refType="w" fact="0.07"/>
          <dgm:constr type="w" for="ch" forName="wedge3" refType="w" fact="0.84"/>
          <dgm:constr type="h" for="ch" forName="wedge3" refType="h" fact="0.84"/>
          <dgm:constr type="l" for="ch" forName="dummy3a" refType="w" fact="0.1189"/>
          <dgm:constr type="t" for="ch" forName="dummy3a" refType="h" fact="0.7"/>
          <dgm:constr type="l" for="ch" forName="dummy3b" refType="w" fact="0.4827"/>
          <dgm:constr type="t" for="ch" forName="dummy3b" refType="h" fact="0.07"/>
          <dgm:constr type="r" for="ch" forName="wedge3Tx" refType="w" fact="0.46"/>
          <dgm:constr type="t" for="ch" forName="wedge3Tx" refType="h" fact="0.248"/>
          <dgm:constr type="w" for="ch" forName="wedge3Tx" refType="w" fact="0.3"/>
          <dgm:constr type="h" for="ch" forName="wedge3Tx" refType="h" fact="0.25"/>
          <dgm:constr type="h" for="ch" forName="arrowWedge1" refType="w" fact="0.08"/>
          <dgm:constr type="diam" for="ch" forName="arrowWedge1" refType="w" fact="0.84"/>
          <dgm:constr type="l" for="ch" forName="arrowWedge1" refType="w" fact="0.5"/>
          <dgm:constr type="t" for="ch" forName="arrowWedge1" refType="w" fact="0.5"/>
          <dgm:constr type="h" for="ch" forName="arrowWedge2" refType="w" fact="0.08"/>
          <dgm:constr type="diam" for="ch" forName="arrowWedge2" refType="w" fact="0.84"/>
          <dgm:constr type="l" for="ch" forName="arrowWedge2" refType="w" fact="0.5"/>
          <dgm:constr type="t" for="ch" forName="arrowWedge2" refType="w" fact="0.5"/>
          <dgm:constr type="h" for="ch" forName="arrowWedge3" refType="w" fact="0.08"/>
          <dgm:constr type="diam" for="ch" forName="arrowWedge3" refType="w" fact="0.84"/>
          <dgm:constr type="l" for="ch" forName="arrowWedge3" refType="w" fact="0.5"/>
          <dgm:constr type="t" for="ch" forName="arrowWedge3" refType="w" fact="0.5"/>
          <dgm:constr type="primFontSz" for="ch" ptType="node" op="equ"/>
        </dgm:constrLst>
      </dgm:if>
      <dgm:if name="Name4" axis="ch" ptType="node" func="cnt" op="equ" val="4">
        <dgm:constrLst>
          <dgm:constr type="l" for="ch" forName="wedge1" refType="w" fact="0.0941"/>
          <dgm:constr type="t" for="ch" forName="wedge1" refType="w" fact="0.0659"/>
          <dgm:constr type="w" for="ch" forName="wedge1" refType="w" fact="0.84"/>
          <dgm:constr type="h" for="ch" forName="wedge1" refType="h" fact="0.84"/>
          <dgm:constr type="l" for="ch" forName="dummy1a" refType="w" fact="0.5141"/>
          <dgm:constr type="t" for="ch" forName="dummy1a" refType="h" fact="0.0659"/>
          <dgm:constr type="l" for="ch" forName="dummy1b" refType="w" fact="0.9341"/>
          <dgm:constr type="t" for="ch" forName="dummy1b" refType="h" fact="0.4859"/>
          <dgm:constr type="l" for="ch" forName="wedge1Tx" refType="w" fact="0.54"/>
          <dgm:constr type="t" for="ch" forName="wedge1Tx" refType="h" fact="0.24"/>
          <dgm:constr type="w" for="ch" forName="wedge1Tx" refType="w" fact="0.31"/>
          <dgm:constr type="h" for="ch" forName="wedge1Tx" refType="h" fact="0.23"/>
          <dgm:constr type="l" for="ch" forName="wedge2" refType="w" fact="0.0941"/>
          <dgm:constr type="t" for="ch" forName="wedge2" refType="w" fact="0.0941"/>
          <dgm:constr type="w" for="ch" forName="wedge2" refType="w" fact="0.84"/>
          <dgm:constr type="h" for="ch" forName="wedge2" refType="h" fact="0.84"/>
          <dgm:constr type="l" for="ch" forName="dummy2a" refType="w" fact="0.9341"/>
          <dgm:constr type="t" for="ch" forName="dummy2a" refType="h" fact="0.5141"/>
          <dgm:constr type="l" for="ch" forName="dummy2b" refType="w" fact="0.5141"/>
          <dgm:constr type="t" for="ch" forName="dummy2b" refType="h" fact="0.9341"/>
          <dgm:constr type="l" for="ch" forName="wedge2Tx" refType="w" fact="0.54"/>
          <dgm:constr type="t" for="ch" forName="wedge2Tx" refType="h" fact="0.53"/>
          <dgm:constr type="w" for="ch" forName="wedge2Tx" refType="w" fact="0.31"/>
          <dgm:constr type="h" for="ch" forName="wedge2Tx" refType="h" fact="0.23"/>
          <dgm:constr type="l" for="ch" forName="wedge3" refType="w" fact="0.0659"/>
          <dgm:constr type="t" for="ch" forName="wedge3" refType="w" fact="0.0941"/>
          <dgm:constr type="w" for="ch" forName="wedge3" refType="w" fact="0.84"/>
          <dgm:constr type="h" for="ch" forName="wedge3" refType="h" fact="0.84"/>
          <dgm:constr type="l" for="ch" forName="dummy3a" refType="w" fact="0.4859"/>
          <dgm:constr type="t" for="ch" forName="dummy3a" refType="h" fact="0.9341"/>
          <dgm:constr type="l" for="ch" forName="dummy3b" refType="w" fact="0.0659"/>
          <dgm:constr type="t" for="ch" forName="dummy3b" refType="h" fact="0.5141"/>
          <dgm:constr type="r" for="ch" forName="wedge3Tx" refType="w" fact="0.46"/>
          <dgm:constr type="t" for="ch" forName="wedge3Tx" refType="h" fact="0.53"/>
          <dgm:constr type="w" for="ch" forName="wedge3Tx" refType="w" fact="0.31"/>
          <dgm:constr type="h" for="ch" forName="wedge3Tx" refType="h" fact="0.23"/>
          <dgm:constr type="l" for="ch" forName="wedge4" refType="w" fact="0.0659"/>
          <dgm:constr type="t" for="ch" forName="wedge4" refType="h" fact="0.0659"/>
          <dgm:constr type="w" for="ch" forName="wedge4" refType="w" fact="0.84"/>
          <dgm:constr type="h" for="ch" forName="wedge4" refType="h" fact="0.84"/>
          <dgm:constr type="l" for="ch" forName="dummy4a" refType="w" fact="0.0659"/>
          <dgm:constr type="t" for="ch" forName="dummy4a" refType="h" fact="0.4859"/>
          <dgm:constr type="l" for="ch" forName="dummy4b" refType="w" fact="0.4859"/>
          <dgm:constr type="t" for="ch" forName="dummy4b" refType="h" fact="0.0659"/>
          <dgm:constr type="r" for="ch" forName="wedge4Tx" refType="w" fact="0.46"/>
          <dgm:constr type="t" for="ch" forName="wedge4Tx" refType="h" fact="0.24"/>
          <dgm:constr type="w" for="ch" forName="wedge4Tx" refType="w" fact="0.31"/>
          <dgm:constr type="h" for="ch" forName="wedge4Tx" refType="h" fact="0.23"/>
          <dgm:constr type="h" for="ch" forName="arrowWedge1" refType="w" fact="0.08"/>
          <dgm:constr type="diam" for="ch" forName="arrowWedge1" refType="w" fact="0.84"/>
          <dgm:constr type="l" for="ch" forName="arrowWedge1" refType="w" fact="0.5"/>
          <dgm:constr type="t" for="ch" forName="arrowWedge1" refType="w" fact="0.5"/>
          <dgm:constr type="h" for="ch" forName="arrowWedge2" refType="w" fact="0.08"/>
          <dgm:constr type="diam" for="ch" forName="arrowWedge2" refType="w" fact="0.84"/>
          <dgm:constr type="l" for="ch" forName="arrowWedge2" refType="w" fact="0.5"/>
          <dgm:constr type="t" for="ch" forName="arrowWedge2" refType="w" fact="0.5"/>
          <dgm:constr type="h" for="ch" forName="arrowWedge3" refType="w" fact="0.08"/>
          <dgm:constr type="diam" for="ch" forName="arrowWedge3" refType="w" fact="0.84"/>
          <dgm:constr type="l" for="ch" forName="arrowWedge3" refType="w" fact="0.5"/>
          <dgm:constr type="t" for="ch" forName="arrowWedge3" refType="w" fact="0.5"/>
          <dgm:constr type="h" for="ch" forName="arrowWedge4" refType="w" fact="0.08"/>
          <dgm:constr type="diam" for="ch" forName="arrowWedge4" refType="w" fact="0.84"/>
          <dgm:constr type="l" for="ch" forName="arrowWedge4" refType="w" fact="0.5"/>
          <dgm:constr type="t" for="ch" forName="arrowWedge4" refType="w" fact="0.5"/>
          <dgm:constr type="primFontSz" for="ch" ptType="node" op="equ"/>
        </dgm:constrLst>
      </dgm:if>
      <dgm:if name="Name5" axis="ch" ptType="node" func="cnt" op="equ" val="5">
        <dgm:constrLst>
          <dgm:constr type="l" for="ch" forName="wedge1" refType="w" fact="0.0918"/>
          <dgm:constr type="t" for="ch" forName="wedge1" refType="w" fact="0.0638"/>
          <dgm:constr type="w" for="ch" forName="wedge1" refType="w" fact="0.84"/>
          <dgm:constr type="h" for="ch" forName="wedge1" refType="h" fact="0.84"/>
          <dgm:constr type="l" for="ch" forName="dummy1a" refType="w" fact="0.5118"/>
          <dgm:constr type="t" for="ch" forName="dummy1a" refType="h" fact="0.0638"/>
          <dgm:constr type="l" for="ch" forName="dummy1b" refType="w" fact="0.9112"/>
          <dgm:constr type="t" for="ch" forName="dummy1b" refType="h" fact="0.354"/>
          <dgm:constr type="l" for="ch" forName="wedge1Tx" refType="w" fact="0.53"/>
          <dgm:constr type="t" for="ch" forName="wedge1Tx" refType="h" fact="0.205"/>
          <dgm:constr type="w" for="ch" forName="wedge1Tx" refType="w" fact="0.27"/>
          <dgm:constr type="h" for="ch" forName="wedge1Tx" refType="h" fact="0.18"/>
          <dgm:constr type="l" for="ch" forName="wedge2" refType="w" fact="0.099"/>
          <dgm:constr type="t" for="ch" forName="wedge2" refType="w" fact="0.0862"/>
          <dgm:constr type="w" for="ch" forName="wedge2" refType="w" fact="0.84"/>
          <dgm:constr type="h" for="ch" forName="wedge2" refType="h" fact="0.84"/>
          <dgm:constr type="l" for="ch" forName="dummy2a" refType="w" fact="0.9185"/>
          <dgm:constr type="t" for="ch" forName="dummy2a" refType="h" fact="0.3764"/>
          <dgm:constr type="l" for="ch" forName="dummy2b" refType="w" fact="0.7659"/>
          <dgm:constr type="t" for="ch" forName="dummy2b" refType="h" fact="0.846"/>
          <dgm:constr type="l" for="ch" forName="wedge2Tx" refType="w" fact="0.64"/>
          <dgm:constr type="t" for="ch" forName="wedge2Tx" refType="h" fact="0.47"/>
          <dgm:constr type="w" for="ch" forName="wedge2Tx" refType="w" fact="0.25"/>
          <dgm:constr type="h" for="ch" forName="wedge2Tx" refType="h" fact="0.2"/>
          <dgm:constr type="l" for="ch" forName="wedge3" refType="w" fact="0.08"/>
          <dgm:constr type="t" for="ch" forName="wedge3" refType="w" fact="0.1"/>
          <dgm:constr type="w" for="ch" forName="wedge3" refType="w" fact="0.84"/>
          <dgm:constr type="h" for="ch" forName="wedge3" refType="h" fact="0.84"/>
          <dgm:constr type="l" for="ch" forName="dummy3a" refType="w" fact="0.7469"/>
          <dgm:constr type="t" for="ch" forName="dummy3a" refType="h" fact="0.8598"/>
          <dgm:constr type="l" for="ch" forName="dummy3b" refType="w" fact="0.2531"/>
          <dgm:constr type="t" for="ch" forName="dummy3b" refType="h" fact="0.8598"/>
          <dgm:constr type="l" for="ch" forName="wedge3Tx" refType="w" fact="0.38"/>
          <dgm:constr type="t" for="ch" forName="wedge3Tx" refType="h" fact="0.69"/>
          <dgm:constr type="w" for="ch" forName="wedge3Tx" refType="w" fact="0.24"/>
          <dgm:constr type="h" for="ch" forName="wedge3Tx" refType="h" fact="0.22"/>
          <dgm:constr type="l" for="ch" forName="wedge4" refType="w" fact="0.061"/>
          <dgm:constr type="t" for="ch" forName="wedge4" refType="h" fact="0.0862"/>
          <dgm:constr type="w" for="ch" forName="wedge4" refType="w" fact="0.84"/>
          <dgm:constr type="h" for="ch" forName="wedge4" refType="h" fact="0.84"/>
          <dgm:constr type="l" for="ch" forName="dummy4a" refType="w" fact="0.2341"/>
          <dgm:constr type="t" for="ch" forName="dummy4a" refType="h" fact="0.846"/>
          <dgm:constr type="l" for="ch" forName="dummy4b" refType="w" fact="0.0815"/>
          <dgm:constr type="t" for="ch" forName="dummy4b" refType="h" fact="0.3764"/>
          <dgm:constr type="r" for="ch" forName="wedge4Tx" refType="w" fact="0.36"/>
          <dgm:constr type="t" for="ch" forName="wedge4Tx" refType="h" fact="0.47"/>
          <dgm:constr type="w" for="ch" forName="wedge4Tx" refType="w" fact="0.25"/>
          <dgm:constr type="h" for="ch" forName="wedge4Tx" refType="h" fact="0.2"/>
          <dgm:constr type="l" for="ch" forName="wedge5" refType="w" fact="0.0682"/>
          <dgm:constr type="t" for="ch" forName="wedge5" refType="h" fact="0.0638"/>
          <dgm:constr type="w" for="ch" forName="wedge5" refType="w" fact="0.84"/>
          <dgm:constr type="h" for="ch" forName="wedge5" refType="h" fact="0.84"/>
          <dgm:constr type="l" for="ch" forName="dummy5a" refType="w" fact="0.0888"/>
          <dgm:constr type="t" for="ch" forName="dummy5a" refType="h" fact="0.354"/>
          <dgm:constr type="l" for="ch" forName="dummy5b" refType="w" fact="0.4882"/>
          <dgm:constr type="t" for="ch" forName="dummy5b" refType="h" fact="0.0638"/>
          <dgm:constr type="r" for="ch" forName="wedge5Tx" refType="w" fact="0.47"/>
          <dgm:constr type="t" for="ch" forName="wedge5Tx" refType="h" fact="0.205"/>
          <dgm:constr type="w" for="ch" forName="wedge5Tx" refType="w" fact="0.27"/>
          <dgm:constr type="h" for="ch" forName="wedge5Tx" refType="h" fact="0.18"/>
          <dgm:constr type="h" for="ch" forName="arrowWedge1" refType="w" fact="0.08"/>
          <dgm:constr type="diam" for="ch" forName="arrowWedge1" refType="w" fact="0.84"/>
          <dgm:constr type="l" for="ch" forName="arrowWedge1" refType="w" fact="0.5"/>
          <dgm:constr type="t" for="ch" forName="arrowWedge1" refType="w" fact="0.5"/>
          <dgm:constr type="h" for="ch" forName="arrowWedge2" refType="w" fact="0.08"/>
          <dgm:constr type="diam" for="ch" forName="arrowWedge2" refType="w" fact="0.84"/>
          <dgm:constr type="l" for="ch" forName="arrowWedge2" refType="w" fact="0.5"/>
          <dgm:constr type="t" for="ch" forName="arrowWedge2" refType="w" fact="0.5"/>
          <dgm:constr type="h" for="ch" forName="arrowWedge3" refType="w" fact="0.08"/>
          <dgm:constr type="diam" for="ch" forName="arrowWedge3" refType="w" fact="0.84"/>
          <dgm:constr type="l" for="ch" forName="arrowWedge3" refType="w" fact="0.5"/>
          <dgm:constr type="t" for="ch" forName="arrowWedge3" refType="w" fact="0.5"/>
          <dgm:constr type="h" for="ch" forName="arrowWedge4" refType="w" fact="0.08"/>
          <dgm:constr type="diam" for="ch" forName="arrowWedge4" refType="w" fact="0.84"/>
          <dgm:constr type="l" for="ch" forName="arrowWedge4" refType="w" fact="0.5"/>
          <dgm:constr type="t" for="ch" forName="arrowWedge4" refType="w" fact="0.5"/>
          <dgm:constr type="h" for="ch" forName="arrowWedge5" refType="w" fact="0.08"/>
          <dgm:constr type="diam" for="ch" forName="arrowWedge5" refType="w" fact="0.84"/>
          <dgm:constr type="l" for="ch" forName="arrowWedge5" refType="w" fact="0.5"/>
          <dgm:constr type="t" for="ch" forName="arrowWedge5" refType="w" fact="0.5"/>
          <dgm:constr type="primFontSz" for="ch" ptType="node" op="equ"/>
        </dgm:constrLst>
      </dgm:if>
      <dgm:if name="Name6" axis="ch" ptType="node" func="cnt" op="equ" val="6">
        <dgm:constrLst>
          <dgm:constr type="l" for="ch" forName="wedge1" refType="w" fact="0.09"/>
          <dgm:constr type="t" for="ch" forName="wedge1" refType="w" fact="0.0627"/>
          <dgm:constr type="w" for="ch" forName="wedge1" refType="w" fact="0.84"/>
          <dgm:constr type="h" for="ch" forName="wedge1" refType="h" fact="0.84"/>
          <dgm:constr type="l" for="ch" forName="dummy1a" refType="w" fact="0.51"/>
          <dgm:constr type="t" for="ch" forName="dummy1a" refType="h" fact="0.0627"/>
          <dgm:constr type="l" for="ch" forName="dummy1b" refType="w" fact="0.8737"/>
          <dgm:constr type="t" for="ch" forName="dummy1b" refType="h" fact="0.2727"/>
          <dgm:constr type="l" for="ch" forName="wedge1Tx" refType="w" fact="0.53"/>
          <dgm:constr type="t" for="ch" forName="wedge1Tx" refType="h" fact="0.17"/>
          <dgm:constr type="w" for="ch" forName="wedge1Tx" refType="w" fact="0.22"/>
          <dgm:constr type="h" for="ch" forName="wedge1Tx" refType="h" fact="0.17"/>
          <dgm:constr type="l" for="ch" forName="wedge2" refType="w" fact="0.1"/>
          <dgm:constr type="t" for="ch" forName="wedge2" refType="w" fact="0.08"/>
          <dgm:constr type="w" for="ch" forName="wedge2" refType="w" fact="0.84"/>
          <dgm:constr type="h" for="ch" forName="wedge2" refType="h" fact="0.84"/>
          <dgm:constr type="l" for="ch" forName="dummy2a" refType="w" fact="0.8837"/>
          <dgm:constr type="t" for="ch" forName="dummy2a" refType="h" fact="0.29"/>
          <dgm:constr type="l" for="ch" forName="dummy2b" refType="w" fact="0.8837"/>
          <dgm:constr type="t" for="ch" forName="dummy2b" refType="h" fact="0.71"/>
          <dgm:constr type="l" for="ch" forName="wedge2Tx" refType="w" fact="0.67"/>
          <dgm:constr type="t" for="ch" forName="wedge2Tx" refType="h" fact="0.42"/>
          <dgm:constr type="w" for="ch" forName="wedge2Tx" refType="w" fact="0.23"/>
          <dgm:constr type="h" for="ch" forName="wedge2Tx" refType="h" fact="0.165"/>
          <dgm:constr type="l" for="ch" forName="wedge3" refType="w" fact="0.09"/>
          <dgm:constr type="t" for="ch" forName="wedge3" refType="w" fact="0.0973"/>
          <dgm:constr type="w" for="ch" forName="wedge3" refType="w" fact="0.84"/>
          <dgm:constr type="h" for="ch" forName="wedge3" refType="h" fact="0.84"/>
          <dgm:constr type="l" for="ch" forName="dummy3a" refType="w" fact="0.8737"/>
          <dgm:constr type="t" for="ch" forName="dummy3a" refType="h" fact="0.7273"/>
          <dgm:constr type="l" for="ch" forName="dummy3b" refType="w" fact="0.51"/>
          <dgm:constr type="t" for="ch" forName="dummy3b" refType="h" fact="0.9373"/>
          <dgm:constr type="l" for="ch" forName="wedge3Tx" refType="w" fact="0.53"/>
          <dgm:constr type="t" for="ch" forName="wedge3Tx" refType="h" fact="0.665"/>
          <dgm:constr type="w" for="ch" forName="wedge3Tx" refType="w" fact="0.22"/>
          <dgm:constr type="h" for="ch" forName="wedge3Tx" refType="h" fact="0.17"/>
          <dgm:constr type="l" for="ch" forName="wedge4" refType="w" fact="0.07"/>
          <dgm:constr type="t" for="ch" forName="wedge4" refType="h" fact="0.0973"/>
          <dgm:constr type="w" for="ch" forName="wedge4" refType="w" fact="0.84"/>
          <dgm:constr type="h" for="ch" forName="wedge4" refType="h" fact="0.84"/>
          <dgm:constr type="l" for="ch" forName="dummy4a" refType="w" fact="0.49"/>
          <dgm:constr type="t" for="ch" forName="dummy4a" refType="h" fact="0.9373"/>
          <dgm:constr type="l" for="ch" forName="dummy4b" refType="w" fact="0.1263"/>
          <dgm:constr type="t" for="ch" forName="dummy4b" refType="h" fact="0.7273"/>
          <dgm:constr type="r" for="ch" forName="wedge4Tx" refType="w" fact="0.47"/>
          <dgm:constr type="t" for="ch" forName="wedge4Tx" refType="h" fact="0.665"/>
          <dgm:constr type="w" for="ch" forName="wedge4Tx" refType="w" fact="0.22"/>
          <dgm:constr type="h" for="ch" forName="wedge4Tx" refType="h" fact="0.17"/>
          <dgm:constr type="l" for="ch" forName="wedge5" refType="w" fact="0.06"/>
          <dgm:constr type="t" for="ch" forName="wedge5" refType="h" fact="0.08"/>
          <dgm:constr type="w" for="ch" forName="wedge5" refType="w" fact="0.84"/>
          <dgm:constr type="h" for="ch" forName="wedge5" refType="h" fact="0.84"/>
          <dgm:constr type="l" for="ch" forName="dummy5a" refType="w" fact="0.1163"/>
          <dgm:constr type="t" for="ch" forName="dummy5a" refType="h" fact="0.71"/>
          <dgm:constr type="l" for="ch" forName="dummy5b" refType="w" fact="0.1163"/>
          <dgm:constr type="t" for="ch" forName="dummy5b" refType="h" fact="0.29"/>
          <dgm:constr type="r" for="ch" forName="wedge5Tx" refType="w" fact="0.33"/>
          <dgm:constr type="t" for="ch" forName="wedge5Tx" refType="h" fact="0.42"/>
          <dgm:constr type="w" for="ch" forName="wedge5Tx" refType="w" fact="0.23"/>
          <dgm:constr type="h" for="ch" forName="wedge5Tx" refType="h" fact="0.165"/>
          <dgm:constr type="l" for="ch" forName="wedge6" refType="w" fact="0.07"/>
          <dgm:constr type="t" for="ch" forName="wedge6" refType="h" fact="0.0627"/>
          <dgm:constr type="w" for="ch" forName="wedge6" refType="w" fact="0.84"/>
          <dgm:constr type="h" for="ch" forName="wedge6" refType="h" fact="0.84"/>
          <dgm:constr type="l" for="ch" forName="dummy6a" refType="w" fact="0.1263"/>
          <dgm:constr type="t" for="ch" forName="dummy6a" refType="h" fact="0.2727"/>
          <dgm:constr type="l" for="ch" forName="dummy6b" refType="w" fact="0.49"/>
          <dgm:constr type="t" for="ch" forName="dummy6b" refType="h" fact="0.0627"/>
          <dgm:constr type="r" for="ch" forName="wedge6Tx" refType="w" fact="0.47"/>
          <dgm:constr type="t" for="ch" forName="wedge6Tx" refType="h" fact="0.17"/>
          <dgm:constr type="w" for="ch" forName="wedge6Tx" refType="w" fact="0.22"/>
          <dgm:constr type="h" for="ch" forName="wedge6Tx" refType="h" fact="0.17"/>
          <dgm:constr type="h" for="ch" forName="arrowWedge1" refType="w" fact="0.08"/>
          <dgm:constr type="diam" for="ch" forName="arrowWedge1" refType="w" fact="0.84"/>
          <dgm:constr type="l" for="ch" forName="arrowWedge1" refType="w" fact="0.5"/>
          <dgm:constr type="t" for="ch" forName="arrowWedge1" refType="w" fact="0.5"/>
          <dgm:constr type="h" for="ch" forName="arrowWedge2" refType="w" fact="0.08"/>
          <dgm:constr type="diam" for="ch" forName="arrowWedge2" refType="w" fact="0.84"/>
          <dgm:constr type="l" for="ch" forName="arrowWedge2" refType="w" fact="0.5"/>
          <dgm:constr type="t" for="ch" forName="arrowWedge2" refType="w" fact="0.5"/>
          <dgm:constr type="h" for="ch" forName="arrowWedge3" refType="w" fact="0.08"/>
          <dgm:constr type="diam" for="ch" forName="arrowWedge3" refType="w" fact="0.84"/>
          <dgm:constr type="l" for="ch" forName="arrowWedge3" refType="w" fact="0.5"/>
          <dgm:constr type="t" for="ch" forName="arrowWedge3" refType="w" fact="0.5"/>
          <dgm:constr type="h" for="ch" forName="arrowWedge4" refType="w" fact="0.08"/>
          <dgm:constr type="diam" for="ch" forName="arrowWedge4" refType="w" fact="0.84"/>
          <dgm:constr type="l" for="ch" forName="arrowWedge4" refType="w" fact="0.5"/>
          <dgm:constr type="t" for="ch" forName="arrowWedge4" refType="w" fact="0.5"/>
          <dgm:constr type="h" for="ch" forName="arrowWedge5" refType="w" fact="0.08"/>
          <dgm:constr type="diam" for="ch" forName="arrowWedge5" refType="w" fact="0.84"/>
          <dgm:constr type="l" for="ch" forName="arrowWedge5" refType="w" fact="0.5"/>
          <dgm:constr type="t" for="ch" forName="arrowWedge5" refType="w" fact="0.5"/>
          <dgm:constr type="h" for="ch" forName="arrowWedge6" refType="w" fact="0.08"/>
          <dgm:constr type="diam" for="ch" forName="arrowWedge6" refType="w" fact="0.84"/>
          <dgm:constr type="l" for="ch" forName="arrowWedge6" refType="w" fact="0.5"/>
          <dgm:constr type="t" for="ch" forName="arrowWedge6" refType="w" fact="0.5"/>
          <dgm:constr type="primFontSz" for="ch" ptType="node" op="equ"/>
        </dgm:constrLst>
      </dgm:if>
      <dgm:else name="Name7">
        <dgm:constrLst>
          <dgm:constr type="l" for="ch" forName="wedge1" refType="w" fact="0.0887"/>
          <dgm:constr type="t" for="ch" forName="wedge1" refType="w" fact="0.062"/>
          <dgm:constr type="w" for="ch" forName="wedge1" refType="w" fact="0.84"/>
          <dgm:constr type="h" for="ch" forName="wedge1" refType="h" fact="0.84"/>
          <dgm:constr type="l" for="ch" forName="dummy1a" refType="w" fact="0.5087"/>
          <dgm:constr type="t" for="ch" forName="dummy1a" refType="h" fact="0.062"/>
          <dgm:constr type="l" for="ch" forName="dummy1b" refType="w" fact="0.837"/>
          <dgm:constr type="t" for="ch" forName="dummy1b" refType="h" fact="0.2201"/>
          <dgm:constr type="l" for="ch" forName="wedge1Tx" refType="w" fact="0.53"/>
          <dgm:constr type="t" for="ch" forName="wedge1Tx" refType="h" fact="0.14"/>
          <dgm:constr type="w" for="ch" forName="wedge1Tx" refType="w" fact="0.2"/>
          <dgm:constr type="h" for="ch" forName="wedge1Tx" refType="h" fact="0.16"/>
          <dgm:constr type="l" for="ch" forName="wedge2" refType="w" fact="0.0995"/>
          <dgm:constr type="t" for="ch" forName="wedge2" refType="w" fact="0.0755"/>
          <dgm:constr type="w" for="ch" forName="wedge2" refType="w" fact="0.84"/>
          <dgm:constr type="h" for="ch" forName="wedge2" refType="h" fact="0.84"/>
          <dgm:constr type="l" for="ch" forName="dummy2a" refType="w" fact="0.8479"/>
          <dgm:constr type="t" for="ch" forName="dummy2a" refType="h" fact="0.2337"/>
          <dgm:constr type="l" for="ch" forName="dummy2b" refType="w" fact="0.929"/>
          <dgm:constr type="t" for="ch" forName="dummy2b" refType="h" fact="0.589"/>
          <dgm:constr type="l" for="ch" forName="wedge2Tx" refType="w" fact="0.67"/>
          <dgm:constr type="t" for="ch" forName="wedge2Tx" refType="h" fact="0.38"/>
          <dgm:constr type="w" for="ch" forName="wedge2Tx" refType="w" fact="0.23"/>
          <dgm:constr type="h" for="ch" forName="wedge2Tx" refType="h" fact="0.14"/>
          <dgm:constr type="l" for="ch" forName="wedge3" refType="w" fact="0.0956"/>
          <dgm:constr type="t" for="ch" forName="wedge3" refType="w" fact="0.0925"/>
          <dgm:constr type="w" for="ch" forName="wedge3" refType="w" fact="0.84"/>
          <dgm:constr type="h" for="ch" forName="wedge3" refType="h" fact="0.84"/>
          <dgm:constr type="l" for="ch" forName="dummy3a" refType="w" fact="0.9251"/>
          <dgm:constr type="t" for="ch" forName="dummy3a" refType="h" fact="0.6059"/>
          <dgm:constr type="l" for="ch" forName="dummy3b" refType="w" fact="0.6979"/>
          <dgm:constr type="t" for="ch" forName="dummy3b" refType="h" fact="0.8909"/>
          <dgm:constr type="l" for="ch" forName="wedge3Tx" refType="w" fact="0.635"/>
          <dgm:constr type="t" for="ch" forName="wedge3Tx" refType="h" fact="0.59"/>
          <dgm:constr type="w" for="ch" forName="wedge3Tx" refType="w" fact="0.2"/>
          <dgm:constr type="h" for="ch" forName="wedge3Tx" refType="h" fact="0.155"/>
          <dgm:constr type="l" for="ch" forName="wedge4" refType="w" fact="0.08"/>
          <dgm:constr type="t" for="ch" forName="wedge4" refType="h" fact="0.1"/>
          <dgm:constr type="w" for="ch" forName="wedge4" refType="w" fact="0.84"/>
          <dgm:constr type="h" for="ch" forName="wedge4" refType="h" fact="0.84"/>
          <dgm:constr type="l" for="ch" forName="dummy4a" refType="w" fact="0.6822"/>
          <dgm:constr type="t" for="ch" forName="dummy4a" refType="h" fact="0.8984"/>
          <dgm:constr type="l" for="ch" forName="dummy4b" refType="w" fact="0.3178"/>
          <dgm:constr type="t" for="ch" forName="dummy4b" refType="h" fact="0.8984"/>
          <dgm:constr type="l" for="ch" forName="wedge4Tx" refType="w" fact="0.4025"/>
          <dgm:constr type="t" for="ch" forName="wedge4Tx" refType="h" fact="0.76"/>
          <dgm:constr type="w" for="ch" forName="wedge4Tx" refType="w" fact="0.195"/>
          <dgm:constr type="h" for="ch" forName="wedge4Tx" refType="h" fact="0.14"/>
          <dgm:constr type="l" for="ch" forName="wedge5" refType="w" fact="0.0644"/>
          <dgm:constr type="t" for="ch" forName="wedge5" refType="h" fact="0.0925"/>
          <dgm:constr type="w" for="ch" forName="wedge5" refType="w" fact="0.84"/>
          <dgm:constr type="h" for="ch" forName="wedge5" refType="h" fact="0.84"/>
          <dgm:constr type="l" for="ch" forName="dummy5a" refType="w" fact="0.3021"/>
          <dgm:constr type="t" for="ch" forName="dummy5a" refType="h" fact="0.8909"/>
          <dgm:constr type="l" for="ch" forName="dummy5b" refType="w" fact="0.0749"/>
          <dgm:constr type="t" for="ch" forName="dummy5b" refType="h" fact="0.6059"/>
          <dgm:constr type="r" for="ch" forName="wedge5Tx" refType="w" fact="0.365"/>
          <dgm:constr type="t" for="ch" forName="wedge5Tx" refType="h" fact="0.59"/>
          <dgm:constr type="w" for="ch" forName="wedge5Tx" refType="w" fact="0.2"/>
          <dgm:constr type="h" for="ch" forName="wedge5Tx" refType="h" fact="0.155"/>
          <dgm:constr type="l" for="ch" forName="wedge6" refType="w" fact="0.0605"/>
          <dgm:constr type="t" for="ch" forName="wedge6" refType="h" fact="0.0755"/>
          <dgm:constr type="w" for="ch" forName="wedge6" refType="w" fact="0.84"/>
          <dgm:constr type="h" for="ch" forName="wedge6" refType="h" fact="0.84"/>
          <dgm:constr type="l" for="ch" forName="dummy6a" refType="w" fact="0.071"/>
          <dgm:constr type="t" for="ch" forName="dummy6a" refType="h" fact="0.589"/>
          <dgm:constr type="l" for="ch" forName="dummy6b" refType="w" fact="0.1521"/>
          <dgm:constr type="t" for="ch" forName="dummy6b" refType="h" fact="0.2337"/>
          <dgm:constr type="r" for="ch" forName="wedge6Tx" refType="w" fact="0.33"/>
          <dgm:constr type="t" for="ch" forName="wedge6Tx" refType="h" fact="0.38"/>
          <dgm:constr type="w" for="ch" forName="wedge6Tx" refType="w" fact="0.23"/>
          <dgm:constr type="h" for="ch" forName="wedge6Tx" refType="h" fact="0.14"/>
          <dgm:constr type="l" for="ch" forName="wedge7" refType="w" fact="0.0713"/>
          <dgm:constr type="t" for="ch" forName="wedge7" refType="h" fact="0.062"/>
          <dgm:constr type="w" for="ch" forName="wedge7" refType="w" fact="0.84"/>
          <dgm:constr type="h" for="ch" forName="wedge7" refType="h" fact="0.84"/>
          <dgm:constr type="l" for="ch" forName="dummy7a" refType="w" fact="0.163"/>
          <dgm:constr type="t" for="ch" forName="dummy7a" refType="h" fact="0.2201"/>
          <dgm:constr type="l" for="ch" forName="dummy7b" refType="w" fact="0.4913"/>
          <dgm:constr type="t" for="ch" forName="dummy7b" refType="h" fact="0.062"/>
          <dgm:constr type="r" for="ch" forName="wedge7Tx" refType="w" fact="0.47"/>
          <dgm:constr type="t" for="ch" forName="wedge7Tx" refType="h" fact="0.14"/>
          <dgm:constr type="w" for="ch" forName="wedge7Tx" refType="w" fact="0.2"/>
          <dgm:constr type="h" for="ch" forName="wedge7Tx" refType="h" fact="0.16"/>
          <dgm:constr type="h" for="ch" forName="arrowWedge1" refType="w" fact="0.08"/>
          <dgm:constr type="diam" for="ch" forName="arrowWedge1" refType="w" fact="0.84"/>
          <dgm:constr type="l" for="ch" forName="arrowWedge1" refType="w" fact="0.5"/>
          <dgm:constr type="t" for="ch" forName="arrowWedge1" refType="w" fact="0.5"/>
          <dgm:constr type="h" for="ch" forName="arrowWedge2" refType="w" fact="0.08"/>
          <dgm:constr type="diam" for="ch" forName="arrowWedge2" refType="w" fact="0.84"/>
          <dgm:constr type="l" for="ch" forName="arrowWedge2" refType="w" fact="0.5"/>
          <dgm:constr type="t" for="ch" forName="arrowWedge2" refType="w" fact="0.5"/>
          <dgm:constr type="h" for="ch" forName="arrowWedge3" refType="w" fact="0.08"/>
          <dgm:constr type="diam" for="ch" forName="arrowWedge3" refType="w" fact="0.84"/>
          <dgm:constr type="l" for="ch" forName="arrowWedge3" refType="w" fact="0.5"/>
          <dgm:constr type="t" for="ch" forName="arrowWedge3" refType="w" fact="0.5"/>
          <dgm:constr type="h" for="ch" forName="arrowWedge4" refType="w" fact="0.08"/>
          <dgm:constr type="diam" for="ch" forName="arrowWedge4" refType="w" fact="0.84"/>
          <dgm:constr type="l" for="ch" forName="arrowWedge4" refType="w" fact="0.5"/>
          <dgm:constr type="t" for="ch" forName="arrowWedge4" refType="w" fact="0.5"/>
          <dgm:constr type="h" for="ch" forName="arrowWedge5" refType="w" fact="0.08"/>
          <dgm:constr type="diam" for="ch" forName="arrowWedge5" refType="w" fact="0.84"/>
          <dgm:constr type="l" for="ch" forName="arrowWedge5" refType="w" fact="0.5"/>
          <dgm:constr type="t" for="ch" forName="arrowWedge5" refType="w" fact="0.5"/>
          <dgm:constr type="h" for="ch" forName="arrowWedge6" refType="w" fact="0.08"/>
          <dgm:constr type="diam" for="ch" forName="arrowWedge6" refType="w" fact="0.84"/>
          <dgm:constr type="l" for="ch" forName="arrowWedge6" refType="w" fact="0.5"/>
          <dgm:constr type="t" for="ch" forName="arrowWedge6" refType="w" fact="0.5"/>
          <dgm:constr type="h" for="ch" forName="arrowWedge7" refType="w" fact="0.08"/>
          <dgm:constr type="diam" for="ch" forName="arrowWedge7" refType="w" fact="0.84"/>
          <dgm:constr type="l" for="ch" forName="arrowWedge7" refType="w" fact="0.5"/>
          <dgm:constr type="t" for="ch" forName="arrowWedge7" refType="w" fact="0.5"/>
          <dgm:constr type="primFontSz" for="ch" ptType="node" op="equ"/>
        </dgm:constrLst>
      </dgm:else>
    </dgm:choose>
    <dgm:ruleLst/>
    <dgm:choose name="Name8">
      <dgm:if name="Name9" axis="ch" ptType="node" func="cnt" op="gte" val="1">
        <dgm:layoutNode name="wedge1">
          <dgm:alg type="sp"/>
          <dgm:choose name="Name10">
            <dgm:if name="Name11" axis="ch" ptType="node" func="cnt" op="equ" val="1">
              <dgm:shape xmlns:r="http://schemas.openxmlformats.org/officeDocument/2006/relationships" type="ellipse" r:blip="">
                <dgm:adjLst/>
              </dgm:shape>
            </dgm:if>
            <dgm:if name="Name12" axis="ch" ptType="node" func="cnt" op="equ" val="2">
              <dgm:shape xmlns:r="http://schemas.openxmlformats.org/officeDocument/2006/relationships" type="pie" r:blip="">
                <dgm:adjLst>
                  <dgm:adj idx="1" val="270"/>
                  <dgm:adj idx="2" val="90"/>
                </dgm:adjLst>
              </dgm:shape>
            </dgm:if>
            <dgm:if name="Name13" axis="ch" ptType="node" func="cnt" op="equ" val="3">
              <dgm:shape xmlns:r="http://schemas.openxmlformats.org/officeDocument/2006/relationships" type="pie" r:blip="">
                <dgm:adjLst>
                  <dgm:adj idx="1" val="270"/>
                  <dgm:adj idx="2" val="30"/>
                </dgm:adjLst>
              </dgm:shape>
            </dgm:if>
            <dgm:if name="Name14" axis="ch" ptType="node" func="cnt" op="equ" val="4">
              <dgm:shape xmlns:r="http://schemas.openxmlformats.org/officeDocument/2006/relationships" type="pie" r:blip="">
                <dgm:adjLst>
                  <dgm:adj idx="1" val="270"/>
                  <dgm:adj idx="2" val="0"/>
                </dgm:adjLst>
              </dgm:shape>
            </dgm:if>
            <dgm:if name="Name15" axis="ch" ptType="node" func="cnt" op="equ" val="5">
              <dgm:shape xmlns:r="http://schemas.openxmlformats.org/officeDocument/2006/relationships" type="pie" r:blip="">
                <dgm:adjLst>
                  <dgm:adj idx="1" val="270"/>
                  <dgm:adj idx="2" val="342"/>
                </dgm:adjLst>
              </dgm:shape>
            </dgm:if>
            <dgm:if name="Name16" axis="ch" ptType="node" func="cnt" op="equ" val="6">
              <dgm:shape xmlns:r="http://schemas.openxmlformats.org/officeDocument/2006/relationships" type="pie" r:blip="">
                <dgm:adjLst>
                  <dgm:adj idx="1" val="270"/>
                  <dgm:adj idx="2" val="330"/>
                </dgm:adjLst>
              </dgm:shape>
            </dgm:if>
            <dgm:else name="Name17">
              <dgm:shape xmlns:r="http://schemas.openxmlformats.org/officeDocument/2006/relationships" type="pie" r:blip="">
                <dgm:adjLst>
                  <dgm:adj idx="1" val="270"/>
                  <dgm:adj idx="2" val="321.4286"/>
                </dgm:adjLst>
              </dgm:shape>
            </dgm:else>
          </dgm:choose>
          <dgm:choose name="Name18">
            <dgm:if name="Name19" func="var" arg="dir" op="equ" val="norm">
              <dgm:presOf axis="ch desOrSelf" ptType="node node" st="1 1" cnt="1 0"/>
            </dgm:if>
            <dgm:else name="Name20">
              <dgm:choose name="Name21">
                <dgm:if name="Name22" axis="ch" ptType="node" func="cnt" op="equ" val="1">
                  <dgm:presOf axis="ch desOrSelf" ptType="node node" st="1 1" cnt="1 0"/>
                </dgm:if>
                <dgm:if name="Name23" axis="ch" ptType="node" func="cnt" op="equ" val="2">
                  <dgm:presOf axis="ch desOrSelf" ptType="node node" st="2 1" cnt="1 0"/>
                </dgm:if>
                <dgm:if name="Name24" axis="ch" ptType="node" func="cnt" op="equ" val="3">
                  <dgm:presOf axis="ch desOrSelf" ptType="node node" st="3 1" cnt="1 0"/>
                </dgm:if>
                <dgm:if name="Name25" axis="ch" ptType="node" func="cnt" op="equ" val="4">
                  <dgm:presOf axis="ch desOrSelf" ptType="node node" st="4 1" cnt="1 0"/>
                </dgm:if>
                <dgm:if name="Name26" axis="ch" ptType="node" func="cnt" op="equ" val="5">
                  <dgm:presOf axis="ch desOrSelf" ptType="node node" st="5 1" cnt="1 0"/>
                </dgm:if>
                <dgm:if name="Name27" axis="ch" ptType="node" func="cnt" op="equ" val="6">
                  <dgm:presOf axis="ch desOrSelf" ptType="node node" st="6 1" cnt="1 0"/>
                </dgm:if>
                <dgm:else name="Name28">
                  <dgm:presOf axis="ch desOrSelf" ptType="node node" st="7 1" cnt="1 0"/>
                </dgm:else>
              </dgm:choose>
            </dgm:else>
          </dgm:choose>
          <dgm:constrLst/>
          <dgm:ruleLst/>
        </dgm:layoutNode>
        <dgm:layoutNode name="dummy1a" moveWith="wedge1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dummy1b" moveWith="wedge1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wedge1Tx" moveWith="wedg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29">
            <dgm:if name="Name30" func="var" arg="dir" op="equ" val="norm">
              <dgm:presOf axis="ch desOrSelf" ptType="node node" st="1 1" cnt="1 0"/>
            </dgm:if>
            <dgm:else name="Name31">
              <dgm:choose name="Name32">
                <dgm:if name="Name33" axis="ch" ptType="node" func="cnt" op="equ" val="1">
                  <dgm:presOf axis="ch desOrSelf" ptType="node node" st="1 1" cnt="1 0"/>
                </dgm:if>
                <dgm:if name="Name34" axis="ch" ptType="node" func="cnt" op="equ" val="2">
                  <dgm:presOf axis="ch desOrSelf" ptType="node node" st="2 1" cnt="1 0"/>
                </dgm:if>
                <dgm:if name="Name35" axis="ch" ptType="node" func="cnt" op="equ" val="3">
                  <dgm:presOf axis="ch desOrSelf" ptType="node node" st="3 1" cnt="1 0"/>
                </dgm:if>
                <dgm:if name="Name36" axis="ch" ptType="node" func="cnt" op="equ" val="4">
                  <dgm:presOf axis="ch desOrSelf" ptType="node node" st="4 1" cnt="1 0"/>
                </dgm:if>
                <dgm:if name="Name37" axis="ch" ptType="node" func="cnt" op="equ" val="5">
                  <dgm:presOf axis="ch desOrSelf" ptType="node node" st="5 1" cnt="1 0"/>
                </dgm:if>
                <dgm:if name="Name38" axis="ch" ptType="node" func="cnt" op="equ" val="6">
                  <dgm:presOf axis="ch desOrSelf" ptType="node node" st="6 1" cnt="1 0"/>
                </dgm:if>
                <dgm:else name="Name39">
                  <dgm:presOf axis="ch desOrSelf" ptType="node node" st="7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40"/>
    </dgm:choose>
    <dgm:choose name="Name41">
      <dgm:if name="Name42" axis="ch" ptType="node" func="cnt" op="gte" val="2">
        <dgm:layoutNode name="wedge2">
          <dgm:alg type="sp"/>
          <dgm:choose name="Name43">
            <dgm:if name="Name44" axis="ch" ptType="node" func="cnt" op="equ" val="2">
              <dgm:shape xmlns:r="http://schemas.openxmlformats.org/officeDocument/2006/relationships" type="pie" r:blip="">
                <dgm:adjLst>
                  <dgm:adj idx="1" val="90"/>
                  <dgm:adj idx="2" val="270"/>
                </dgm:adjLst>
              </dgm:shape>
            </dgm:if>
            <dgm:if name="Name45" axis="ch" ptType="node" func="cnt" op="equ" val="3">
              <dgm:shape xmlns:r="http://schemas.openxmlformats.org/officeDocument/2006/relationships" type="pie" r:blip="">
                <dgm:adjLst>
                  <dgm:adj idx="1" val="30"/>
                  <dgm:adj idx="2" val="150"/>
                </dgm:adjLst>
              </dgm:shape>
            </dgm:if>
            <dgm:if name="Name46" axis="ch" ptType="node" func="cnt" op="equ" val="4">
              <dgm:shape xmlns:r="http://schemas.openxmlformats.org/officeDocument/2006/relationships" type="pie" r:blip="">
                <dgm:adjLst>
                  <dgm:adj idx="1" val="0"/>
                  <dgm:adj idx="2" val="90"/>
                </dgm:adjLst>
              </dgm:shape>
            </dgm:if>
            <dgm:if name="Name47" axis="ch" ptType="node" func="cnt" op="equ" val="5">
              <dgm:shape xmlns:r="http://schemas.openxmlformats.org/officeDocument/2006/relationships" type="pie" r:blip="">
                <dgm:adjLst>
                  <dgm:adj idx="1" val="342"/>
                  <dgm:adj idx="2" val="54"/>
                </dgm:adjLst>
              </dgm:shape>
            </dgm:if>
            <dgm:if name="Name48" axis="ch" ptType="node" func="cnt" op="equ" val="6">
              <dgm:shape xmlns:r="http://schemas.openxmlformats.org/officeDocument/2006/relationships" type="pie" r:blip="">
                <dgm:adjLst>
                  <dgm:adj idx="1" val="330"/>
                  <dgm:adj idx="2" val="30"/>
                </dgm:adjLst>
              </dgm:shape>
            </dgm:if>
            <dgm:else name="Name49">
              <dgm:shape xmlns:r="http://schemas.openxmlformats.org/officeDocument/2006/relationships" type="pie" r:blip="">
                <dgm:adjLst>
                  <dgm:adj idx="1" val="321.4286"/>
                  <dgm:adj idx="2" val="12.85714"/>
                </dgm:adjLst>
              </dgm:shape>
            </dgm:else>
          </dgm:choose>
          <dgm:choose name="Name50">
            <dgm:if name="Name51" func="var" arg="dir" op="equ" val="norm">
              <dgm:presOf axis="ch desOrSelf" ptType="node node" st="2 1" cnt="1 0"/>
            </dgm:if>
            <dgm:else name="Name52">
              <dgm:choose name="Name53">
                <dgm:if name="Name54" axis="ch" ptType="node" func="cnt" op="equ" val="2">
                  <dgm:presOf axis="ch desOrSelf" ptType="node node" st="1 1" cnt="1 0"/>
                </dgm:if>
                <dgm:if name="Name55" axis="ch" ptType="node" func="cnt" op="equ" val="3">
                  <dgm:presOf axis="ch desOrSelf" ptType="node node" st="2 1" cnt="1 0"/>
                </dgm:if>
                <dgm:if name="Name56" axis="ch" ptType="node" func="cnt" op="equ" val="4">
                  <dgm:presOf axis="ch desOrSelf" ptType="node node" st="3 1" cnt="1 0"/>
                </dgm:if>
                <dgm:if name="Name57" axis="ch" ptType="node" func="cnt" op="equ" val="5">
                  <dgm:presOf axis="ch desOrSelf" ptType="node node" st="4 1" cnt="1 0"/>
                </dgm:if>
                <dgm:if name="Name58" axis="ch" ptType="node" func="cnt" op="equ" val="6">
                  <dgm:presOf axis="ch desOrSelf" ptType="node node" st="5 1" cnt="1 0"/>
                </dgm:if>
                <dgm:else name="Name59">
                  <dgm:presOf axis="ch desOrSelf" ptType="node node" st="6 1" cnt="1 0"/>
                </dgm:else>
              </dgm:choose>
            </dgm:else>
          </dgm:choose>
          <dgm:constrLst/>
          <dgm:ruleLst/>
        </dgm:layoutNode>
        <dgm:layoutNode name="dummy2a" moveWith="wedge2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dummy2b" moveWith="wedge2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wedge2Tx" moveWith="wedge2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60">
            <dgm:if name="Name61" func="var" arg="dir" op="equ" val="norm">
              <dgm:presOf axis="ch desOrSelf" ptType="node node" st="2 1" cnt="1 0"/>
            </dgm:if>
            <dgm:else name="Name62">
              <dgm:choose name="Name63">
                <dgm:if name="Name64" axis="ch" ptType="node" func="cnt" op="equ" val="2">
                  <dgm:presOf axis="ch desOrSelf" ptType="node node" st="1 1" cnt="1 0"/>
                </dgm:if>
                <dgm:if name="Name65" axis="ch" ptType="node" func="cnt" op="equ" val="3">
                  <dgm:presOf axis="ch desOrSelf" ptType="node node" st="2 1" cnt="1 0"/>
                </dgm:if>
                <dgm:if name="Name66" axis="ch" ptType="node" func="cnt" op="equ" val="4">
                  <dgm:presOf axis="ch desOrSelf" ptType="node node" st="3 1" cnt="1 0"/>
                </dgm:if>
                <dgm:if name="Name67" axis="ch" ptType="node" func="cnt" op="equ" val="5">
                  <dgm:presOf axis="ch desOrSelf" ptType="node node" st="4 1" cnt="1 0"/>
                </dgm:if>
                <dgm:if name="Name68" axis="ch" ptType="node" func="cnt" op="equ" val="6">
                  <dgm:presOf axis="ch desOrSelf" ptType="node node" st="5 1" cnt="1 0"/>
                </dgm:if>
                <dgm:else name="Name69">
                  <dgm:presOf axis="ch desOrSelf" ptType="node node" st="6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70"/>
    </dgm:choose>
    <dgm:choose name="Name71">
      <dgm:if name="Name72" axis="ch" ptType="node" func="cnt" op="gte" val="3">
        <dgm:layoutNode name="wedge3">
          <dgm:alg type="sp"/>
          <dgm:choose name="Name73">
            <dgm:if name="Name74" axis="ch" ptType="node" func="cnt" op="equ" val="3">
              <dgm:shape xmlns:r="http://schemas.openxmlformats.org/officeDocument/2006/relationships" type="pie" r:blip="">
                <dgm:adjLst>
                  <dgm:adj idx="1" val="150"/>
                  <dgm:adj idx="2" val="270"/>
                </dgm:adjLst>
              </dgm:shape>
            </dgm:if>
            <dgm:if name="Name75" axis="ch" ptType="node" func="cnt" op="equ" val="4">
              <dgm:shape xmlns:r="http://schemas.openxmlformats.org/officeDocument/2006/relationships" type="pie" r:blip="">
                <dgm:adjLst>
                  <dgm:adj idx="1" val="90"/>
                  <dgm:adj idx="2" val="180"/>
                </dgm:adjLst>
              </dgm:shape>
            </dgm:if>
            <dgm:if name="Name76" axis="ch" ptType="node" func="cnt" op="equ" val="5">
              <dgm:shape xmlns:r="http://schemas.openxmlformats.org/officeDocument/2006/relationships" type="pie" r:blip="">
                <dgm:adjLst>
                  <dgm:adj idx="1" val="54"/>
                  <dgm:adj idx="2" val="126"/>
                </dgm:adjLst>
              </dgm:shape>
            </dgm:if>
            <dgm:if name="Name77" axis="ch" ptType="node" func="cnt" op="equ" val="6">
              <dgm:shape xmlns:r="http://schemas.openxmlformats.org/officeDocument/2006/relationships" type="pie" r:blip="">
                <dgm:adjLst>
                  <dgm:adj idx="1" val="30"/>
                  <dgm:adj idx="2" val="90"/>
                </dgm:adjLst>
              </dgm:shape>
            </dgm:if>
            <dgm:else name="Name78">
              <dgm:shape xmlns:r="http://schemas.openxmlformats.org/officeDocument/2006/relationships" type="pie" r:blip="">
                <dgm:adjLst>
                  <dgm:adj idx="1" val="12.85714"/>
                  <dgm:adj idx="2" val="64.28571"/>
                </dgm:adjLst>
              </dgm:shape>
            </dgm:else>
          </dgm:choose>
          <dgm:choose name="Name79">
            <dgm:if name="Name80" func="var" arg="dir" op="equ" val="norm">
              <dgm:presOf axis="ch desOrSelf" ptType="node node" st="3 1" cnt="1 0"/>
            </dgm:if>
            <dgm:else name="Name81">
              <dgm:choose name="Name82">
                <dgm:if name="Name83" axis="ch" ptType="node" func="cnt" op="equ" val="3">
                  <dgm:presOf axis="ch desOrSelf" ptType="node node" st="1 1" cnt="1 0"/>
                </dgm:if>
                <dgm:if name="Name84" axis="ch" ptType="node" func="cnt" op="equ" val="4">
                  <dgm:presOf axis="ch desOrSelf" ptType="node node" st="2 1" cnt="1 0"/>
                </dgm:if>
                <dgm:if name="Name85" axis="ch" ptType="node" func="cnt" op="equ" val="5">
                  <dgm:presOf axis="ch desOrSelf" ptType="node node" st="3 1" cnt="1 0"/>
                </dgm:if>
                <dgm:if name="Name86" axis="ch" ptType="node" func="cnt" op="equ" val="6">
                  <dgm:presOf axis="ch desOrSelf" ptType="node node" st="4 1" cnt="1 0"/>
                </dgm:if>
                <dgm:else name="Name87">
                  <dgm:presOf axis="ch desOrSelf" ptType="node node" st="5 1" cnt="1 0"/>
                </dgm:else>
              </dgm:choose>
            </dgm:else>
          </dgm:choose>
          <dgm:constrLst/>
          <dgm:ruleLst/>
        </dgm:layoutNode>
        <dgm:layoutNode name="dummy3a" moveWith="wedge3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dummy3b" moveWith="wedge3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wedge3Tx" moveWith="wedge3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88">
            <dgm:if name="Name89" func="var" arg="dir" op="equ" val="norm">
              <dgm:presOf axis="ch desOrSelf" ptType="node node" st="3 1" cnt="1 0"/>
            </dgm:if>
            <dgm:else name="Name90">
              <dgm:choose name="Name91">
                <dgm:if name="Name92" axis="ch" ptType="node" func="cnt" op="equ" val="3">
                  <dgm:presOf axis="ch desOrSelf" ptType="node node" st="1 1" cnt="1 0"/>
                </dgm:if>
                <dgm:if name="Name93" axis="ch" ptType="node" func="cnt" op="equ" val="4">
                  <dgm:presOf axis="ch desOrSelf" ptType="node node" st="2 1" cnt="1 0"/>
                </dgm:if>
                <dgm:if name="Name94" axis="ch" ptType="node" func="cnt" op="equ" val="5">
                  <dgm:presOf axis="ch desOrSelf" ptType="node node" st="3 1" cnt="1 0"/>
                </dgm:if>
                <dgm:if name="Name95" axis="ch" ptType="node" func="cnt" op="equ" val="6">
                  <dgm:presOf axis="ch desOrSelf" ptType="node node" st="4 1" cnt="1 0"/>
                </dgm:if>
                <dgm:else name="Name96">
                  <dgm:presOf axis="ch desOrSelf" ptType="node node" st="5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97"/>
    </dgm:choose>
    <dgm:choose name="Name98">
      <dgm:if name="Name99" axis="ch" ptType="node" func="cnt" op="gte" val="4">
        <dgm:layoutNode name="wedge4">
          <dgm:alg type="sp"/>
          <dgm:choose name="Name100">
            <dgm:if name="Name101" axis="ch" ptType="node" func="cnt" op="equ" val="4">
              <dgm:shape xmlns:r="http://schemas.openxmlformats.org/officeDocument/2006/relationships" type="pie" r:blip="">
                <dgm:adjLst>
                  <dgm:adj idx="1" val="180"/>
                  <dgm:adj idx="2" val="270"/>
                </dgm:adjLst>
              </dgm:shape>
            </dgm:if>
            <dgm:if name="Name102" axis="ch" ptType="node" func="cnt" op="equ" val="5">
              <dgm:shape xmlns:r="http://schemas.openxmlformats.org/officeDocument/2006/relationships" type="pie" r:blip="">
                <dgm:adjLst>
                  <dgm:adj idx="1" val="126"/>
                  <dgm:adj idx="2" val="198"/>
                </dgm:adjLst>
              </dgm:shape>
            </dgm:if>
            <dgm:if name="Name103" axis="ch" ptType="node" func="cnt" op="equ" val="6">
              <dgm:shape xmlns:r="http://schemas.openxmlformats.org/officeDocument/2006/relationships" type="pie" r:blip="">
                <dgm:adjLst>
                  <dgm:adj idx="1" val="90"/>
                  <dgm:adj idx="2" val="150"/>
                </dgm:adjLst>
              </dgm:shape>
            </dgm:if>
            <dgm:else name="Name104">
              <dgm:shape xmlns:r="http://schemas.openxmlformats.org/officeDocument/2006/relationships" type="pie" r:blip="">
                <dgm:adjLst>
                  <dgm:adj idx="1" val="64.2871"/>
                  <dgm:adj idx="2" val="115.7143"/>
                </dgm:adjLst>
              </dgm:shape>
            </dgm:else>
          </dgm:choose>
          <dgm:choose name="Name105">
            <dgm:if name="Name106" func="var" arg="dir" op="equ" val="norm">
              <dgm:presOf axis="ch desOrSelf" ptType="node node" st="4 1" cnt="1 0"/>
            </dgm:if>
            <dgm:else name="Name107">
              <dgm:choose name="Name108">
                <dgm:if name="Name109" axis="ch" ptType="node" func="cnt" op="equ" val="4">
                  <dgm:presOf axis="ch desOrSelf" ptType="node node" st="1 1" cnt="1 0"/>
                </dgm:if>
                <dgm:if name="Name110" axis="ch" ptType="node" func="cnt" op="equ" val="5">
                  <dgm:presOf axis="ch desOrSelf" ptType="node node" st="2 1" cnt="1 0"/>
                </dgm:if>
                <dgm:if name="Name111" axis="ch" ptType="node" func="cnt" op="equ" val="6">
                  <dgm:presOf axis="ch desOrSelf" ptType="node node" st="3 1" cnt="1 0"/>
                </dgm:if>
                <dgm:else name="Name112">
                  <dgm:presOf axis="ch desOrSelf" ptType="node node" st="4 1" cnt="1 0"/>
                </dgm:else>
              </dgm:choose>
            </dgm:else>
          </dgm:choose>
          <dgm:constrLst/>
          <dgm:ruleLst/>
        </dgm:layoutNode>
        <dgm:layoutNode name="dummy4a" moveWith="wedge4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dummy4b" moveWith="wedge4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wedge4Tx" moveWith="wedge4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13">
            <dgm:if name="Name114" func="var" arg="dir" op="equ" val="norm">
              <dgm:presOf axis="ch desOrSelf" ptType="node node" st="4 1" cnt="1 0"/>
            </dgm:if>
            <dgm:else name="Name115">
              <dgm:choose name="Name116">
                <dgm:if name="Name117" axis="ch" ptType="node" func="cnt" op="equ" val="4">
                  <dgm:presOf axis="ch desOrSelf" ptType="node node" st="1 1" cnt="1 0"/>
                </dgm:if>
                <dgm:if name="Name118" axis="ch" ptType="node" func="cnt" op="equ" val="5">
                  <dgm:presOf axis="ch desOrSelf" ptType="node node" st="2 1" cnt="1 0"/>
                </dgm:if>
                <dgm:if name="Name119" axis="ch" ptType="node" func="cnt" op="equ" val="6">
                  <dgm:presOf axis="ch desOrSelf" ptType="node node" st="3 1" cnt="1 0"/>
                </dgm:if>
                <dgm:else name="Name120">
                  <dgm:presOf axis="ch desOrSelf" ptType="node node" st="4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21"/>
    </dgm:choose>
    <dgm:choose name="Name122">
      <dgm:if name="Name123" axis="ch" ptType="node" func="cnt" op="gte" val="5">
        <dgm:layoutNode name="wedge5">
          <dgm:alg type="sp"/>
          <dgm:choose name="Name124">
            <dgm:if name="Name125" axis="ch" ptType="node" func="cnt" op="equ" val="5">
              <dgm:shape xmlns:r="http://schemas.openxmlformats.org/officeDocument/2006/relationships" type="pie" r:blip="">
                <dgm:adjLst>
                  <dgm:adj idx="1" val="198"/>
                  <dgm:adj idx="2" val="270"/>
                </dgm:adjLst>
              </dgm:shape>
            </dgm:if>
            <dgm:if name="Name126" axis="ch" ptType="node" func="cnt" op="equ" val="6">
              <dgm:shape xmlns:r="http://schemas.openxmlformats.org/officeDocument/2006/relationships" type="pie" r:blip="">
                <dgm:adjLst>
                  <dgm:adj idx="1" val="150"/>
                  <dgm:adj idx="2" val="210"/>
                </dgm:adjLst>
              </dgm:shape>
            </dgm:if>
            <dgm:else name="Name127">
              <dgm:shape xmlns:r="http://schemas.openxmlformats.org/officeDocument/2006/relationships" type="pie" r:blip="">
                <dgm:adjLst>
                  <dgm:adj idx="1" val="115.7143"/>
                  <dgm:adj idx="2" val="167.1429"/>
                </dgm:adjLst>
              </dgm:shape>
            </dgm:else>
          </dgm:choose>
          <dgm:choose name="Name128">
            <dgm:if name="Name129" func="var" arg="dir" op="equ" val="norm">
              <dgm:presOf axis="ch desOrSelf" ptType="node node" st="5 1" cnt="1 0"/>
            </dgm:if>
            <dgm:else name="Name130">
              <dgm:choose name="Name131">
                <dgm:if name="Name132" axis="ch" ptType="node" func="cnt" op="equ" val="5">
                  <dgm:presOf axis="ch desOrSelf" ptType="node node" st="1 1" cnt="1 0"/>
                </dgm:if>
                <dgm:if name="Name133" axis="ch" ptType="node" func="cnt" op="equ" val="6">
                  <dgm:presOf axis="ch desOrSelf" ptType="node node" st="2 1" cnt="1 0"/>
                </dgm:if>
                <dgm:else name="Name134">
                  <dgm:presOf axis="ch desOrSelf" ptType="node node" st="3 1" cnt="1 0"/>
                </dgm:else>
              </dgm:choose>
            </dgm:else>
          </dgm:choose>
          <dgm:constrLst/>
          <dgm:ruleLst/>
        </dgm:layoutNode>
        <dgm:layoutNode name="dummy5a" moveWith="wedge5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dummy5b" moveWith="wedge5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wedge5Tx" moveWith="wedge5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35">
            <dgm:if name="Name136" func="var" arg="dir" op="equ" val="norm">
              <dgm:presOf axis="ch desOrSelf" ptType="node node" st="5 1" cnt="1 0"/>
            </dgm:if>
            <dgm:else name="Name137">
              <dgm:choose name="Name138">
                <dgm:if name="Name139" axis="ch" ptType="node" func="cnt" op="equ" val="5">
                  <dgm:presOf axis="ch desOrSelf" ptType="node node" st="1 1" cnt="1 0"/>
                </dgm:if>
                <dgm:if name="Name140" axis="ch" ptType="node" func="cnt" op="equ" val="6">
                  <dgm:presOf axis="ch desOrSelf" ptType="node node" st="2 1" cnt="1 0"/>
                </dgm:if>
                <dgm:else name="Name141">
                  <dgm:presOf axis="ch desOrSelf" ptType="node node" st="3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42"/>
    </dgm:choose>
    <dgm:choose name="Name143">
      <dgm:if name="Name144" axis="ch" ptType="node" func="cnt" op="gte" val="6">
        <dgm:layoutNode name="wedge6">
          <dgm:alg type="sp"/>
          <dgm:choose name="Name145">
            <dgm:if name="Name146" axis="ch" ptType="node" func="cnt" op="equ" val="6">
              <dgm:shape xmlns:r="http://schemas.openxmlformats.org/officeDocument/2006/relationships" type="pie" r:blip="">
                <dgm:adjLst>
                  <dgm:adj idx="1" val="210"/>
                  <dgm:adj idx="2" val="270"/>
                </dgm:adjLst>
              </dgm:shape>
            </dgm:if>
            <dgm:else name="Name147">
              <dgm:shape xmlns:r="http://schemas.openxmlformats.org/officeDocument/2006/relationships" type="pie" r:blip="">
                <dgm:adjLst>
                  <dgm:adj idx="1" val="167.1429"/>
                  <dgm:adj idx="2" val="218.5714"/>
                </dgm:adjLst>
              </dgm:shape>
            </dgm:else>
          </dgm:choose>
          <dgm:choose name="Name148">
            <dgm:if name="Name149" func="var" arg="dir" op="equ" val="norm">
              <dgm:presOf axis="ch desOrSelf" ptType="node node" st="6 1" cnt="1 0"/>
            </dgm:if>
            <dgm:else name="Name150">
              <dgm:choose name="Name151">
                <dgm:if name="Name152" axis="ch" ptType="node" func="cnt" op="equ" val="6">
                  <dgm:presOf axis="ch desOrSelf" ptType="node node" st="1 1" cnt="1 0"/>
                </dgm:if>
                <dgm:else name="Name153">
                  <dgm:presOf axis="ch desOrSelf" ptType="node node" st="2 1" cnt="1 0"/>
                </dgm:else>
              </dgm:choose>
            </dgm:else>
          </dgm:choose>
          <dgm:constrLst/>
          <dgm:ruleLst/>
        </dgm:layoutNode>
        <dgm:layoutNode name="dummy6a" moveWith="wedge6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dummy6b" moveWith="wedge6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wedge6Tx" moveWith="wedge6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54">
            <dgm:if name="Name155" func="var" arg="dir" op="equ" val="norm">
              <dgm:presOf axis="ch desOrSelf" ptType="node node" st="6 1" cnt="1 0"/>
            </dgm:if>
            <dgm:else name="Name156">
              <dgm:choose name="Name157">
                <dgm:if name="Name158" axis="ch" ptType="node" func="cnt" op="equ" val="6">
                  <dgm:presOf axis="ch desOrSelf" ptType="node node" st="1 1" cnt="1 0"/>
                </dgm:if>
                <dgm:else name="Name159">
                  <dgm:presOf axis="ch desOrSelf" ptType="node node" st="2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60"/>
    </dgm:choose>
    <dgm:choose name="Name161">
      <dgm:if name="Name162" axis="ch" ptType="node" func="cnt" op="gte" val="7">
        <dgm:layoutNode name="wedge7">
          <dgm:alg type="sp"/>
          <dgm:shape xmlns:r="http://schemas.openxmlformats.org/officeDocument/2006/relationships" type="pie" r:blip="">
            <dgm:adjLst>
              <dgm:adj idx="1" val="218.5714"/>
              <dgm:adj idx="2" val="270"/>
            </dgm:adjLst>
          </dgm:shape>
          <dgm:choose name="Name163">
            <dgm:if name="Name164" func="var" arg="dir" op="equ" val="norm">
              <dgm:presOf axis="ch desOrSelf" ptType="node node" st="7 1" cnt="1 0"/>
            </dgm:if>
            <dgm:else name="Name165">
              <dgm:presOf axis="ch desOrSelf" ptType="node node" st="1 1" cnt="1 0"/>
            </dgm:else>
          </dgm:choose>
          <dgm:constrLst/>
          <dgm:ruleLst/>
        </dgm:layoutNode>
        <dgm:layoutNode name="dummy7a" moveWith="wedge7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dummy7b" moveWith="wedge7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wedge7Tx" moveWith="wedge7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66">
            <dgm:if name="Name167" func="var" arg="dir" op="equ" val="norm">
              <dgm:presOf axis="ch desOrSelf" ptType="node node" st="7 1" cnt="1 0"/>
            </dgm:if>
            <dgm:else name="Name168">
              <dgm:presOf axis="ch desOrSelf" ptType="node node" st="1 1" cnt="1 0"/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69"/>
    </dgm:choose>
    <dgm:choose name="Name170">
      <dgm:if name="Name171" axis="ch" ptType="node" func="cnt" op="equ" val="1">
        <dgm:forEach name="Name172" axis="ch" ptType="sibTrans" hideLastTrans="0" cnt="1">
          <dgm:layoutNode name="arrowWedge1single" styleLbl="fgSibTrans2D1">
            <dgm:choose name="Name173">
              <dgm:if name="Name174" func="var" arg="dir" op="equ" val="norm">
                <dgm:alg type="conn">
                  <dgm:param type="connRout" val="longCurve"/>
                  <dgm:param type="srcNode" val="dummy1a"/>
                  <dgm:param type="dstNode" val="dummy1b"/>
                  <dgm:param type="begPts" val="tL"/>
                  <dgm:param type="endPts" val="tR"/>
                  <dgm:param type="begSty" val="arr"/>
                  <dgm:param type="endSty" val="noArr"/>
                </dgm:alg>
              </dgm:if>
              <dgm:else name="Name175">
                <dgm:alg type="conn">
                  <dgm:param type="connRout" val="longCurve"/>
                  <dgm:param type="srcNode" val="dummy1a"/>
                  <dgm:param type="dstNode" val="dummy1b"/>
                  <dgm:param type="begPts" val="tL"/>
                  <dgm:param type="endPts" val="tR"/>
                  <dgm:param type="begSty" val="noArr"/>
                  <dgm:param type="endSty" val="arr"/>
                </dgm:alg>
              </dgm:else>
            </dgm:choose>
            <dgm:shape xmlns:r="http://schemas.openxmlformats.org/officeDocument/2006/relationships" type="conn" r:blip="">
              <dgm:adjLst/>
            </dgm:shape>
            <dgm:presOf/>
            <dgm:constrLst>
              <dgm:constr type="w" val="1"/>
              <dgm:constr type="begPad"/>
              <dgm:constr type="endPad"/>
            </dgm:constrLst>
            <dgm:ruleLst/>
          </dgm:layoutNode>
        </dgm:forEach>
      </dgm:if>
      <dgm:if name="Name176" axis="ch" ptType="node" func="cnt" op="gte" val="2">
        <dgm:forEach name="Name177" axis="ch" ptType="sibTrans" hideLastTrans="0" cnt="1">
          <dgm:layoutNode name="arrowWedge1" styleLbl="fgSibTrans2D1">
            <dgm:choose name="Name178">
              <dgm:if name="Name179" func="var" arg="dir" op="equ" val="norm">
                <dgm:alg type="conn">
                  <dgm:param type="connRout" val="curve"/>
                  <dgm:param type="srcNode" val="dummy1a"/>
                  <dgm:param type="dstNode" val="dummy1b"/>
                  <dgm:param type="begPts" val="tL"/>
                  <dgm:param type="endPts" val="tL"/>
                  <dgm:param type="begSty" val="noArr"/>
                  <dgm:param type="endSty" val="arr"/>
                </dgm:alg>
              </dgm:if>
              <dgm:else name="Name180">
                <dgm:alg type="conn">
                  <dgm:param type="connRout" val="curve"/>
                  <dgm:param type="srcNode" val="dummy1a"/>
                  <dgm:param type="dstNode" val="dummy1b"/>
                  <dgm:param type="begPts" val="tL"/>
                  <dgm:param type="endPts" val="tL"/>
                  <dgm:param type="begSty" val="arr"/>
                  <dgm:param type="endSty" val="noArr"/>
                </dgm:alg>
              </dgm:else>
            </dgm:choose>
            <dgm:shape xmlns:r="http://schemas.openxmlformats.org/officeDocument/2006/relationships" type="conn" r:blip="">
              <dgm:adjLst/>
            </dgm:shape>
            <dgm:presOf/>
            <dgm:constrLst>
              <dgm:constr type="w" val="1"/>
              <dgm:constr type="begPad"/>
              <dgm:constr type="endPad"/>
            </dgm:constrLst>
            <dgm:ruleLst/>
          </dgm:layoutNode>
        </dgm:forEach>
      </dgm:if>
      <dgm:else name="Name181"/>
    </dgm:choose>
    <dgm:forEach name="Name182" axis="ch" ptType="sibTrans" hideLastTrans="0" st="2" cnt="1">
      <dgm:layoutNode name="arrowWedge2" styleLbl="fgSibTrans2D1">
        <dgm:choose name="Name183">
          <dgm:if name="Name184" func="var" arg="dir" op="equ" val="norm">
            <dgm:alg type="conn">
              <dgm:param type="connRout" val="curve"/>
              <dgm:param type="srcNode" val="dummy2a"/>
              <dgm:param type="dstNode" val="dummy2b"/>
              <dgm:param type="begPts" val="tL"/>
              <dgm:param type="endPts" val="tL"/>
              <dgm:param type="begSty" val="noArr"/>
              <dgm:param type="endSty" val="arr"/>
            </dgm:alg>
          </dgm:if>
          <dgm:else name="Name185">
            <dgm:alg type="conn">
              <dgm:param type="connRout" val="curve"/>
              <dgm:param type="srcNode" val="dummy2a"/>
              <dgm:param type="dstNode" val="dummy2b"/>
              <dgm:param type="begPts" val="tL"/>
              <dgm:param type="endPts" val="tL"/>
              <dgm:param type="begSty" val="arr"/>
              <dgm:param type="endSty" val="noArr"/>
            </dgm:alg>
          </dgm:else>
        </dgm:choose>
        <dgm:shape xmlns:r="http://schemas.openxmlformats.org/officeDocument/2006/relationships" type="conn" r:blip="">
          <dgm:adjLst/>
        </dgm:shape>
        <dgm:presOf/>
        <dgm:constrLst>
          <dgm:constr type="w" val="1"/>
          <dgm:constr type="begPad"/>
          <dgm:constr type="endPad"/>
        </dgm:constrLst>
        <dgm:ruleLst/>
      </dgm:layoutNode>
    </dgm:forEach>
    <dgm:forEach name="Name186" axis="ch" ptType="sibTrans" hideLastTrans="0" st="3" cnt="1">
      <dgm:layoutNode name="arrowWedge3" styleLbl="fgSibTrans2D1">
        <dgm:choose name="Name187">
          <dgm:if name="Name188" func="var" arg="dir" op="equ" val="norm">
            <dgm:alg type="conn">
              <dgm:param type="connRout" val="curve"/>
              <dgm:param type="srcNode" val="dummy3a"/>
              <dgm:param type="dstNode" val="dummy3b"/>
              <dgm:param type="begPts" val="tL"/>
              <dgm:param type="endPts" val="tL"/>
              <dgm:param type="begSty" val="noArr"/>
              <dgm:param type="endSty" val="arr"/>
            </dgm:alg>
          </dgm:if>
          <dgm:else name="Name189">
            <dgm:alg type="conn">
              <dgm:param type="connRout" val="curve"/>
              <dgm:param type="srcNode" val="dummy3a"/>
              <dgm:param type="dstNode" val="dummy3b"/>
              <dgm:param type="begPts" val="tL"/>
              <dgm:param type="endPts" val="tL"/>
              <dgm:param type="begSty" val="arr"/>
              <dgm:param type="endSty" val="noArr"/>
            </dgm:alg>
          </dgm:else>
        </dgm:choose>
        <dgm:shape xmlns:r="http://schemas.openxmlformats.org/officeDocument/2006/relationships" type="conn" r:blip="">
          <dgm:adjLst/>
        </dgm:shape>
        <dgm:presOf/>
        <dgm:constrLst>
          <dgm:constr type="w" val="1"/>
          <dgm:constr type="begPad"/>
          <dgm:constr type="endPad"/>
        </dgm:constrLst>
        <dgm:ruleLst/>
      </dgm:layoutNode>
    </dgm:forEach>
    <dgm:forEach name="Name190" axis="ch" ptType="sibTrans" hideLastTrans="0" st="4" cnt="1">
      <dgm:layoutNode name="arrowWedge4" styleLbl="fgSibTrans2D1">
        <dgm:choose name="Name191">
          <dgm:if name="Name192" func="var" arg="dir" op="equ" val="norm">
            <dgm:alg type="conn">
              <dgm:param type="connRout" val="curve"/>
              <dgm:param type="srcNode" val="dummy4a"/>
              <dgm:param type="dstNode" val="dummy4b"/>
              <dgm:param type="begPts" val="tL"/>
              <dgm:param type="endPts" val="tL"/>
              <dgm:param type="begSty" val="noArr"/>
              <dgm:param type="endSty" val="arr"/>
            </dgm:alg>
          </dgm:if>
          <dgm:else name="Name193">
            <dgm:alg type="conn">
              <dgm:param type="connRout" val="curve"/>
              <dgm:param type="srcNode" val="dummy4a"/>
              <dgm:param type="dstNode" val="dummy4b"/>
              <dgm:param type="begPts" val="tL"/>
              <dgm:param type="endPts" val="tL"/>
              <dgm:param type="begSty" val="arr"/>
              <dgm:param type="endSty" val="noArr"/>
            </dgm:alg>
          </dgm:else>
        </dgm:choose>
        <dgm:shape xmlns:r="http://schemas.openxmlformats.org/officeDocument/2006/relationships" type="conn" r:blip="">
          <dgm:adjLst/>
        </dgm:shape>
        <dgm:presOf/>
        <dgm:constrLst>
          <dgm:constr type="w" val="1"/>
          <dgm:constr type="begPad"/>
          <dgm:constr type="endPad"/>
        </dgm:constrLst>
        <dgm:ruleLst/>
      </dgm:layoutNode>
    </dgm:forEach>
    <dgm:forEach name="Name194" axis="ch" ptType="sibTrans" hideLastTrans="0" st="5" cnt="1">
      <dgm:layoutNode name="arrowWedge5" styleLbl="fgSibTrans2D1">
        <dgm:choose name="Name195">
          <dgm:if name="Name196" func="var" arg="dir" op="equ" val="norm">
            <dgm:alg type="conn">
              <dgm:param type="connRout" val="curve"/>
              <dgm:param type="srcNode" val="dummy5a"/>
              <dgm:param type="dstNode" val="dummy5b"/>
              <dgm:param type="begPts" val="tL"/>
              <dgm:param type="endPts" val="tL"/>
              <dgm:param type="begSty" val="noArr"/>
              <dgm:param type="endSty" val="arr"/>
            </dgm:alg>
          </dgm:if>
          <dgm:else name="Name197">
            <dgm:alg type="conn">
              <dgm:param type="connRout" val="curve"/>
              <dgm:param type="srcNode" val="dummy5a"/>
              <dgm:param type="dstNode" val="dummy5b"/>
              <dgm:param type="begPts" val="tL"/>
              <dgm:param type="endPts" val="tL"/>
              <dgm:param type="begSty" val="arr"/>
              <dgm:param type="endSty" val="noArr"/>
            </dgm:alg>
          </dgm:else>
        </dgm:choose>
        <dgm:shape xmlns:r="http://schemas.openxmlformats.org/officeDocument/2006/relationships" type="conn" r:blip="">
          <dgm:adjLst/>
        </dgm:shape>
        <dgm:presOf/>
        <dgm:constrLst>
          <dgm:constr type="w" val="1"/>
          <dgm:constr type="begPad"/>
          <dgm:constr type="endPad"/>
        </dgm:constrLst>
        <dgm:ruleLst/>
      </dgm:layoutNode>
    </dgm:forEach>
    <dgm:forEach name="Name198" axis="ch" ptType="sibTrans" hideLastTrans="0" st="6" cnt="1">
      <dgm:layoutNode name="arrowWedge6" styleLbl="fgSibTrans2D1">
        <dgm:choose name="Name199">
          <dgm:if name="Name200" func="var" arg="dir" op="equ" val="norm">
            <dgm:alg type="conn">
              <dgm:param type="connRout" val="curve"/>
              <dgm:param type="srcNode" val="dummy6a"/>
              <dgm:param type="dstNode" val="dummy6b"/>
              <dgm:param type="begPts" val="tL"/>
              <dgm:param type="endPts" val="tL"/>
              <dgm:param type="begSty" val="noArr"/>
              <dgm:param type="endSty" val="arr"/>
            </dgm:alg>
          </dgm:if>
          <dgm:else name="Name201">
            <dgm:alg type="conn">
              <dgm:param type="connRout" val="curve"/>
              <dgm:param type="srcNode" val="dummy6a"/>
              <dgm:param type="dstNode" val="dummy6b"/>
              <dgm:param type="begPts" val="tL"/>
              <dgm:param type="endPts" val="tL"/>
              <dgm:param type="begSty" val="arr"/>
              <dgm:param type="endSty" val="noArr"/>
            </dgm:alg>
          </dgm:else>
        </dgm:choose>
        <dgm:shape xmlns:r="http://schemas.openxmlformats.org/officeDocument/2006/relationships" type="conn" r:blip="">
          <dgm:adjLst/>
        </dgm:shape>
        <dgm:presOf/>
        <dgm:constrLst>
          <dgm:constr type="w" val="1"/>
          <dgm:constr type="begPad"/>
          <dgm:constr type="endPad"/>
        </dgm:constrLst>
        <dgm:ruleLst/>
      </dgm:layoutNode>
    </dgm:forEach>
    <dgm:forEach name="Name202" axis="ch" ptType="sibTrans" hideLastTrans="0" st="7" cnt="1">
      <dgm:layoutNode name="arrowWedge7" styleLbl="fgSibTrans2D1">
        <dgm:choose name="Name203">
          <dgm:if name="Name204" func="var" arg="dir" op="equ" val="norm">
            <dgm:alg type="conn">
              <dgm:param type="connRout" val="curve"/>
              <dgm:param type="srcNode" val="dummy7a"/>
              <dgm:param type="dstNode" val="dummy7b"/>
              <dgm:param type="begPts" val="tL"/>
              <dgm:param type="endPts" val="tL"/>
              <dgm:param type="begSty" val="noArr"/>
              <dgm:param type="endSty" val="arr"/>
            </dgm:alg>
          </dgm:if>
          <dgm:else name="Name205">
            <dgm:alg type="conn">
              <dgm:param type="connRout" val="curve"/>
              <dgm:param type="srcNode" val="dummy7a"/>
              <dgm:param type="dstNode" val="dummy7b"/>
              <dgm:param type="begPts" val="tL"/>
              <dgm:param type="endPts" val="tL"/>
              <dgm:param type="begSty" val="arr"/>
              <dgm:param type="endSty" val="noArr"/>
            </dgm:alg>
          </dgm:else>
        </dgm:choose>
        <dgm:shape xmlns:r="http://schemas.openxmlformats.org/officeDocument/2006/relationships" type="conn" r:blip="">
          <dgm:adjLst/>
        </dgm:shape>
        <dgm:presOf/>
        <dgm:constrLst>
          <dgm:constr type="w" val="1"/>
          <dgm:constr type="begPad"/>
          <dgm:constr type="endPad"/>
        </dgm:constrLst>
        <dgm:ruleLst/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1.xml"/><Relationship Id="rId3" Type="http://schemas.openxmlformats.org/officeDocument/2006/relationships/image" Target="../media/image3.png"/><Relationship Id="rId7" Type="http://schemas.openxmlformats.org/officeDocument/2006/relationships/diagramLayout" Target="../diagrams/layou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diagramData" Target="../diagrams/data1.xml"/><Relationship Id="rId5" Type="http://schemas.openxmlformats.org/officeDocument/2006/relationships/image" Target="../media/image5.png"/><Relationship Id="rId10" Type="http://schemas.microsoft.com/office/2007/relationships/diagramDrawing" Target="../diagrams/drawing1.xml"/><Relationship Id="rId4" Type="http://schemas.openxmlformats.org/officeDocument/2006/relationships/image" Target="../media/image4.png"/><Relationship Id="rId9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microsoft.com/office/2007/relationships/hdphoto" Target="../media/hdphoto5.wdp"/><Relationship Id="rId3" Type="http://schemas.microsoft.com/office/2007/relationships/hdphoto" Target="../media/hdphoto1.wdp"/><Relationship Id="rId7" Type="http://schemas.microsoft.com/office/2007/relationships/hdphoto" Target="../media/hdphoto3.wdp"/><Relationship Id="rId12" Type="http://schemas.openxmlformats.org/officeDocument/2006/relationships/image" Target="../media/image12.png"/><Relationship Id="rId2" Type="http://schemas.openxmlformats.org/officeDocument/2006/relationships/image" Target="../media/image6.png"/><Relationship Id="rId1" Type="http://schemas.openxmlformats.org/officeDocument/2006/relationships/chart" Target="../charts/chart1.xml"/><Relationship Id="rId6" Type="http://schemas.openxmlformats.org/officeDocument/2006/relationships/image" Target="../media/image8.png"/><Relationship Id="rId11" Type="http://schemas.microsoft.com/office/2007/relationships/hdphoto" Target="../media/hdphoto4.wdp"/><Relationship Id="rId5" Type="http://schemas.microsoft.com/office/2007/relationships/hdphoto" Target="../media/hdphoto2.wdp"/><Relationship Id="rId10" Type="http://schemas.openxmlformats.org/officeDocument/2006/relationships/image" Target="../media/image11.png"/><Relationship Id="rId4" Type="http://schemas.openxmlformats.org/officeDocument/2006/relationships/image" Target="../media/image7.png"/><Relationship Id="rId9" Type="http://schemas.openxmlformats.org/officeDocument/2006/relationships/image" Target="../media/image10.sv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676275</xdr:colOff>
      <xdr:row>0</xdr:row>
      <xdr:rowOff>0</xdr:rowOff>
    </xdr:from>
    <xdr:to>
      <xdr:col>10</xdr:col>
      <xdr:colOff>9525</xdr:colOff>
      <xdr:row>19</xdr:row>
      <xdr:rowOff>152400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3675" y="0"/>
          <a:ext cx="4133850" cy="4133850"/>
        </a:xfrm>
        <a:prstGeom prst="rect">
          <a:avLst/>
        </a:prstGeom>
      </xdr:spPr>
    </xdr:pic>
    <xdr:clientData/>
  </xdr:twoCellAnchor>
  <xdr:twoCellAnchor>
    <xdr:from>
      <xdr:col>4</xdr:col>
      <xdr:colOff>533400</xdr:colOff>
      <xdr:row>16</xdr:row>
      <xdr:rowOff>66675</xdr:rowOff>
    </xdr:from>
    <xdr:to>
      <xdr:col>9</xdr:col>
      <xdr:colOff>276225</xdr:colOff>
      <xdr:row>22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276600" y="3419475"/>
          <a:ext cx="3171825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100"/>
            <a:t>시스템</a:t>
          </a:r>
          <a:r>
            <a:rPr lang="ko-KR" altLang="en-US" sz="1100" baseline="0"/>
            <a:t> </a:t>
          </a:r>
          <a:r>
            <a:rPr lang="en-US" altLang="ko-KR" sz="1100" baseline="0"/>
            <a:t>[ </a:t>
          </a:r>
          <a:r>
            <a:rPr lang="ko-KR" altLang="en-US" sz="1100" baseline="0"/>
            <a:t>속성 참고자료 </a:t>
          </a:r>
          <a:r>
            <a:rPr lang="en-US" altLang="ko-KR" sz="1100" baseline="0"/>
            <a:t>]</a:t>
          </a:r>
        </a:p>
        <a:p>
          <a:pPr algn="ctr"/>
          <a:r>
            <a:rPr lang="ko-KR" altLang="en-US" sz="1100" baseline="0"/>
            <a:t>작성자 </a:t>
          </a:r>
          <a:r>
            <a:rPr lang="en-US" altLang="ko-KR" sz="1100" baseline="0"/>
            <a:t>: </a:t>
          </a:r>
          <a:r>
            <a:rPr lang="ko-KR" altLang="en-US" sz="1100" baseline="0"/>
            <a:t>임해인</a:t>
          </a:r>
          <a:endParaRPr lang="en-US" altLang="ko-KR" sz="1100" baseline="0"/>
        </a:p>
        <a:p>
          <a:pPr algn="ctr"/>
          <a:r>
            <a:rPr lang="ko-KR" altLang="en-US" sz="1100" baseline="0"/>
            <a:t>최종 수정일 </a:t>
          </a:r>
          <a:r>
            <a:rPr lang="en-US" altLang="ko-KR" sz="1100" baseline="0"/>
            <a:t>: 2022.06.05.</a:t>
          </a:r>
          <a:endParaRPr lang="en-US" altLang="ko-KR" sz="1100"/>
        </a:p>
      </xdr:txBody>
    </xdr:sp>
    <xdr:clientData/>
  </xdr:twoCellAnchor>
  <xdr:twoCellAnchor>
    <xdr:from>
      <xdr:col>0</xdr:col>
      <xdr:colOff>444500</xdr:colOff>
      <xdr:row>29</xdr:row>
      <xdr:rowOff>107950</xdr:rowOff>
    </xdr:from>
    <xdr:to>
      <xdr:col>14</xdr:col>
      <xdr:colOff>530485</xdr:colOff>
      <xdr:row>54</xdr:row>
      <xdr:rowOff>21023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4AAA177A-2EB2-9C20-666F-9916A9AF3894}"/>
            </a:ext>
          </a:extLst>
        </xdr:cNvPr>
        <xdr:cNvGrpSpPr/>
      </xdr:nvGrpSpPr>
      <xdr:grpSpPr>
        <a:xfrm>
          <a:off x="444500" y="6213976"/>
          <a:ext cx="9560853" cy="5176889"/>
          <a:chOff x="2687309" y="1081421"/>
          <a:chExt cx="9331585" cy="5310573"/>
        </a:xfrm>
      </xdr:grpSpPr>
      <xdr:sp macro="" textlink="">
        <xdr:nvSpPr>
          <xdr:cNvPr id="6" name="TextBox 4">
            <a:extLst>
              <a:ext uri="{FF2B5EF4-FFF2-40B4-BE49-F238E27FC236}">
                <a16:creationId xmlns:a16="http://schemas.microsoft.com/office/drawing/2014/main" id="{1791E4B6-6BB7-BD02-001E-28F5640FC4A5}"/>
              </a:ext>
            </a:extLst>
          </xdr:cNvPr>
          <xdr:cNvSpPr txBox="1"/>
        </xdr:nvSpPr>
        <xdr:spPr>
          <a:xfrm>
            <a:off x="2687309" y="2252195"/>
            <a:ext cx="752129" cy="4616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2400" b="1"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rPr>
              <a:t>신력</a:t>
            </a:r>
          </a:p>
        </xdr:txBody>
      </xdr: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8C7B3160-8E81-1E74-91E2-7EA3D7B6DA83}"/>
              </a:ext>
            </a:extLst>
          </xdr:cNvPr>
          <xdr:cNvGrpSpPr/>
        </xdr:nvGrpSpPr>
        <xdr:grpSpPr>
          <a:xfrm>
            <a:off x="2946023" y="3052414"/>
            <a:ext cx="4084913" cy="1592724"/>
            <a:chOff x="2688864" y="2548559"/>
            <a:chExt cx="8368335" cy="3262846"/>
          </a:xfrm>
        </xdr:grpSpPr>
        <xdr:pic>
          <xdr:nvPicPr>
            <xdr:cNvPr id="19" name="그림 18" descr="선화이(가) 표시된 사진&#10;&#10;자동 생성된 설명">
              <a:extLst>
                <a:ext uri="{FF2B5EF4-FFF2-40B4-BE49-F238E27FC236}">
                  <a16:creationId xmlns:a16="http://schemas.microsoft.com/office/drawing/2014/main" id="{B5B65B37-AD56-260F-AA61-5425DCCC561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960620" y="2861673"/>
              <a:ext cx="2099419" cy="2099419"/>
            </a:xfrm>
            <a:prstGeom prst="rect">
              <a:avLst/>
            </a:prstGeom>
          </xdr:spPr>
        </xdr:pic>
        <xdr:pic>
          <xdr:nvPicPr>
            <xdr:cNvPr id="20" name="그림 19" descr="선화이(가) 표시된 사진&#10;&#10;자동 생성된 설명">
              <a:extLst>
                <a:ext uri="{FF2B5EF4-FFF2-40B4-BE49-F238E27FC236}">
                  <a16:creationId xmlns:a16="http://schemas.microsoft.com/office/drawing/2014/main" id="{61F4C9C5-BE79-032F-F028-274E1691E2D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16826" y="2861673"/>
              <a:ext cx="2099419" cy="2099419"/>
            </a:xfrm>
            <a:prstGeom prst="rect">
              <a:avLst/>
            </a:prstGeom>
          </xdr:spPr>
        </xdr:pic>
        <xdr:pic>
          <xdr:nvPicPr>
            <xdr:cNvPr id="21" name="그림 20" descr="테이블이(가) 표시된 사진&#10;&#10;자동 생성된 설명">
              <a:extLst>
                <a:ext uri="{FF2B5EF4-FFF2-40B4-BE49-F238E27FC236}">
                  <a16:creationId xmlns:a16="http://schemas.microsoft.com/office/drawing/2014/main" id="{81716918-90A4-32A6-6078-006DBF28CBB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829238" y="2861673"/>
              <a:ext cx="2099419" cy="2099419"/>
            </a:xfrm>
            <a:prstGeom prst="rect">
              <a:avLst/>
            </a:prstGeom>
          </xdr:spPr>
        </xdr:pic>
        <xdr:pic>
          <xdr:nvPicPr>
            <xdr:cNvPr id="22" name="그림 21" descr="텍스트이(가) 표시된 사진&#10;&#10;자동 생성된 설명">
              <a:extLst>
                <a:ext uri="{FF2B5EF4-FFF2-40B4-BE49-F238E27FC236}">
                  <a16:creationId xmlns:a16="http://schemas.microsoft.com/office/drawing/2014/main" id="{EA8E6CF3-3AEE-7A0E-56E5-6865093F21B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873032" y="2861673"/>
              <a:ext cx="2099419" cy="2099419"/>
            </a:xfrm>
            <a:prstGeom prst="rect">
              <a:avLst/>
            </a:prstGeom>
          </xdr:spPr>
        </xdr:pic>
        <xdr:sp macro="" textlink="">
          <xdr:nvSpPr>
            <xdr:cNvPr id="23" name="TextBox 9">
              <a:extLst>
                <a:ext uri="{FF2B5EF4-FFF2-40B4-BE49-F238E27FC236}">
                  <a16:creationId xmlns:a16="http://schemas.microsoft.com/office/drawing/2014/main" id="{EF0F1A40-EC43-9272-37B6-4F5A1C5B41A4}"/>
                </a:ext>
              </a:extLst>
            </xdr:cNvPr>
            <xdr:cNvSpPr txBox="1"/>
          </xdr:nvSpPr>
          <xdr:spPr>
            <a:xfrm>
              <a:off x="3633498" y="4978538"/>
              <a:ext cx="901155" cy="44915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ko-KR" altLang="en-US" sz="700" b="1">
                  <a:latin typeface="Microsoft GothicNeo" panose="020B0500000101010101" pitchFamily="50" charset="-127"/>
                  <a:ea typeface="Microsoft GothicNeo" panose="020B0500000101010101" pitchFamily="50" charset="-127"/>
                  <a:cs typeface="Microsoft GothicNeo" panose="020B0500000101010101" pitchFamily="50" charset="-127"/>
                </a:rPr>
                <a:t>수룡</a:t>
              </a:r>
            </a:p>
          </xdr:txBody>
        </xdr:sp>
        <xdr:sp macro="" textlink="">
          <xdr:nvSpPr>
            <xdr:cNvPr id="24" name="타원 23">
              <a:extLst>
                <a:ext uri="{FF2B5EF4-FFF2-40B4-BE49-F238E27FC236}">
                  <a16:creationId xmlns:a16="http://schemas.microsoft.com/office/drawing/2014/main" id="{32D0F128-5569-AD34-E7D0-186F08791533}"/>
                </a:ext>
              </a:extLst>
            </xdr:cNvPr>
            <xdr:cNvSpPr/>
          </xdr:nvSpPr>
          <xdr:spPr>
            <a:xfrm>
              <a:off x="3255417" y="5014077"/>
              <a:ext cx="378081" cy="378081"/>
            </a:xfrm>
            <a:prstGeom prst="ellipse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ko-KR" sz="1000" b="1">
                  <a:solidFill>
                    <a:schemeClr val="tx1"/>
                  </a:solidFill>
                  <a:latin typeface="Microsoft GothicNeo" panose="020B0500000101010101" pitchFamily="50" charset="-127"/>
                  <a:ea typeface="Microsoft GothicNeo" panose="020B0500000101010101" pitchFamily="50" charset="-127"/>
                  <a:cs typeface="Microsoft GothicNeo" panose="020B0500000101010101" pitchFamily="50" charset="-127"/>
                </a:rPr>
                <a:t>1</a:t>
              </a:r>
              <a:endParaRPr lang="ko-KR" altLang="en-US" sz="1000" b="1">
                <a:solidFill>
                  <a:schemeClr val="tx1"/>
                </a:solidFill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endParaRPr>
            </a:p>
          </xdr:txBody>
        </xdr:sp>
        <xdr:sp macro="" textlink="">
          <xdr:nvSpPr>
            <xdr:cNvPr id="25" name="TextBox 11">
              <a:extLst>
                <a:ext uri="{FF2B5EF4-FFF2-40B4-BE49-F238E27FC236}">
                  <a16:creationId xmlns:a16="http://schemas.microsoft.com/office/drawing/2014/main" id="{9B876023-8DFC-7984-662C-C6BD9FE408E3}"/>
                </a:ext>
              </a:extLst>
            </xdr:cNvPr>
            <xdr:cNvSpPr txBox="1"/>
          </xdr:nvSpPr>
          <xdr:spPr>
            <a:xfrm>
              <a:off x="5633562" y="4978538"/>
              <a:ext cx="901155" cy="44915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ko-KR" altLang="en-US" sz="700" b="1">
                  <a:latin typeface="Microsoft GothicNeo" panose="020B0500000101010101" pitchFamily="50" charset="-127"/>
                  <a:ea typeface="Microsoft GothicNeo" panose="020B0500000101010101" pitchFamily="50" charset="-127"/>
                  <a:cs typeface="Microsoft GothicNeo" panose="020B0500000101010101" pitchFamily="50" charset="-127"/>
                </a:rPr>
                <a:t>주작</a:t>
              </a:r>
            </a:p>
          </xdr:txBody>
        </xdr:sp>
        <xdr:sp macro="" textlink="">
          <xdr:nvSpPr>
            <xdr:cNvPr id="26" name="타원 25">
              <a:extLst>
                <a:ext uri="{FF2B5EF4-FFF2-40B4-BE49-F238E27FC236}">
                  <a16:creationId xmlns:a16="http://schemas.microsoft.com/office/drawing/2014/main" id="{9E956B8C-5131-88D9-75B0-F2E361862E3E}"/>
                </a:ext>
              </a:extLst>
            </xdr:cNvPr>
            <xdr:cNvSpPr/>
          </xdr:nvSpPr>
          <xdr:spPr>
            <a:xfrm>
              <a:off x="5255481" y="5014077"/>
              <a:ext cx="378081" cy="378081"/>
            </a:xfrm>
            <a:prstGeom prst="ellipse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ko-KR" sz="1000" b="1">
                  <a:solidFill>
                    <a:schemeClr val="tx1"/>
                  </a:solidFill>
                  <a:latin typeface="Microsoft GothicNeo" panose="020B0500000101010101" pitchFamily="50" charset="-127"/>
                  <a:ea typeface="Microsoft GothicNeo" panose="020B0500000101010101" pitchFamily="50" charset="-127"/>
                  <a:cs typeface="Microsoft GothicNeo" panose="020B0500000101010101" pitchFamily="50" charset="-127"/>
                </a:rPr>
                <a:t>2</a:t>
              </a:r>
              <a:endParaRPr lang="ko-KR" altLang="en-US" sz="1000" b="1">
                <a:solidFill>
                  <a:schemeClr val="tx1"/>
                </a:solidFill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endParaRPr>
            </a:p>
          </xdr:txBody>
        </xdr:sp>
        <xdr:sp macro="" textlink="">
          <xdr:nvSpPr>
            <xdr:cNvPr id="27" name="TextBox 13">
              <a:extLst>
                <a:ext uri="{FF2B5EF4-FFF2-40B4-BE49-F238E27FC236}">
                  <a16:creationId xmlns:a16="http://schemas.microsoft.com/office/drawing/2014/main" id="{F57DA55C-87B4-20F3-A66F-BC5DEDE3272D}"/>
                </a:ext>
              </a:extLst>
            </xdr:cNvPr>
            <xdr:cNvSpPr txBox="1"/>
          </xdr:nvSpPr>
          <xdr:spPr>
            <a:xfrm>
              <a:off x="7385356" y="4978538"/>
              <a:ext cx="901155" cy="44915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ko-KR" altLang="en-US" sz="700" b="1">
                  <a:latin typeface="Microsoft GothicNeo" panose="020B0500000101010101" pitchFamily="50" charset="-127"/>
                  <a:ea typeface="Microsoft GothicNeo" panose="020B0500000101010101" pitchFamily="50" charset="-127"/>
                  <a:cs typeface="Microsoft GothicNeo" panose="020B0500000101010101" pitchFamily="50" charset="-127"/>
                </a:rPr>
                <a:t>구미호</a:t>
              </a:r>
            </a:p>
          </xdr:txBody>
        </xdr:sp>
        <xdr:sp macro="" textlink="">
          <xdr:nvSpPr>
            <xdr:cNvPr id="28" name="타원 27">
              <a:extLst>
                <a:ext uri="{FF2B5EF4-FFF2-40B4-BE49-F238E27FC236}">
                  <a16:creationId xmlns:a16="http://schemas.microsoft.com/office/drawing/2014/main" id="{B7B41FC1-B48E-B442-769F-8EA113F98CF1}"/>
                </a:ext>
              </a:extLst>
            </xdr:cNvPr>
            <xdr:cNvSpPr/>
          </xdr:nvSpPr>
          <xdr:spPr>
            <a:xfrm>
              <a:off x="7007275" y="5014077"/>
              <a:ext cx="378081" cy="378081"/>
            </a:xfrm>
            <a:prstGeom prst="ellipse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ko-KR" sz="1000" b="1">
                  <a:solidFill>
                    <a:schemeClr val="tx1"/>
                  </a:solidFill>
                  <a:latin typeface="Microsoft GothicNeo" panose="020B0500000101010101" pitchFamily="50" charset="-127"/>
                  <a:ea typeface="Microsoft GothicNeo" panose="020B0500000101010101" pitchFamily="50" charset="-127"/>
                  <a:cs typeface="Microsoft GothicNeo" panose="020B0500000101010101" pitchFamily="50" charset="-127"/>
                </a:rPr>
                <a:t>3</a:t>
              </a:r>
              <a:endParaRPr lang="ko-KR" altLang="en-US" sz="1000" b="1">
                <a:solidFill>
                  <a:schemeClr val="tx1"/>
                </a:solidFill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endParaRPr>
            </a:p>
          </xdr:txBody>
        </xdr:sp>
        <xdr:sp macro="" textlink="">
          <xdr:nvSpPr>
            <xdr:cNvPr id="29" name="TextBox 15">
              <a:extLst>
                <a:ext uri="{FF2B5EF4-FFF2-40B4-BE49-F238E27FC236}">
                  <a16:creationId xmlns:a16="http://schemas.microsoft.com/office/drawing/2014/main" id="{DD703B8F-E1BF-65C9-44B3-A03ADB9BE6AD}"/>
                </a:ext>
              </a:extLst>
            </xdr:cNvPr>
            <xdr:cNvSpPr txBox="1"/>
          </xdr:nvSpPr>
          <xdr:spPr>
            <a:xfrm>
              <a:off x="9557042" y="4975626"/>
              <a:ext cx="901155" cy="44915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ko-KR" altLang="en-US" sz="700" b="1">
                  <a:latin typeface="Microsoft GothicNeo" panose="020B0500000101010101" pitchFamily="50" charset="-127"/>
                  <a:ea typeface="Microsoft GothicNeo" panose="020B0500000101010101" pitchFamily="50" charset="-127"/>
                  <a:cs typeface="Microsoft GothicNeo" panose="020B0500000101010101" pitchFamily="50" charset="-127"/>
                </a:rPr>
                <a:t>현무</a:t>
              </a:r>
            </a:p>
          </xdr:txBody>
        </xdr:sp>
        <xdr:sp macro="" textlink="">
          <xdr:nvSpPr>
            <xdr:cNvPr id="30" name="타원 29">
              <a:extLst>
                <a:ext uri="{FF2B5EF4-FFF2-40B4-BE49-F238E27FC236}">
                  <a16:creationId xmlns:a16="http://schemas.microsoft.com/office/drawing/2014/main" id="{7D1EA147-C818-98B7-0636-BA6C6799426F}"/>
                </a:ext>
              </a:extLst>
            </xdr:cNvPr>
            <xdr:cNvSpPr/>
          </xdr:nvSpPr>
          <xdr:spPr>
            <a:xfrm>
              <a:off x="9178961" y="5011165"/>
              <a:ext cx="378081" cy="378081"/>
            </a:xfrm>
            <a:prstGeom prst="ellipse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ko-KR" sz="1000" b="1">
                  <a:solidFill>
                    <a:schemeClr val="tx1"/>
                  </a:solidFill>
                  <a:latin typeface="Microsoft GothicNeo" panose="020B0500000101010101" pitchFamily="50" charset="-127"/>
                  <a:ea typeface="Microsoft GothicNeo" panose="020B0500000101010101" pitchFamily="50" charset="-127"/>
                  <a:cs typeface="Microsoft GothicNeo" panose="020B0500000101010101" pitchFamily="50" charset="-127"/>
                </a:rPr>
                <a:t>4</a:t>
              </a:r>
              <a:endParaRPr lang="ko-KR" altLang="en-US" sz="1000" b="1">
                <a:solidFill>
                  <a:schemeClr val="tx1"/>
                </a:solidFill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endParaRPr>
            </a:p>
          </xdr:txBody>
        </xdr:sp>
        <xdr:sp macro="" textlink="">
          <xdr:nvSpPr>
            <xdr:cNvPr id="31" name="사각형: 둥근 모서리 30">
              <a:extLst>
                <a:ext uri="{FF2B5EF4-FFF2-40B4-BE49-F238E27FC236}">
                  <a16:creationId xmlns:a16="http://schemas.microsoft.com/office/drawing/2014/main" id="{3CE901A9-B84F-5B12-FA91-4A02AB67B422}"/>
                </a:ext>
              </a:extLst>
            </xdr:cNvPr>
            <xdr:cNvSpPr/>
          </xdr:nvSpPr>
          <xdr:spPr>
            <a:xfrm>
              <a:off x="2688864" y="2548559"/>
              <a:ext cx="8368335" cy="3262846"/>
            </a:xfrm>
            <a:prstGeom prst="roundRect">
              <a:avLst/>
            </a:prstGeom>
            <a:noFill/>
            <a:ln w="381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1000"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endParaRPr>
            </a:p>
          </xdr:txBody>
        </xdr:sp>
      </xdr:grpSp>
      <xdr:graphicFrame macro="">
        <xdr:nvGraphicFramePr>
          <xdr:cNvPr id="8" name="다이어그램 7">
            <a:extLst>
              <a:ext uri="{FF2B5EF4-FFF2-40B4-BE49-F238E27FC236}">
                <a16:creationId xmlns:a16="http://schemas.microsoft.com/office/drawing/2014/main" id="{08D9C311-6EFD-8605-D5A9-EDF78CBF54A9}"/>
              </a:ext>
            </a:extLst>
          </xdr:cNvPr>
          <xdr:cNvGraphicFramePr/>
        </xdr:nvGraphicFramePr>
        <xdr:xfrm>
          <a:off x="7753972" y="3138890"/>
          <a:ext cx="1379972" cy="1462115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6" r:lo="rId7" r:qs="rId8" r:cs="rId9"/>
          </a:graphicData>
        </a:graphic>
      </xdr:graphicFrame>
      <xdr:sp macro="" textlink="">
        <xdr:nvSpPr>
          <xdr:cNvPr id="9" name="TextBox 21">
            <a:extLst>
              <a:ext uri="{FF2B5EF4-FFF2-40B4-BE49-F238E27FC236}">
                <a16:creationId xmlns:a16="http://schemas.microsoft.com/office/drawing/2014/main" id="{11E1E8F4-7347-90D1-AAD5-1C9A90B2E8BA}"/>
              </a:ext>
            </a:extLst>
          </xdr:cNvPr>
          <xdr:cNvSpPr txBox="1"/>
        </xdr:nvSpPr>
        <xdr:spPr>
          <a:xfrm>
            <a:off x="7747310" y="2713860"/>
            <a:ext cx="562975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600" b="1"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rPr>
              <a:t>속성</a:t>
            </a:r>
          </a:p>
        </xdr:txBody>
      </xdr:sp>
      <xdr:sp macro="" textlink="">
        <xdr:nvSpPr>
          <xdr:cNvPr id="10" name="TextBox 23">
            <a:extLst>
              <a:ext uri="{FF2B5EF4-FFF2-40B4-BE49-F238E27FC236}">
                <a16:creationId xmlns:a16="http://schemas.microsoft.com/office/drawing/2014/main" id="{D175E98D-5515-E08F-DD3D-EC25EC5278A5}"/>
              </a:ext>
            </a:extLst>
          </xdr:cNvPr>
          <xdr:cNvSpPr txBox="1"/>
        </xdr:nvSpPr>
        <xdr:spPr>
          <a:xfrm>
            <a:off x="7813683" y="4961946"/>
            <a:ext cx="752129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600" b="1"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rPr>
              <a:t>숙련도</a:t>
            </a:r>
          </a:p>
        </xdr:txBody>
      </xdr:sp>
      <xdr:sp macro="" textlink="">
        <xdr:nvSpPr>
          <xdr:cNvPr id="11" name="제목 1">
            <a:extLst>
              <a:ext uri="{FF2B5EF4-FFF2-40B4-BE49-F238E27FC236}">
                <a16:creationId xmlns:a16="http://schemas.microsoft.com/office/drawing/2014/main" id="{5E97631B-C498-8736-B343-E84E44783260}"/>
              </a:ext>
            </a:extLst>
          </xdr:cNvPr>
          <xdr:cNvSpPr txBox="1">
            <a:spLocks/>
          </xdr:cNvSpPr>
        </xdr:nvSpPr>
        <xdr:spPr>
          <a:xfrm>
            <a:off x="2692884" y="1081421"/>
            <a:ext cx="3254004" cy="552191"/>
          </a:xfrm>
          <a:prstGeom prst="rect">
            <a:avLst/>
          </a:prstGeom>
        </xdr:spPr>
        <xdr:txBody>
          <a:bodyPr vert="horz" wrap="square" lIns="91440" tIns="45720" rIns="91440" bIns="45720" rtlCol="0" anchor="ctr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2400"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rPr>
              <a:t>차사 </a:t>
            </a:r>
            <a:r>
              <a:rPr lang="en-US" altLang="ko-KR" sz="2400"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rPr>
              <a:t>: </a:t>
            </a:r>
            <a:r>
              <a:rPr lang="ko-KR" altLang="en-US" sz="2400"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rPr>
              <a:t>마지막 선택</a:t>
            </a:r>
          </a:p>
        </xdr:txBody>
      </xdr:sp>
      <xdr:sp macro="" textlink="">
        <xdr:nvSpPr>
          <xdr:cNvPr id="12" name="TextBox 27">
            <a:extLst>
              <a:ext uri="{FF2B5EF4-FFF2-40B4-BE49-F238E27FC236}">
                <a16:creationId xmlns:a16="http://schemas.microsoft.com/office/drawing/2014/main" id="{5C73425D-97ED-F572-FEF1-3638F538A2E5}"/>
              </a:ext>
            </a:extLst>
          </xdr:cNvPr>
          <xdr:cNvSpPr txBox="1"/>
        </xdr:nvSpPr>
        <xdr:spPr>
          <a:xfrm>
            <a:off x="3267896" y="1507295"/>
            <a:ext cx="4780790" cy="479582"/>
          </a:xfrm>
          <a:prstGeom prst="rect">
            <a:avLst/>
          </a:prstGeom>
        </xdr:spPr>
        <xdr:txBody>
          <a:bodyPr vert="horz" wrap="square" lIns="91440" tIns="45720" rIns="91440" bIns="45720" rtlCol="0" anchor="t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lnSpc>
                <a:spcPct val="150000"/>
              </a:lnSpc>
            </a:pPr>
            <a:r>
              <a:rPr lang="ko-KR" altLang="en-US" sz="14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쉬운 조작으로 즐기는 화려하고 다양한 전투 액션 </a:t>
            </a:r>
            <a:r>
              <a:rPr lang="en-US" altLang="ko-KR" sz="14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RPG</a:t>
            </a:r>
            <a:endParaRPr lang="ko-KR" altLang="en-US" sz="14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endParaRPr>
          </a:p>
        </xdr:txBody>
      </xdr:sp>
      <xdr:sp macro="" textlink="">
        <xdr:nvSpPr>
          <xdr:cNvPr id="13" name="TextBox 28">
            <a:extLst>
              <a:ext uri="{FF2B5EF4-FFF2-40B4-BE49-F238E27FC236}">
                <a16:creationId xmlns:a16="http://schemas.microsoft.com/office/drawing/2014/main" id="{644EBFA6-F90A-40E9-FAFD-EE6F39ABE0BB}"/>
              </a:ext>
            </a:extLst>
          </xdr:cNvPr>
          <xdr:cNvSpPr txBox="1"/>
        </xdr:nvSpPr>
        <xdr:spPr>
          <a:xfrm>
            <a:off x="3038175" y="4917813"/>
            <a:ext cx="5147061" cy="479582"/>
          </a:xfrm>
          <a:prstGeom prst="rect">
            <a:avLst/>
          </a:prstGeom>
        </xdr:spPr>
        <xdr:txBody>
          <a:bodyPr vert="horz" wrap="square" lIns="91440" tIns="45720" rIns="91440" bIns="45720" rtlCol="0" anchor="t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lnSpc>
                <a:spcPct val="150000"/>
              </a:lnSpc>
            </a:pPr>
            <a:r>
              <a:rPr lang="ko-KR" altLang="en-US" sz="1400" b="1"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rPr>
              <a:t>신의 힘을 빌려 전투에 사용</a:t>
            </a:r>
          </a:p>
        </xdr:txBody>
      </xdr:sp>
      <xdr:sp macro="" textlink="">
        <xdr:nvSpPr>
          <xdr:cNvPr id="14" name="TextBox 29">
            <a:extLst>
              <a:ext uri="{FF2B5EF4-FFF2-40B4-BE49-F238E27FC236}">
                <a16:creationId xmlns:a16="http://schemas.microsoft.com/office/drawing/2014/main" id="{68D9D50D-11EC-95BF-A0FF-B4D84368A256}"/>
              </a:ext>
            </a:extLst>
          </xdr:cNvPr>
          <xdr:cNvSpPr txBox="1"/>
        </xdr:nvSpPr>
        <xdr:spPr>
          <a:xfrm>
            <a:off x="3369850" y="5231345"/>
            <a:ext cx="5147061" cy="1090467"/>
          </a:xfrm>
          <a:prstGeom prst="rect">
            <a:avLst/>
          </a:prstGeom>
        </xdr:spPr>
        <xdr:txBody>
          <a:bodyPr vert="horz" wrap="square" lIns="91440" tIns="45720" rIns="91440" bIns="45720" rtlCol="0" anchor="t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lnSpc>
                <a:spcPct val="150000"/>
              </a:lnSpc>
            </a:pPr>
            <a:r>
              <a:rPr lang="en-US" altLang="ko-KR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4</a:t>
            </a:r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개의 신력을 미리 등록하여</a:t>
            </a:r>
            <a:r>
              <a:rPr lang="en-US" altLang="ko-KR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, </a:t>
            </a:r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전투 중 빠르게 교체하며 전투</a:t>
            </a:r>
            <a:endParaRPr lang="en-US" altLang="ko-KR" sz="12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endParaRPr>
          </a:p>
          <a:p>
            <a:pPr>
              <a:lnSpc>
                <a:spcPct val="150000"/>
              </a:lnSpc>
            </a:pPr>
            <a:endParaRPr lang="ko-KR" altLang="en-US" sz="12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endParaRPr>
          </a:p>
        </xdr:txBody>
      </xdr:sp>
      <xdr:sp macro="" textlink="">
        <xdr:nvSpPr>
          <xdr:cNvPr id="15" name="TextBox 32">
            <a:extLst>
              <a:ext uri="{FF2B5EF4-FFF2-40B4-BE49-F238E27FC236}">
                <a16:creationId xmlns:a16="http://schemas.microsoft.com/office/drawing/2014/main" id="{EF1D20A4-B78F-63C4-94AD-F255D12491C6}"/>
              </a:ext>
            </a:extLst>
          </xdr:cNvPr>
          <xdr:cNvSpPr txBox="1"/>
        </xdr:nvSpPr>
        <xdr:spPr>
          <a:xfrm>
            <a:off x="9336839" y="3148319"/>
            <a:ext cx="2682055" cy="479582"/>
          </a:xfrm>
          <a:prstGeom prst="rect">
            <a:avLst/>
          </a:prstGeom>
        </xdr:spPr>
        <xdr:txBody>
          <a:bodyPr vert="horz" wrap="square" lIns="91440" tIns="45720" rIns="91440" bIns="45720" rtlCol="0" anchor="t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lnSpc>
                <a:spcPct val="150000"/>
              </a:lnSpc>
            </a:pPr>
            <a:r>
              <a:rPr lang="ko-KR" altLang="en-US" sz="1400" b="1"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rPr>
              <a:t>상성을 통한 효과적인 전투</a:t>
            </a:r>
          </a:p>
        </xdr:txBody>
      </xdr:sp>
      <xdr:sp macro="" textlink="">
        <xdr:nvSpPr>
          <xdr:cNvPr id="16" name="TextBox 33">
            <a:extLst>
              <a:ext uri="{FF2B5EF4-FFF2-40B4-BE49-F238E27FC236}">
                <a16:creationId xmlns:a16="http://schemas.microsoft.com/office/drawing/2014/main" id="{62F9B851-6EA5-E297-6E3D-3C040E0771A6}"/>
              </a:ext>
            </a:extLst>
          </xdr:cNvPr>
          <xdr:cNvSpPr txBox="1"/>
        </xdr:nvSpPr>
        <xdr:spPr>
          <a:xfrm>
            <a:off x="9558699" y="3467085"/>
            <a:ext cx="2460195" cy="1178053"/>
          </a:xfrm>
          <a:prstGeom prst="rect">
            <a:avLst/>
          </a:prstGeom>
        </xdr:spPr>
        <xdr:txBody>
          <a:bodyPr vert="horz" wrap="square" lIns="91440" tIns="45720" rIns="91440" bIns="45720" rtlCol="0" anchor="t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lnSpc>
                <a:spcPct val="150000"/>
              </a:lnSpc>
            </a:pPr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신력은 </a:t>
            </a:r>
            <a:r>
              <a:rPr lang="en-US" altLang="ko-KR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3</a:t>
            </a:r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가지 중 </a:t>
            </a:r>
            <a:r>
              <a:rPr lang="en-US" altLang="ko-KR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1</a:t>
            </a:r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가지 속성을 보유</a:t>
            </a:r>
            <a:endParaRPr lang="en-US" altLang="ko-KR" sz="12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endParaRPr>
          </a:p>
          <a:p>
            <a:pPr>
              <a:lnSpc>
                <a:spcPct val="150000"/>
              </a:lnSpc>
            </a:pPr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상성은 유저 공격에만 적용</a:t>
            </a:r>
            <a:endParaRPr lang="en-US" altLang="ko-KR" sz="12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endParaRPr>
          </a:p>
          <a:p>
            <a:pPr>
              <a:lnSpc>
                <a:spcPct val="150000"/>
              </a:lnSpc>
            </a:pPr>
            <a:r>
              <a:rPr lang="en-US" altLang="ko-KR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    ( </a:t>
            </a:r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몬스터 공격은 적용 </a:t>
            </a:r>
            <a:r>
              <a:rPr lang="en-US" altLang="ko-KR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X )</a:t>
            </a:r>
          </a:p>
          <a:p>
            <a:pPr>
              <a:lnSpc>
                <a:spcPct val="150000"/>
              </a:lnSpc>
            </a:pPr>
            <a:endParaRPr lang="en-US" altLang="ko-KR" sz="12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endParaRPr>
          </a:p>
          <a:p>
            <a:pPr>
              <a:lnSpc>
                <a:spcPct val="150000"/>
              </a:lnSpc>
            </a:pPr>
            <a:endParaRPr lang="ko-KR" altLang="en-US" sz="12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endParaRPr>
          </a:p>
        </xdr:txBody>
      </xdr:sp>
      <xdr:sp macro="" textlink="">
        <xdr:nvSpPr>
          <xdr:cNvPr id="17" name="TextBox 34">
            <a:extLst>
              <a:ext uri="{FF2B5EF4-FFF2-40B4-BE49-F238E27FC236}">
                <a16:creationId xmlns:a16="http://schemas.microsoft.com/office/drawing/2014/main" id="{342544FF-8F73-A2CF-31E8-11226B3C17E0}"/>
              </a:ext>
            </a:extLst>
          </xdr:cNvPr>
          <xdr:cNvSpPr txBox="1"/>
        </xdr:nvSpPr>
        <xdr:spPr>
          <a:xfrm>
            <a:off x="8181319" y="5278775"/>
            <a:ext cx="2682055" cy="479582"/>
          </a:xfrm>
          <a:prstGeom prst="rect">
            <a:avLst/>
          </a:prstGeom>
        </xdr:spPr>
        <xdr:txBody>
          <a:bodyPr vert="horz" wrap="square" lIns="91440" tIns="45720" rIns="91440" bIns="45720" rtlCol="0" anchor="t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lnSpc>
                <a:spcPct val="150000"/>
              </a:lnSpc>
            </a:pPr>
            <a:r>
              <a:rPr lang="ko-KR" altLang="en-US" sz="1200" b="1"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rPr>
              <a:t>다양한 신력 사용을 위한 성장의 분배</a:t>
            </a:r>
          </a:p>
        </xdr:txBody>
      </xdr:sp>
      <xdr:sp macro="" textlink="">
        <xdr:nvSpPr>
          <xdr:cNvPr id="18" name="TextBox 35">
            <a:extLst>
              <a:ext uri="{FF2B5EF4-FFF2-40B4-BE49-F238E27FC236}">
                <a16:creationId xmlns:a16="http://schemas.microsoft.com/office/drawing/2014/main" id="{89291652-1ADD-FED6-C172-E46D3EF04F7A}"/>
              </a:ext>
            </a:extLst>
          </xdr:cNvPr>
          <xdr:cNvSpPr txBox="1"/>
        </xdr:nvSpPr>
        <xdr:spPr>
          <a:xfrm>
            <a:off x="8403180" y="5597541"/>
            <a:ext cx="2783852" cy="794453"/>
          </a:xfrm>
          <a:prstGeom prst="rect">
            <a:avLst/>
          </a:prstGeom>
        </xdr:spPr>
        <xdr:txBody>
          <a:bodyPr vert="horz" wrap="square" lIns="91440" tIns="45720" rIns="91440" bIns="45720" rtlCol="0" anchor="t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lnSpc>
                <a:spcPct val="150000"/>
              </a:lnSpc>
            </a:pPr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해당하는 속성의 숙련도 레벨 </a:t>
            </a:r>
            <a:endParaRPr lang="en-US" altLang="ko-KR" sz="12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endParaRPr>
          </a:p>
          <a:p>
            <a:pPr>
              <a:lnSpc>
                <a:spcPct val="150000"/>
              </a:lnSpc>
            </a:pPr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신력의 공격력</a:t>
            </a:r>
            <a:r>
              <a:rPr lang="en-US" altLang="ko-KR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, </a:t>
            </a:r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공격속도</a:t>
            </a:r>
            <a:r>
              <a:rPr lang="en-US" altLang="ko-KR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, </a:t>
            </a:r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방어력에 적용</a:t>
            </a:r>
            <a:endParaRPr lang="en-US" altLang="ko-KR" sz="12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47626</xdr:rowOff>
    </xdr:from>
    <xdr:to>
      <xdr:col>13</xdr:col>
      <xdr:colOff>123825</xdr:colOff>
      <xdr:row>26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45142</xdr:colOff>
      <xdr:row>15</xdr:row>
      <xdr:rowOff>207370</xdr:rowOff>
    </xdr:from>
    <xdr:to>
      <xdr:col>9</xdr:col>
      <xdr:colOff>266700</xdr:colOff>
      <xdr:row>22</xdr:row>
      <xdr:rowOff>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>
          <a:cxnSpLocks/>
        </xdr:cNvCxnSpPr>
      </xdr:nvCxnSpPr>
      <xdr:spPr>
        <a:xfrm>
          <a:off x="2102542" y="3588745"/>
          <a:ext cx="4336358" cy="125948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16</xdr:row>
      <xdr:rowOff>57150</xdr:rowOff>
    </xdr:from>
    <xdr:to>
      <xdr:col>12</xdr:col>
      <xdr:colOff>561975</xdr:colOff>
      <xdr:row>21</xdr:row>
      <xdr:rowOff>190500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cxnSpLocks/>
        </xdr:cNvCxnSpPr>
      </xdr:nvCxnSpPr>
      <xdr:spPr>
        <a:xfrm flipV="1">
          <a:off x="3238500" y="3648075"/>
          <a:ext cx="5553075" cy="1181100"/>
        </a:xfrm>
        <a:prstGeom prst="straightConnector1">
          <a:avLst/>
        </a:prstGeom>
        <a:ln w="762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14</xdr:row>
      <xdr:rowOff>11250</xdr:rowOff>
    </xdr:from>
    <xdr:to>
      <xdr:col>4</xdr:col>
      <xdr:colOff>451258</xdr:colOff>
      <xdr:row>15</xdr:row>
      <xdr:rowOff>167055</xdr:rowOff>
    </xdr:to>
    <xdr:sp macro="" textlink="">
      <xdr:nvSpPr>
        <xdr:cNvPr id="5" name="TextBox 1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2124075" y="3230700"/>
          <a:ext cx="968783" cy="37170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1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보편 성장</a:t>
          </a:r>
        </a:p>
      </xdr:txBody>
    </xdr:sp>
    <xdr:clientData/>
  </xdr:twoCellAnchor>
  <xdr:twoCellAnchor>
    <xdr:from>
      <xdr:col>11</xdr:col>
      <xdr:colOff>82487</xdr:colOff>
      <xdr:row>18</xdr:row>
      <xdr:rowOff>18837</xdr:rowOff>
    </xdr:from>
    <xdr:to>
      <xdr:col>12</xdr:col>
      <xdr:colOff>390870</xdr:colOff>
      <xdr:row>19</xdr:row>
      <xdr:rowOff>174642</xdr:rowOff>
    </xdr:to>
    <xdr:sp macro="" textlink="">
      <xdr:nvSpPr>
        <xdr:cNvPr id="6" name="TextBox 1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7346887" y="4101887"/>
          <a:ext cx="968783" cy="371705"/>
        </a:xfrm>
        <a:prstGeom prst="rect">
          <a:avLst/>
        </a:prstGeom>
        <a:ln w="28575">
          <a:solidFill>
            <a:srgbClr val="00B0F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1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강화 성장</a:t>
          </a:r>
        </a:p>
      </xdr:txBody>
    </xdr:sp>
    <xdr:clientData/>
  </xdr:twoCellAnchor>
  <xdr:twoCellAnchor>
    <xdr:from>
      <xdr:col>6</xdr:col>
      <xdr:colOff>485511</xdr:colOff>
      <xdr:row>16</xdr:row>
      <xdr:rowOff>152727</xdr:rowOff>
    </xdr:from>
    <xdr:to>
      <xdr:col>8</xdr:col>
      <xdr:colOff>108094</xdr:colOff>
      <xdr:row>18</xdr:row>
      <xdr:rowOff>92632</xdr:rowOff>
    </xdr:to>
    <xdr:sp macro="" textlink="">
      <xdr:nvSpPr>
        <xdr:cNvPr id="7" name="TextBox 1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447911" y="3803977"/>
          <a:ext cx="943383" cy="371705"/>
        </a:xfrm>
        <a:prstGeom prst="rect">
          <a:avLst/>
        </a:prstGeom>
        <a:ln w="28575">
          <a:solidFill>
            <a:schemeClr val="accent4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1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교차 구간</a:t>
          </a:r>
          <a:endParaRPr lang="en-US" altLang="ko-KR" sz="1400" b="1">
            <a:latin typeface="Microsoft GothicNeo" panose="020B0500000101010101" pitchFamily="50" charset="-127"/>
            <a:ea typeface="Microsoft GothicNeo" panose="020B0500000101010101" pitchFamily="50" charset="-127"/>
            <a:cs typeface="Microsoft GothicNeo" panose="020B0500000101010101" pitchFamily="50" charset="-127"/>
          </a:endParaRPr>
        </a:p>
      </xdr:txBody>
    </xdr:sp>
    <xdr:clientData/>
  </xdr:twoCellAnchor>
  <xdr:twoCellAnchor>
    <xdr:from>
      <xdr:col>8</xdr:col>
      <xdr:colOff>460030</xdr:colOff>
      <xdr:row>14</xdr:row>
      <xdr:rowOff>131223</xdr:rowOff>
    </xdr:from>
    <xdr:to>
      <xdr:col>12</xdr:col>
      <xdr:colOff>440494</xdr:colOff>
      <xdr:row>17</xdr:row>
      <xdr:rowOff>102246</xdr:rowOff>
    </xdr:to>
    <xdr:sp macro="" textlink="">
      <xdr:nvSpPr>
        <xdr:cNvPr id="8" name="화살표: 왼쪽으로 구부러짐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 rot="15422344" flipV="1">
          <a:off x="7008425" y="2050553"/>
          <a:ext cx="599673" cy="2723664"/>
        </a:xfrm>
        <a:prstGeom prst="curvedLeftArrow">
          <a:avLst>
            <a:gd name="adj1" fmla="val 25000"/>
            <a:gd name="adj2" fmla="val 50000"/>
            <a:gd name="adj3" fmla="val 480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14422</xdr:colOff>
      <xdr:row>12</xdr:row>
      <xdr:rowOff>200025</xdr:rowOff>
    </xdr:from>
    <xdr:to>
      <xdr:col>11</xdr:col>
      <xdr:colOff>366085</xdr:colOff>
      <xdr:row>14</xdr:row>
      <xdr:rowOff>70039</xdr:rowOff>
    </xdr:to>
    <xdr:sp macro="" textlink="">
      <xdr:nvSpPr>
        <xdr:cNvPr id="9" name="TextBox 1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6618422" y="2987675"/>
          <a:ext cx="1012063" cy="301814"/>
        </a:xfrm>
        <a:prstGeom prst="rect">
          <a:avLst/>
        </a:prstGeom>
        <a:ln w="12700">
          <a:solidFill>
            <a:schemeClr val="accent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신규 신력 사용</a:t>
          </a:r>
          <a:endParaRPr lang="en-US" altLang="ko-KR" sz="1050">
            <a:latin typeface="Microsoft GothicNeo" panose="020B0500000101010101" pitchFamily="50" charset="-127"/>
            <a:ea typeface="Microsoft GothicNeo" panose="020B0500000101010101" pitchFamily="50" charset="-127"/>
            <a:cs typeface="Microsoft GothicNeo" panose="020B0500000101010101" pitchFamily="50" charset="-127"/>
          </a:endParaRPr>
        </a:p>
      </xdr:txBody>
    </xdr:sp>
    <xdr:clientData/>
  </xdr:twoCellAnchor>
  <xdr:twoCellAnchor>
    <xdr:from>
      <xdr:col>1</xdr:col>
      <xdr:colOff>40849</xdr:colOff>
      <xdr:row>39</xdr:row>
      <xdr:rowOff>203200</xdr:rowOff>
    </xdr:from>
    <xdr:to>
      <xdr:col>13</xdr:col>
      <xdr:colOff>231505</xdr:colOff>
      <xdr:row>41</xdr:row>
      <xdr:rowOff>78293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701249" y="8820150"/>
          <a:ext cx="8115456" cy="306893"/>
        </a:xfrm>
        <a:prstGeom prst="rect">
          <a:avLst/>
        </a:prstGeom>
        <a:gradFill>
          <a:gsLst>
            <a:gs pos="74000">
              <a:srgbClr val="FF0000"/>
            </a:gs>
            <a:gs pos="39000">
              <a:srgbClr val="C56F2B"/>
            </a:gs>
            <a:gs pos="62000">
              <a:srgbClr val="FF0000"/>
            </a:gs>
            <a:gs pos="0">
              <a:srgbClr val="92D050"/>
            </a:gs>
            <a:gs pos="100000">
              <a:srgbClr val="92D050"/>
            </a:gs>
          </a:gsLst>
          <a:lin ang="0" scaled="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0</xdr:col>
      <xdr:colOff>609600</xdr:colOff>
      <xdr:row>41</xdr:row>
      <xdr:rowOff>133448</xdr:rowOff>
    </xdr:from>
    <xdr:to>
      <xdr:col>1</xdr:col>
      <xdr:colOff>531659</xdr:colOff>
      <xdr:row>43</xdr:row>
      <xdr:rowOff>113299</xdr:rowOff>
    </xdr:to>
    <xdr:sp macro="" textlink="">
      <xdr:nvSpPr>
        <xdr:cNvPr id="11" name="TextBox 6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609600" y="9182198"/>
          <a:ext cx="582459" cy="41165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600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초반</a:t>
          </a:r>
        </a:p>
      </xdr:txBody>
    </xdr:sp>
    <xdr:clientData/>
  </xdr:twoCellAnchor>
  <xdr:twoCellAnchor>
    <xdr:from>
      <xdr:col>12</xdr:col>
      <xdr:colOff>309446</xdr:colOff>
      <xdr:row>41</xdr:row>
      <xdr:rowOff>166379</xdr:rowOff>
    </xdr:from>
    <xdr:to>
      <xdr:col>13</xdr:col>
      <xdr:colOff>231505</xdr:colOff>
      <xdr:row>43</xdr:row>
      <xdr:rowOff>146230</xdr:rowOff>
    </xdr:to>
    <xdr:sp macro="" textlink="">
      <xdr:nvSpPr>
        <xdr:cNvPr id="12" name="TextBox 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8234246" y="9215129"/>
          <a:ext cx="582459" cy="41165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600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후반</a:t>
          </a:r>
        </a:p>
      </xdr:txBody>
    </xdr:sp>
    <xdr:clientData/>
  </xdr:twoCellAnchor>
  <xdr:twoCellAnchor>
    <xdr:from>
      <xdr:col>6</xdr:col>
      <xdr:colOff>459523</xdr:colOff>
      <xdr:row>41</xdr:row>
      <xdr:rowOff>155651</xdr:rowOff>
    </xdr:from>
    <xdr:to>
      <xdr:col>7</xdr:col>
      <xdr:colOff>381582</xdr:colOff>
      <xdr:row>43</xdr:row>
      <xdr:rowOff>135502</xdr:rowOff>
    </xdr:to>
    <xdr:sp macro="" textlink="">
      <xdr:nvSpPr>
        <xdr:cNvPr id="13" name="TextBox 8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4421923" y="9204401"/>
          <a:ext cx="582459" cy="41165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600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중반</a:t>
          </a:r>
        </a:p>
      </xdr:txBody>
    </xdr:sp>
    <xdr:clientData/>
  </xdr:twoCellAnchor>
  <xdr:twoCellAnchor>
    <xdr:from>
      <xdr:col>9</xdr:col>
      <xdr:colOff>231506</xdr:colOff>
      <xdr:row>34</xdr:row>
      <xdr:rowOff>164749</xdr:rowOff>
    </xdr:from>
    <xdr:to>
      <xdr:col>13</xdr:col>
      <xdr:colOff>231505</xdr:colOff>
      <xdr:row>39</xdr:row>
      <xdr:rowOff>537</xdr:rowOff>
    </xdr:to>
    <xdr:sp macro="" textlink="">
      <xdr:nvSpPr>
        <xdr:cNvPr id="14" name="화살표: 왼쪽으로 구부러짐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 rot="16200000" flipV="1">
          <a:off x="7333537" y="6597743"/>
          <a:ext cx="883538" cy="2743199"/>
        </a:xfrm>
        <a:prstGeom prst="curvedLeftArrow">
          <a:avLst>
            <a:gd name="adj1" fmla="val 25000"/>
            <a:gd name="adj2" fmla="val 50000"/>
            <a:gd name="adj3" fmla="val 480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398574</xdr:colOff>
      <xdr:row>33</xdr:row>
      <xdr:rowOff>30207</xdr:rowOff>
    </xdr:from>
    <xdr:to>
      <xdr:col>12</xdr:col>
      <xdr:colOff>285750</xdr:colOff>
      <xdr:row>34</xdr:row>
      <xdr:rowOff>126124</xdr:rowOff>
    </xdr:to>
    <xdr:sp macro="" textlink="">
      <xdr:nvSpPr>
        <xdr:cNvPr id="15" name="TextBox 10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7002574" y="7351757"/>
          <a:ext cx="1207976" cy="311817"/>
        </a:xfrm>
        <a:prstGeom prst="rect">
          <a:avLst/>
        </a:prstGeom>
        <a:ln w="12700">
          <a:solidFill>
            <a:schemeClr val="accent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100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신규 신력 사용</a:t>
          </a:r>
          <a:endParaRPr lang="en-US" altLang="ko-KR" sz="1100">
            <a:latin typeface="Microsoft GothicNeo" panose="020B0500000101010101" pitchFamily="50" charset="-127"/>
            <a:ea typeface="Microsoft GothicNeo" panose="020B0500000101010101" pitchFamily="50" charset="-127"/>
            <a:cs typeface="Microsoft GothicNeo" panose="020B0500000101010101" pitchFamily="50" charset="-127"/>
          </a:endParaRPr>
        </a:p>
      </xdr:txBody>
    </xdr:sp>
    <xdr:clientData/>
  </xdr:twoCellAnchor>
  <xdr:twoCellAnchor>
    <xdr:from>
      <xdr:col>1</xdr:col>
      <xdr:colOff>109331</xdr:colOff>
      <xdr:row>44</xdr:row>
      <xdr:rowOff>43959</xdr:rowOff>
    </xdr:from>
    <xdr:to>
      <xdr:col>5</xdr:col>
      <xdr:colOff>500270</xdr:colOff>
      <xdr:row>44</xdr:row>
      <xdr:rowOff>43959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795131" y="9502284"/>
          <a:ext cx="3134139" cy="0"/>
        </a:xfrm>
        <a:prstGeom prst="straightConnector1">
          <a:avLst/>
        </a:prstGeom>
        <a:ln w="53975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227729</xdr:colOff>
      <xdr:row>44</xdr:row>
      <xdr:rowOff>99012</xdr:rowOff>
    </xdr:from>
    <xdr:to>
      <xdr:col>5</xdr:col>
      <xdr:colOff>347870</xdr:colOff>
      <xdr:row>51</xdr:row>
      <xdr:rowOff>128023</xdr:rowOff>
    </xdr:to>
    <xdr:sp macro="" textlink="">
      <xdr:nvSpPr>
        <xdr:cNvPr id="17" name="TextBox 13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913529" y="9557337"/>
          <a:ext cx="2863341" cy="1495861"/>
        </a:xfrm>
        <a:prstGeom prst="rect">
          <a:avLst/>
        </a:prstGeom>
      </xdr:spPr>
      <xdr:txBody>
        <a:bodyPr vert="horz" wrap="square" lIns="91440" tIns="45720" rIns="91440" bIns="45720" rtlCol="0" anchor="t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50000"/>
            </a:lnSpc>
          </a:pPr>
          <a:r>
            <a:rPr lang="ko-KR" altLang="en-US" sz="1400" b="1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보편성장 구간 </a:t>
          </a:r>
          <a:r>
            <a:rPr lang="en-US" altLang="ko-KR" sz="1400" b="1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( </a:t>
          </a:r>
          <a:r>
            <a:rPr lang="ko-KR" altLang="en-US" sz="1400" b="1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숙련도 성장 구간 </a:t>
          </a:r>
          <a:r>
            <a:rPr lang="en-US" altLang="ko-KR" sz="1400" b="1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)</a:t>
          </a:r>
        </a:p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ko-KR" altLang="en-US" sz="14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신규유저의 이탈을 방지</a:t>
          </a:r>
          <a:endParaRPr lang="en-US" altLang="ko-KR" sz="1400">
            <a:latin typeface="Microsoft GothicNeo Light" panose="020B0300000101010101" pitchFamily="50" charset="-127"/>
            <a:ea typeface="Microsoft GothicNeo Light" panose="020B0300000101010101" pitchFamily="50" charset="-127"/>
            <a:cs typeface="Microsoft GothicNeo Light" panose="020B0300000101010101" pitchFamily="50" charset="-127"/>
          </a:endParaRPr>
        </a:p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ko-KR" altLang="en-US" sz="14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후반유저와 중첩구간 배제</a:t>
          </a:r>
          <a:endParaRPr lang="en-US" altLang="ko-KR" sz="1400">
            <a:latin typeface="Microsoft GothicNeo Light" panose="020B0300000101010101" pitchFamily="50" charset="-127"/>
            <a:ea typeface="Microsoft GothicNeo Light" panose="020B0300000101010101" pitchFamily="50" charset="-127"/>
            <a:cs typeface="Microsoft GothicNeo Light" panose="020B0300000101010101" pitchFamily="50" charset="-127"/>
          </a:endParaRPr>
        </a:p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ko-KR" altLang="en-US" sz="14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이후 패치를 통한 속도 조절 용이</a:t>
          </a:r>
          <a:endParaRPr lang="en-US" altLang="ko-KR" sz="1400">
            <a:latin typeface="Microsoft GothicNeo Light" panose="020B0300000101010101" pitchFamily="50" charset="-127"/>
            <a:ea typeface="Microsoft GothicNeo Light" panose="020B0300000101010101" pitchFamily="50" charset="-127"/>
            <a:cs typeface="Microsoft GothicNeo Light" panose="020B0300000101010101" pitchFamily="50" charset="-127"/>
          </a:endParaRPr>
        </a:p>
        <a:p>
          <a:pPr>
            <a:lnSpc>
              <a:spcPct val="150000"/>
            </a:lnSpc>
          </a:pPr>
          <a:endParaRPr lang="en-US" altLang="ko-KR" sz="1400">
            <a:latin typeface="Microsoft GothicNeo Light" panose="020B0300000101010101" pitchFamily="50" charset="-127"/>
            <a:ea typeface="Microsoft GothicNeo Light" panose="020B0300000101010101" pitchFamily="50" charset="-127"/>
            <a:cs typeface="Microsoft GothicNeo Light" panose="020B0300000101010101" pitchFamily="50" charset="-127"/>
          </a:endParaRPr>
        </a:p>
      </xdr:txBody>
    </xdr:sp>
    <xdr:clientData/>
  </xdr:twoCellAnchor>
  <xdr:twoCellAnchor>
    <xdr:from>
      <xdr:col>5</xdr:col>
      <xdr:colOff>281609</xdr:colOff>
      <xdr:row>38</xdr:row>
      <xdr:rowOff>205529</xdr:rowOff>
    </xdr:from>
    <xdr:to>
      <xdr:col>9</xdr:col>
      <xdr:colOff>672548</xdr:colOff>
      <xdr:row>38</xdr:row>
      <xdr:rowOff>205529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>
          <a:off x="3710609" y="8406554"/>
          <a:ext cx="3134139" cy="0"/>
        </a:xfrm>
        <a:prstGeom prst="straightConnector1">
          <a:avLst/>
        </a:prstGeom>
        <a:ln w="53975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210633</xdr:colOff>
      <xdr:row>28</xdr:row>
      <xdr:rowOff>0</xdr:rowOff>
    </xdr:from>
    <xdr:to>
      <xdr:col>9</xdr:col>
      <xdr:colOff>330774</xdr:colOff>
      <xdr:row>35</xdr:row>
      <xdr:rowOff>29011</xdr:rowOff>
    </xdr:to>
    <xdr:sp macro="" textlink="">
      <xdr:nvSpPr>
        <xdr:cNvPr id="19" name="TextBox 15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3639633" y="6105525"/>
          <a:ext cx="2863341" cy="1495861"/>
        </a:xfrm>
        <a:prstGeom prst="rect">
          <a:avLst/>
        </a:prstGeom>
      </xdr:spPr>
      <xdr:txBody>
        <a:bodyPr vert="horz" wrap="square" lIns="91440" tIns="45720" rIns="91440" bIns="45720" rtlCol="0" anchor="t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50000"/>
            </a:lnSpc>
          </a:pPr>
          <a:r>
            <a:rPr lang="ko-KR" altLang="en-US" sz="1400" b="1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중반 구간</a:t>
          </a:r>
          <a:endParaRPr lang="en-US" altLang="ko-KR" sz="1400" b="1">
            <a:latin typeface="Microsoft GothicNeo Light" panose="020B0300000101010101" pitchFamily="50" charset="-127"/>
            <a:ea typeface="Microsoft GothicNeo Light" panose="020B0300000101010101" pitchFamily="50" charset="-127"/>
            <a:cs typeface="Microsoft GothicNeo Light" panose="020B0300000101010101" pitchFamily="50" charset="-127"/>
          </a:endParaRPr>
        </a:p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ko-KR" altLang="en-US" sz="14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가장 많은 유저가 머무는 공간</a:t>
          </a:r>
          <a:endParaRPr lang="en-US" altLang="ko-KR" sz="1400">
            <a:latin typeface="Microsoft GothicNeo Light" panose="020B0300000101010101" pitchFamily="50" charset="-127"/>
            <a:ea typeface="Microsoft GothicNeo Light" panose="020B0300000101010101" pitchFamily="50" charset="-127"/>
            <a:cs typeface="Microsoft GothicNeo Light" panose="020B0300000101010101" pitchFamily="50" charset="-127"/>
          </a:endParaRPr>
        </a:p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ko-KR" altLang="en-US" sz="14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후반 유저들 또한 신규 신력성장시 복귀</a:t>
          </a:r>
          <a:endParaRPr lang="en-US" altLang="ko-KR" sz="1400">
            <a:latin typeface="Microsoft GothicNeo Light" panose="020B0300000101010101" pitchFamily="50" charset="-127"/>
            <a:ea typeface="Microsoft GothicNeo Light" panose="020B0300000101010101" pitchFamily="50" charset="-127"/>
            <a:cs typeface="Microsoft GothicNeo Light" panose="020B0300000101010101" pitchFamily="50" charset="-127"/>
          </a:endParaRPr>
        </a:p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ko-KR" altLang="en-US" sz="14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과금 요소를 요구되는 구간</a:t>
          </a:r>
          <a:endParaRPr lang="en-US" altLang="ko-KR" sz="1400">
            <a:latin typeface="Microsoft GothicNeo Light" panose="020B0300000101010101" pitchFamily="50" charset="-127"/>
            <a:ea typeface="Microsoft GothicNeo Light" panose="020B0300000101010101" pitchFamily="50" charset="-127"/>
            <a:cs typeface="Microsoft GothicNeo Light" panose="020B0300000101010101" pitchFamily="50" charset="-127"/>
          </a:endParaRPr>
        </a:p>
      </xdr:txBody>
    </xdr:sp>
    <xdr:clientData/>
  </xdr:twoCellAnchor>
  <xdr:twoCellAnchor>
    <xdr:from>
      <xdr:col>8</xdr:col>
      <xdr:colOff>483705</xdr:colOff>
      <xdr:row>44</xdr:row>
      <xdr:rowOff>37274</xdr:rowOff>
    </xdr:from>
    <xdr:to>
      <xdr:col>13</xdr:col>
      <xdr:colOff>188844</xdr:colOff>
      <xdr:row>44</xdr:row>
      <xdr:rowOff>37274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5970105" y="9495599"/>
          <a:ext cx="3134139" cy="0"/>
        </a:xfrm>
        <a:prstGeom prst="straightConnector1">
          <a:avLst/>
        </a:prstGeom>
        <a:ln w="53975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588787</xdr:colOff>
      <xdr:row>43</xdr:row>
      <xdr:rowOff>197102</xdr:rowOff>
    </xdr:from>
    <xdr:to>
      <xdr:col>13</xdr:col>
      <xdr:colOff>23128</xdr:colOff>
      <xdr:row>51</xdr:row>
      <xdr:rowOff>16563</xdr:rowOff>
    </xdr:to>
    <xdr:sp macro="" textlink="">
      <xdr:nvSpPr>
        <xdr:cNvPr id="21" name="TextBox 1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6075187" y="9445877"/>
          <a:ext cx="2863341" cy="1495861"/>
        </a:xfrm>
        <a:prstGeom prst="rect">
          <a:avLst/>
        </a:prstGeom>
      </xdr:spPr>
      <xdr:txBody>
        <a:bodyPr vert="horz" wrap="square" lIns="91440" tIns="45720" rIns="91440" bIns="45720" rtlCol="0" anchor="t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50000"/>
            </a:lnSpc>
          </a:pPr>
          <a:r>
            <a:rPr lang="ko-KR" altLang="en-US" sz="1400" b="1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선발대 구간</a:t>
          </a:r>
          <a:endParaRPr lang="en-US" altLang="ko-KR" sz="1400" b="1">
            <a:latin typeface="Microsoft GothicNeo Light" panose="020B0300000101010101" pitchFamily="50" charset="-127"/>
            <a:ea typeface="Microsoft GothicNeo Light" panose="020B0300000101010101" pitchFamily="50" charset="-127"/>
            <a:cs typeface="Microsoft GothicNeo Light" panose="020B0300000101010101" pitchFamily="50" charset="-127"/>
          </a:endParaRPr>
        </a:p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ko-KR" altLang="en-US" sz="14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신규 신력을 통한 중반구간의 </a:t>
          </a:r>
          <a:r>
            <a:rPr lang="en-US" altLang="ko-KR" sz="1400" baseline="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  </a:t>
          </a:r>
          <a:r>
            <a:rPr lang="ko-KR" altLang="en-US" sz="14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데미지 인플레이션 유도</a:t>
          </a:r>
          <a:endParaRPr lang="en-US" altLang="ko-KR" sz="1400">
            <a:latin typeface="Microsoft GothicNeo Light" panose="020B0300000101010101" pitchFamily="50" charset="-127"/>
            <a:ea typeface="Microsoft GothicNeo Light" panose="020B0300000101010101" pitchFamily="50" charset="-127"/>
            <a:cs typeface="Microsoft GothicNeo Light" panose="020B0300000101010101" pitchFamily="50" charset="-127"/>
          </a:endParaRPr>
        </a:p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ko-KR" altLang="en-US" sz="14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상위랭커의 권위를 지속적으로 인정할 만한 요소 제공</a:t>
          </a:r>
          <a:endParaRPr lang="en-US" altLang="ko-KR" sz="1400">
            <a:latin typeface="Microsoft GothicNeo Light" panose="020B0300000101010101" pitchFamily="50" charset="-127"/>
            <a:ea typeface="Microsoft GothicNeo Light" panose="020B0300000101010101" pitchFamily="50" charset="-127"/>
            <a:cs typeface="Microsoft GothicNeo Light" panose="020B0300000101010101" pitchFamily="50" charset="-127"/>
          </a:endParaRPr>
        </a:p>
        <a:p>
          <a:pPr>
            <a:lnSpc>
              <a:spcPct val="150000"/>
            </a:lnSpc>
          </a:pPr>
          <a:endParaRPr lang="en-US" altLang="ko-KR" sz="1400">
            <a:latin typeface="Microsoft GothicNeo Light" panose="020B0300000101010101" pitchFamily="50" charset="-127"/>
            <a:ea typeface="Microsoft GothicNeo Light" panose="020B0300000101010101" pitchFamily="50" charset="-127"/>
            <a:cs typeface="Microsoft GothicNeo Light" panose="020B0300000101010101" pitchFamily="50" charset="-127"/>
          </a:endParaRPr>
        </a:p>
      </xdr:txBody>
    </xdr:sp>
    <xdr:clientData/>
  </xdr:twoCellAnchor>
  <xdr:twoCellAnchor>
    <xdr:from>
      <xdr:col>9</xdr:col>
      <xdr:colOff>114300</xdr:colOff>
      <xdr:row>41</xdr:row>
      <xdr:rowOff>114299</xdr:rowOff>
    </xdr:from>
    <xdr:to>
      <xdr:col>12</xdr:col>
      <xdr:colOff>200025</xdr:colOff>
      <xdr:row>43</xdr:row>
      <xdr:rowOff>161924</xdr:rowOff>
    </xdr:to>
    <xdr:sp macro="" textlink="">
      <xdr:nvSpPr>
        <xdr:cNvPr id="22" name="말풍선: 타원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6286500" y="8943974"/>
          <a:ext cx="2143125" cy="466725"/>
        </a:xfrm>
        <a:prstGeom prst="wedgeEllipseCallout">
          <a:avLst>
            <a:gd name="adj1" fmla="val -33278"/>
            <a:gd name="adj2" fmla="val -8443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/>
            <a:t>최대 수익 예상 구간</a:t>
          </a:r>
        </a:p>
      </xdr:txBody>
    </xdr:sp>
    <xdr:clientData/>
  </xdr:twoCellAnchor>
  <xdr:twoCellAnchor>
    <xdr:from>
      <xdr:col>1</xdr:col>
      <xdr:colOff>226593</xdr:colOff>
      <xdr:row>63</xdr:row>
      <xdr:rowOff>120969</xdr:rowOff>
    </xdr:from>
    <xdr:to>
      <xdr:col>5</xdr:col>
      <xdr:colOff>571296</xdr:colOff>
      <xdr:row>82</xdr:row>
      <xdr:rowOff>155854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pSpPr/>
      </xdr:nvGrpSpPr>
      <xdr:grpSpPr>
        <a:xfrm>
          <a:off x="902868" y="13560744"/>
          <a:ext cx="3049803" cy="4016335"/>
          <a:chOff x="3110777" y="2054812"/>
          <a:chExt cx="3446031" cy="4482139"/>
        </a:xfrm>
      </xdr:grpSpPr>
      <xdr:pic>
        <xdr:nvPicPr>
          <xdr:cNvPr id="51" name="Picture 2" descr="PNG 및 SVG의 그리드 일러스트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5400000">
            <a:off x="2878113" y="2374464"/>
            <a:ext cx="3877052" cy="323774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2" name="내용 개체 틀 38" descr="단색으로 채워진 악마 얼굴 단색으로 채워진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3256506" y="2079173"/>
            <a:ext cx="571014" cy="614808"/>
          </a:xfrm>
          <a:custGeom>
            <a:avLst/>
            <a:gdLst>
              <a:gd name="connsiteX0" fmla="*/ 566293 w 571014"/>
              <a:gd name="connsiteY0" fmla="*/ 70447 h 614808"/>
              <a:gd name="connsiteX1" fmla="*/ 537014 w 571014"/>
              <a:gd name="connsiteY1" fmla="*/ 6033 h 614808"/>
              <a:gd name="connsiteX2" fmla="*/ 516565 w 571014"/>
              <a:gd name="connsiteY2" fmla="*/ 2799 h 614808"/>
              <a:gd name="connsiteX3" fmla="*/ 510589 w 571014"/>
              <a:gd name="connsiteY3" fmla="*/ 13353 h 614808"/>
              <a:gd name="connsiteX4" fmla="*/ 432415 w 571014"/>
              <a:gd name="connsiteY4" fmla="*/ 100604 h 614808"/>
              <a:gd name="connsiteX5" fmla="*/ 138600 w 571014"/>
              <a:gd name="connsiteY5" fmla="*/ 100604 h 614808"/>
              <a:gd name="connsiteX6" fmla="*/ 60425 w 571014"/>
              <a:gd name="connsiteY6" fmla="*/ 13719 h 614808"/>
              <a:gd name="connsiteX7" fmla="*/ 44554 w 571014"/>
              <a:gd name="connsiteY7" fmla="*/ 424 h 614808"/>
              <a:gd name="connsiteX8" fmla="*/ 34001 w 571014"/>
              <a:gd name="connsiteY8" fmla="*/ 6399 h 614808"/>
              <a:gd name="connsiteX9" fmla="*/ 4722 w 571014"/>
              <a:gd name="connsiteY9" fmla="*/ 70813 h 614808"/>
              <a:gd name="connsiteX10" fmla="*/ 36636 w 571014"/>
              <a:gd name="connsiteY10" fmla="*/ 212377 h 614808"/>
              <a:gd name="connsiteX11" fmla="*/ 161287 w 571014"/>
              <a:gd name="connsiteY11" fmla="*/ 585469 h 614808"/>
              <a:gd name="connsiteX12" fmla="*/ 534379 w 571014"/>
              <a:gd name="connsiteY12" fmla="*/ 460817 h 614808"/>
              <a:gd name="connsiteX13" fmla="*/ 534379 w 571014"/>
              <a:gd name="connsiteY13" fmla="*/ 212377 h 614808"/>
              <a:gd name="connsiteX14" fmla="*/ 566293 w 571014"/>
              <a:gd name="connsiteY14" fmla="*/ 70447 h 614808"/>
              <a:gd name="connsiteX15" fmla="*/ 325839 w 571014"/>
              <a:gd name="connsiteY15" fmla="*/ 217720 h 614808"/>
              <a:gd name="connsiteX16" fmla="*/ 407820 w 571014"/>
              <a:gd name="connsiteY16" fmla="*/ 180389 h 614808"/>
              <a:gd name="connsiteX17" fmla="*/ 436367 w 571014"/>
              <a:gd name="connsiteY17" fmla="*/ 184049 h 614808"/>
              <a:gd name="connsiteX18" fmla="*/ 446138 w 571014"/>
              <a:gd name="connsiteY18" fmla="*/ 200760 h 614808"/>
              <a:gd name="connsiteX19" fmla="*/ 445883 w 571014"/>
              <a:gd name="connsiteY19" fmla="*/ 201617 h 614808"/>
              <a:gd name="connsiteX20" fmla="*/ 427953 w 571014"/>
              <a:gd name="connsiteY20" fmla="*/ 211969 h 614808"/>
              <a:gd name="connsiteX21" fmla="*/ 427584 w 571014"/>
              <a:gd name="connsiteY21" fmla="*/ 211864 h 614808"/>
              <a:gd name="connsiteX22" fmla="*/ 347798 w 571014"/>
              <a:gd name="connsiteY22" fmla="*/ 236751 h 614808"/>
              <a:gd name="connsiteX23" fmla="*/ 327484 w 571014"/>
              <a:gd name="connsiteY23" fmla="*/ 240744 h 614808"/>
              <a:gd name="connsiteX24" fmla="*/ 323490 w 571014"/>
              <a:gd name="connsiteY24" fmla="*/ 220430 h 614808"/>
              <a:gd name="connsiteX25" fmla="*/ 325839 w 571014"/>
              <a:gd name="connsiteY25" fmla="*/ 217720 h 614808"/>
              <a:gd name="connsiteX26" fmla="*/ 245322 w 571014"/>
              <a:gd name="connsiteY26" fmla="*/ 217720 h 614808"/>
              <a:gd name="connsiteX27" fmla="*/ 246387 w 571014"/>
              <a:gd name="connsiteY27" fmla="*/ 238396 h 614808"/>
              <a:gd name="connsiteX28" fmla="*/ 225711 w 571014"/>
              <a:gd name="connsiteY28" fmla="*/ 239461 h 614808"/>
              <a:gd name="connsiteX29" fmla="*/ 223362 w 571014"/>
              <a:gd name="connsiteY29" fmla="*/ 236751 h 614808"/>
              <a:gd name="connsiteX30" fmla="*/ 143577 w 571014"/>
              <a:gd name="connsiteY30" fmla="*/ 211864 h 614808"/>
              <a:gd name="connsiteX31" fmla="*/ 125383 w 571014"/>
              <a:gd name="connsiteY31" fmla="*/ 201986 h 614808"/>
              <a:gd name="connsiteX32" fmla="*/ 125278 w 571014"/>
              <a:gd name="connsiteY32" fmla="*/ 201617 h 614808"/>
              <a:gd name="connsiteX33" fmla="*/ 133937 w 571014"/>
              <a:gd name="connsiteY33" fmla="*/ 184304 h 614808"/>
              <a:gd name="connsiteX34" fmla="*/ 134794 w 571014"/>
              <a:gd name="connsiteY34" fmla="*/ 184049 h 614808"/>
              <a:gd name="connsiteX35" fmla="*/ 163341 w 571014"/>
              <a:gd name="connsiteY35" fmla="*/ 180389 h 614808"/>
              <a:gd name="connsiteX36" fmla="*/ 245395 w 571014"/>
              <a:gd name="connsiteY36" fmla="*/ 217720 h 614808"/>
              <a:gd name="connsiteX37" fmla="*/ 124473 w 571014"/>
              <a:gd name="connsiteY37" fmla="*/ 292894 h 614808"/>
              <a:gd name="connsiteX38" fmla="*/ 168391 w 571014"/>
              <a:gd name="connsiteY38" fmla="*/ 248975 h 614808"/>
              <a:gd name="connsiteX39" fmla="*/ 212310 w 571014"/>
              <a:gd name="connsiteY39" fmla="*/ 292894 h 614808"/>
              <a:gd name="connsiteX40" fmla="*/ 168391 w 571014"/>
              <a:gd name="connsiteY40" fmla="*/ 336812 h 614808"/>
              <a:gd name="connsiteX41" fmla="*/ 124473 w 571014"/>
              <a:gd name="connsiteY41" fmla="*/ 292894 h 614808"/>
              <a:gd name="connsiteX42" fmla="*/ 430658 w 571014"/>
              <a:gd name="connsiteY42" fmla="*/ 455539 h 614808"/>
              <a:gd name="connsiteX43" fmla="*/ 174071 w 571014"/>
              <a:gd name="connsiteY43" fmla="*/ 489253 h 614808"/>
              <a:gd name="connsiteX44" fmla="*/ 140357 w 571014"/>
              <a:gd name="connsiteY44" fmla="*/ 455539 h 614808"/>
              <a:gd name="connsiteX45" fmla="*/ 143028 w 571014"/>
              <a:gd name="connsiteY45" fmla="*/ 435007 h 614808"/>
              <a:gd name="connsiteX46" fmla="*/ 163560 w 571014"/>
              <a:gd name="connsiteY46" fmla="*/ 437678 h 614808"/>
              <a:gd name="connsiteX47" fmla="*/ 379087 w 571014"/>
              <a:gd name="connsiteY47" fmla="*/ 466046 h 614808"/>
              <a:gd name="connsiteX48" fmla="*/ 407454 w 571014"/>
              <a:gd name="connsiteY48" fmla="*/ 437678 h 614808"/>
              <a:gd name="connsiteX49" fmla="*/ 427986 w 571014"/>
              <a:gd name="connsiteY49" fmla="*/ 435007 h 614808"/>
              <a:gd name="connsiteX50" fmla="*/ 430658 w 571014"/>
              <a:gd name="connsiteY50" fmla="*/ 455539 h 614808"/>
              <a:gd name="connsiteX51" fmla="*/ 402623 w 571014"/>
              <a:gd name="connsiteY51" fmla="*/ 336812 h 614808"/>
              <a:gd name="connsiteX52" fmla="*/ 358705 w 571014"/>
              <a:gd name="connsiteY52" fmla="*/ 292894 h 614808"/>
              <a:gd name="connsiteX53" fmla="*/ 402623 w 571014"/>
              <a:gd name="connsiteY53" fmla="*/ 248975 h 614808"/>
              <a:gd name="connsiteX54" fmla="*/ 446542 w 571014"/>
              <a:gd name="connsiteY54" fmla="*/ 292894 h 614808"/>
              <a:gd name="connsiteX55" fmla="*/ 402623 w 571014"/>
              <a:gd name="connsiteY55" fmla="*/ 336812 h 61480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</a:cxnLst>
            <a:rect l="l" t="t" r="r" b="b"/>
            <a:pathLst>
              <a:path w="571014" h="614808">
                <a:moveTo>
                  <a:pt x="566293" y="70447"/>
                </a:moveTo>
                <a:cubicBezTo>
                  <a:pt x="560974" y="47222"/>
                  <a:pt x="551015" y="25312"/>
                  <a:pt x="537014" y="6033"/>
                </a:cubicBezTo>
                <a:cubicBezTo>
                  <a:pt x="532260" y="-507"/>
                  <a:pt x="523105" y="-1955"/>
                  <a:pt x="516565" y="2799"/>
                </a:cubicBezTo>
                <a:cubicBezTo>
                  <a:pt x="513141" y="5288"/>
                  <a:pt x="510962" y="9136"/>
                  <a:pt x="510589" y="13353"/>
                </a:cubicBezTo>
                <a:cubicBezTo>
                  <a:pt x="507644" y="56931"/>
                  <a:pt x="475409" y="92909"/>
                  <a:pt x="432415" y="100604"/>
                </a:cubicBezTo>
                <a:cubicBezTo>
                  <a:pt x="342466" y="44657"/>
                  <a:pt x="228549" y="44657"/>
                  <a:pt x="138600" y="100604"/>
                </a:cubicBezTo>
                <a:cubicBezTo>
                  <a:pt x="95729" y="92943"/>
                  <a:pt x="63531" y="57157"/>
                  <a:pt x="60425" y="13719"/>
                </a:cubicBezTo>
                <a:cubicBezTo>
                  <a:pt x="59713" y="5665"/>
                  <a:pt x="52608" y="-288"/>
                  <a:pt x="44554" y="424"/>
                </a:cubicBezTo>
                <a:cubicBezTo>
                  <a:pt x="40338" y="796"/>
                  <a:pt x="36489" y="2975"/>
                  <a:pt x="34001" y="6399"/>
                </a:cubicBezTo>
                <a:cubicBezTo>
                  <a:pt x="19999" y="25678"/>
                  <a:pt x="10041" y="47588"/>
                  <a:pt x="4722" y="70813"/>
                </a:cubicBezTo>
                <a:cubicBezTo>
                  <a:pt x="-7795" y="124540"/>
                  <a:pt x="5161" y="177901"/>
                  <a:pt x="36636" y="212377"/>
                </a:cubicBezTo>
                <a:cubicBezTo>
                  <a:pt x="-31969" y="349825"/>
                  <a:pt x="23839" y="516864"/>
                  <a:pt x="161287" y="585469"/>
                </a:cubicBezTo>
                <a:cubicBezTo>
                  <a:pt x="298735" y="654073"/>
                  <a:pt x="465774" y="598265"/>
                  <a:pt x="534379" y="460817"/>
                </a:cubicBezTo>
                <a:cubicBezTo>
                  <a:pt x="573417" y="382605"/>
                  <a:pt x="573417" y="290590"/>
                  <a:pt x="534379" y="212377"/>
                </a:cubicBezTo>
                <a:cubicBezTo>
                  <a:pt x="565854" y="177901"/>
                  <a:pt x="578810" y="124540"/>
                  <a:pt x="566293" y="70447"/>
                </a:cubicBezTo>
                <a:close/>
                <a:moveTo>
                  <a:pt x="325839" y="217720"/>
                </a:moveTo>
                <a:cubicBezTo>
                  <a:pt x="346218" y="193655"/>
                  <a:pt x="376289" y="179962"/>
                  <a:pt x="407820" y="180389"/>
                </a:cubicBezTo>
                <a:cubicBezTo>
                  <a:pt x="417469" y="180108"/>
                  <a:pt x="427102" y="181343"/>
                  <a:pt x="436367" y="184049"/>
                </a:cubicBezTo>
                <a:cubicBezTo>
                  <a:pt x="443680" y="185965"/>
                  <a:pt x="448054" y="193448"/>
                  <a:pt x="446138" y="200760"/>
                </a:cubicBezTo>
                <a:cubicBezTo>
                  <a:pt x="446062" y="201049"/>
                  <a:pt x="445977" y="201334"/>
                  <a:pt x="445883" y="201617"/>
                </a:cubicBezTo>
                <a:cubicBezTo>
                  <a:pt x="443790" y="209426"/>
                  <a:pt x="435763" y="214061"/>
                  <a:pt x="427953" y="211969"/>
                </a:cubicBezTo>
                <a:cubicBezTo>
                  <a:pt x="427829" y="211935"/>
                  <a:pt x="427707" y="211901"/>
                  <a:pt x="427584" y="211864"/>
                </a:cubicBezTo>
                <a:cubicBezTo>
                  <a:pt x="398417" y="204219"/>
                  <a:pt x="367446" y="213881"/>
                  <a:pt x="347798" y="236751"/>
                </a:cubicBezTo>
                <a:cubicBezTo>
                  <a:pt x="343291" y="243464"/>
                  <a:pt x="334196" y="245252"/>
                  <a:pt x="327484" y="240744"/>
                </a:cubicBezTo>
                <a:cubicBezTo>
                  <a:pt x="320771" y="236238"/>
                  <a:pt x="318983" y="227142"/>
                  <a:pt x="323490" y="220430"/>
                </a:cubicBezTo>
                <a:cubicBezTo>
                  <a:pt x="324159" y="219434"/>
                  <a:pt x="324948" y="218524"/>
                  <a:pt x="325839" y="217720"/>
                </a:cubicBezTo>
                <a:close/>
                <a:moveTo>
                  <a:pt x="245322" y="217720"/>
                </a:moveTo>
                <a:cubicBezTo>
                  <a:pt x="251325" y="223135"/>
                  <a:pt x="251803" y="232392"/>
                  <a:pt x="246387" y="238396"/>
                </a:cubicBezTo>
                <a:cubicBezTo>
                  <a:pt x="240972" y="244400"/>
                  <a:pt x="231715" y="244876"/>
                  <a:pt x="225711" y="239461"/>
                </a:cubicBezTo>
                <a:cubicBezTo>
                  <a:pt x="224820" y="238657"/>
                  <a:pt x="224032" y="237748"/>
                  <a:pt x="223362" y="236751"/>
                </a:cubicBezTo>
                <a:cubicBezTo>
                  <a:pt x="203715" y="213881"/>
                  <a:pt x="172744" y="204219"/>
                  <a:pt x="143577" y="211864"/>
                </a:cubicBezTo>
                <a:cubicBezTo>
                  <a:pt x="135825" y="214161"/>
                  <a:pt x="127679" y="209739"/>
                  <a:pt x="125383" y="201986"/>
                </a:cubicBezTo>
                <a:cubicBezTo>
                  <a:pt x="125346" y="201864"/>
                  <a:pt x="125311" y="201740"/>
                  <a:pt x="125278" y="201617"/>
                </a:cubicBezTo>
                <a:cubicBezTo>
                  <a:pt x="122888" y="194445"/>
                  <a:pt x="126765" y="186693"/>
                  <a:pt x="133937" y="184304"/>
                </a:cubicBezTo>
                <a:cubicBezTo>
                  <a:pt x="134220" y="184209"/>
                  <a:pt x="134505" y="184125"/>
                  <a:pt x="134794" y="184049"/>
                </a:cubicBezTo>
                <a:cubicBezTo>
                  <a:pt x="144059" y="181343"/>
                  <a:pt x="153692" y="180108"/>
                  <a:pt x="163341" y="180389"/>
                </a:cubicBezTo>
                <a:cubicBezTo>
                  <a:pt x="194897" y="179940"/>
                  <a:pt x="225000" y="193635"/>
                  <a:pt x="245395" y="217720"/>
                </a:cubicBezTo>
                <a:close/>
                <a:moveTo>
                  <a:pt x="124473" y="292894"/>
                </a:moveTo>
                <a:cubicBezTo>
                  <a:pt x="124473" y="268638"/>
                  <a:pt x="144136" y="248975"/>
                  <a:pt x="168391" y="248975"/>
                </a:cubicBezTo>
                <a:cubicBezTo>
                  <a:pt x="192647" y="248975"/>
                  <a:pt x="212310" y="268638"/>
                  <a:pt x="212310" y="292894"/>
                </a:cubicBezTo>
                <a:cubicBezTo>
                  <a:pt x="212310" y="317149"/>
                  <a:pt x="192647" y="336812"/>
                  <a:pt x="168391" y="336812"/>
                </a:cubicBezTo>
                <a:cubicBezTo>
                  <a:pt x="144136" y="336812"/>
                  <a:pt x="124473" y="317149"/>
                  <a:pt x="124473" y="292894"/>
                </a:cubicBezTo>
                <a:close/>
                <a:moveTo>
                  <a:pt x="430658" y="455539"/>
                </a:moveTo>
                <a:cubicBezTo>
                  <a:pt x="369113" y="535703"/>
                  <a:pt x="254236" y="550798"/>
                  <a:pt x="174071" y="489253"/>
                </a:cubicBezTo>
                <a:cubicBezTo>
                  <a:pt x="161410" y="479534"/>
                  <a:pt x="150076" y="468199"/>
                  <a:pt x="140357" y="455539"/>
                </a:cubicBezTo>
                <a:cubicBezTo>
                  <a:pt x="135424" y="449131"/>
                  <a:pt x="136621" y="439939"/>
                  <a:pt x="143028" y="435007"/>
                </a:cubicBezTo>
                <a:cubicBezTo>
                  <a:pt x="149436" y="430075"/>
                  <a:pt x="158628" y="431271"/>
                  <a:pt x="163560" y="437678"/>
                </a:cubicBezTo>
                <a:cubicBezTo>
                  <a:pt x="215243" y="505028"/>
                  <a:pt x="311738" y="517729"/>
                  <a:pt x="379087" y="466046"/>
                </a:cubicBezTo>
                <a:cubicBezTo>
                  <a:pt x="389741" y="457870"/>
                  <a:pt x="399278" y="448333"/>
                  <a:pt x="407454" y="437678"/>
                </a:cubicBezTo>
                <a:cubicBezTo>
                  <a:pt x="412386" y="431271"/>
                  <a:pt x="421578" y="430075"/>
                  <a:pt x="427986" y="435007"/>
                </a:cubicBezTo>
                <a:cubicBezTo>
                  <a:pt x="434394" y="439939"/>
                  <a:pt x="435590" y="449131"/>
                  <a:pt x="430658" y="455539"/>
                </a:cubicBezTo>
                <a:close/>
                <a:moveTo>
                  <a:pt x="402623" y="336812"/>
                </a:moveTo>
                <a:cubicBezTo>
                  <a:pt x="378368" y="336812"/>
                  <a:pt x="358705" y="317149"/>
                  <a:pt x="358705" y="292894"/>
                </a:cubicBezTo>
                <a:cubicBezTo>
                  <a:pt x="358705" y="268638"/>
                  <a:pt x="378368" y="248975"/>
                  <a:pt x="402623" y="248975"/>
                </a:cubicBezTo>
                <a:cubicBezTo>
                  <a:pt x="426879" y="248975"/>
                  <a:pt x="446542" y="268638"/>
                  <a:pt x="446542" y="292894"/>
                </a:cubicBezTo>
                <a:cubicBezTo>
                  <a:pt x="446542" y="317149"/>
                  <a:pt x="426879" y="336812"/>
                  <a:pt x="402623" y="336812"/>
                </a:cubicBezTo>
                <a:close/>
              </a:path>
            </a:pathLst>
          </a:custGeom>
          <a:solidFill>
            <a:srgbClr val="000000"/>
          </a:solidFill>
          <a:ln w="7243" cap="flat">
            <a:noFill/>
            <a:prstDash val="solid"/>
            <a:miter/>
          </a:ln>
        </xdr:spPr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ko-KR" altLang="en-US"/>
          </a:p>
        </xdr:txBody>
      </xdr:sp>
      <xdr:pic>
        <xdr:nvPicPr>
          <xdr:cNvPr id="53" name="그림 52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1142" b="94780" l="4533" r="91785">
                        <a14:foregroundMark x1="40510" y1="9788" x2="52125" y2="5873"/>
                        <a14:foregroundMark x1="51416" y1="3263" x2="51841" y2="1631"/>
                        <a14:foregroundMark x1="66714" y1="5383" x2="67705" y2="5383"/>
                        <a14:foregroundMark x1="68272" y1="5546" x2="68272" y2="5546"/>
                        <a14:foregroundMark x1="33853" y1="6199" x2="33853" y2="6199"/>
                        <a14:foregroundMark x1="38527" y1="6199" x2="38527" y2="6199"/>
                        <a14:foregroundMark x1="35977" y1="6199" x2="35977" y2="6199"/>
                        <a14:foregroundMark x1="21671" y1="20065" x2="21671" y2="20065"/>
                        <a14:foregroundMark x1="8074" y1="29690" x2="8074" y2="29690"/>
                        <a14:foregroundMark x1="9065" y1="25612" x2="9065" y2="25612"/>
                        <a14:foregroundMark x1="8215" y1="25938" x2="8215" y2="25938"/>
                        <a14:foregroundMark x1="4674" y1="30179" x2="4674" y2="30179"/>
                        <a14:foregroundMark x1="19405" y1="59543" x2="19405" y2="59543"/>
                        <a14:foregroundMark x1="19263" y1="56607" x2="19263" y2="56607"/>
                        <a14:foregroundMark x1="19688" y1="56444" x2="19688" y2="56444"/>
                        <a14:foregroundMark x1="49433" y1="90375" x2="49433" y2="90375"/>
                        <a14:foregroundMark x1="50142" y1="94780" x2="50142" y2="94780"/>
                        <a14:foregroundMark x1="89377" y1="37194" x2="89377" y2="37194"/>
                        <a14:foregroundMark x1="91785" y1="33768" x2="91785" y2="33768"/>
                        <a14:foregroundMark x1="81586" y1="24307" x2="81586" y2="2430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134945" y="5267760"/>
            <a:ext cx="815372" cy="707964"/>
          </a:xfrm>
          <a:prstGeom prst="rect">
            <a:avLst/>
          </a:prstGeom>
        </xdr:spPr>
      </xdr:pic>
      <xdr:cxnSp macro="">
        <xdr:nvCxnSpPr>
          <xdr:cNvPr id="54" name="직선 화살표 연결선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CxnSpPr/>
        </xdr:nvCxnSpPr>
        <xdr:spPr>
          <a:xfrm>
            <a:off x="3206236" y="6048741"/>
            <a:ext cx="701612" cy="0"/>
          </a:xfrm>
          <a:prstGeom prst="straightConnector1">
            <a:avLst/>
          </a:prstGeom>
          <a:ln w="190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제목 1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 txBox="1">
            <a:spLocks/>
          </xdr:cNvSpPr>
        </xdr:nvSpPr>
        <xdr:spPr>
          <a:xfrm>
            <a:off x="3110777" y="6138488"/>
            <a:ext cx="892527" cy="398463"/>
          </a:xfrm>
          <a:prstGeom prst="rect">
            <a:avLst/>
          </a:prstGeom>
        </xdr:spPr>
        <xdr:txBody>
          <a:bodyPr vert="horz" wrap="square" lIns="91440" tIns="45720" rIns="91440" bIns="45720" rtlCol="0" anchor="ctr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2400"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rPr>
              <a:t>100</a:t>
            </a:r>
            <a:endParaRPr lang="ko-KR" altLang="en-US" sz="2400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endParaRPr>
          </a:p>
        </xdr:txBody>
      </xdr:sp>
      <xdr:sp macro="" textlink="">
        <xdr:nvSpPr>
          <xdr:cNvPr id="56" name="제목 1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 txBox="1">
            <a:spLocks/>
          </xdr:cNvSpPr>
        </xdr:nvSpPr>
        <xdr:spPr>
          <a:xfrm>
            <a:off x="4365804" y="5963082"/>
            <a:ext cx="2113960" cy="355341"/>
          </a:xfrm>
          <a:prstGeom prst="rect">
            <a:avLst/>
          </a:prstGeom>
        </xdr:spPr>
        <xdr:txBody>
          <a:bodyPr vert="horz" wrap="square" lIns="91440" tIns="45720" rIns="91440" bIns="45720" rtlCol="0" anchor="ctr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altLang="ko-KR" sz="1400"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rPr>
              <a:t>1 UNIT</a:t>
            </a:r>
            <a:r>
              <a:rPr lang="ko-KR" altLang="en-US" sz="1400"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rPr>
              <a:t>  </a:t>
            </a:r>
            <a:r>
              <a:rPr lang="en-US" altLang="ko-KR" sz="1400"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rPr>
              <a:t>= 100 = </a:t>
            </a:r>
            <a:r>
              <a:rPr lang="en-US" altLang="ko-KR" sz="1400" b="0"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rPr>
              <a:t>1M</a:t>
            </a:r>
            <a:endParaRPr lang="ko-KR" altLang="en-US" sz="1400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endParaRPr>
          </a:p>
        </xdr:txBody>
      </xdr:sp>
      <xdr:sp macro="" textlink="">
        <xdr:nvSpPr>
          <xdr:cNvPr id="57" name="내용 개체 틀 38" descr="단색으로 채워진 악마 얼굴 단색으로 채워진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5810492" y="4628518"/>
            <a:ext cx="571014" cy="614808"/>
          </a:xfrm>
          <a:custGeom>
            <a:avLst/>
            <a:gdLst>
              <a:gd name="connsiteX0" fmla="*/ 566293 w 571014"/>
              <a:gd name="connsiteY0" fmla="*/ 70447 h 614808"/>
              <a:gd name="connsiteX1" fmla="*/ 537014 w 571014"/>
              <a:gd name="connsiteY1" fmla="*/ 6033 h 614808"/>
              <a:gd name="connsiteX2" fmla="*/ 516565 w 571014"/>
              <a:gd name="connsiteY2" fmla="*/ 2799 h 614808"/>
              <a:gd name="connsiteX3" fmla="*/ 510589 w 571014"/>
              <a:gd name="connsiteY3" fmla="*/ 13353 h 614808"/>
              <a:gd name="connsiteX4" fmla="*/ 432415 w 571014"/>
              <a:gd name="connsiteY4" fmla="*/ 100604 h 614808"/>
              <a:gd name="connsiteX5" fmla="*/ 138600 w 571014"/>
              <a:gd name="connsiteY5" fmla="*/ 100604 h 614808"/>
              <a:gd name="connsiteX6" fmla="*/ 60425 w 571014"/>
              <a:gd name="connsiteY6" fmla="*/ 13719 h 614808"/>
              <a:gd name="connsiteX7" fmla="*/ 44554 w 571014"/>
              <a:gd name="connsiteY7" fmla="*/ 424 h 614808"/>
              <a:gd name="connsiteX8" fmla="*/ 34001 w 571014"/>
              <a:gd name="connsiteY8" fmla="*/ 6399 h 614808"/>
              <a:gd name="connsiteX9" fmla="*/ 4722 w 571014"/>
              <a:gd name="connsiteY9" fmla="*/ 70813 h 614808"/>
              <a:gd name="connsiteX10" fmla="*/ 36636 w 571014"/>
              <a:gd name="connsiteY10" fmla="*/ 212377 h 614808"/>
              <a:gd name="connsiteX11" fmla="*/ 161287 w 571014"/>
              <a:gd name="connsiteY11" fmla="*/ 585469 h 614808"/>
              <a:gd name="connsiteX12" fmla="*/ 534379 w 571014"/>
              <a:gd name="connsiteY12" fmla="*/ 460817 h 614808"/>
              <a:gd name="connsiteX13" fmla="*/ 534379 w 571014"/>
              <a:gd name="connsiteY13" fmla="*/ 212377 h 614808"/>
              <a:gd name="connsiteX14" fmla="*/ 566293 w 571014"/>
              <a:gd name="connsiteY14" fmla="*/ 70447 h 614808"/>
              <a:gd name="connsiteX15" fmla="*/ 325839 w 571014"/>
              <a:gd name="connsiteY15" fmla="*/ 217720 h 614808"/>
              <a:gd name="connsiteX16" fmla="*/ 407820 w 571014"/>
              <a:gd name="connsiteY16" fmla="*/ 180389 h 614808"/>
              <a:gd name="connsiteX17" fmla="*/ 436367 w 571014"/>
              <a:gd name="connsiteY17" fmla="*/ 184049 h 614808"/>
              <a:gd name="connsiteX18" fmla="*/ 446138 w 571014"/>
              <a:gd name="connsiteY18" fmla="*/ 200760 h 614808"/>
              <a:gd name="connsiteX19" fmla="*/ 445883 w 571014"/>
              <a:gd name="connsiteY19" fmla="*/ 201617 h 614808"/>
              <a:gd name="connsiteX20" fmla="*/ 427953 w 571014"/>
              <a:gd name="connsiteY20" fmla="*/ 211969 h 614808"/>
              <a:gd name="connsiteX21" fmla="*/ 427584 w 571014"/>
              <a:gd name="connsiteY21" fmla="*/ 211864 h 614808"/>
              <a:gd name="connsiteX22" fmla="*/ 347798 w 571014"/>
              <a:gd name="connsiteY22" fmla="*/ 236751 h 614808"/>
              <a:gd name="connsiteX23" fmla="*/ 327484 w 571014"/>
              <a:gd name="connsiteY23" fmla="*/ 240744 h 614808"/>
              <a:gd name="connsiteX24" fmla="*/ 323490 w 571014"/>
              <a:gd name="connsiteY24" fmla="*/ 220430 h 614808"/>
              <a:gd name="connsiteX25" fmla="*/ 325839 w 571014"/>
              <a:gd name="connsiteY25" fmla="*/ 217720 h 614808"/>
              <a:gd name="connsiteX26" fmla="*/ 245322 w 571014"/>
              <a:gd name="connsiteY26" fmla="*/ 217720 h 614808"/>
              <a:gd name="connsiteX27" fmla="*/ 246387 w 571014"/>
              <a:gd name="connsiteY27" fmla="*/ 238396 h 614808"/>
              <a:gd name="connsiteX28" fmla="*/ 225711 w 571014"/>
              <a:gd name="connsiteY28" fmla="*/ 239461 h 614808"/>
              <a:gd name="connsiteX29" fmla="*/ 223362 w 571014"/>
              <a:gd name="connsiteY29" fmla="*/ 236751 h 614808"/>
              <a:gd name="connsiteX30" fmla="*/ 143577 w 571014"/>
              <a:gd name="connsiteY30" fmla="*/ 211864 h 614808"/>
              <a:gd name="connsiteX31" fmla="*/ 125383 w 571014"/>
              <a:gd name="connsiteY31" fmla="*/ 201986 h 614808"/>
              <a:gd name="connsiteX32" fmla="*/ 125278 w 571014"/>
              <a:gd name="connsiteY32" fmla="*/ 201617 h 614808"/>
              <a:gd name="connsiteX33" fmla="*/ 133937 w 571014"/>
              <a:gd name="connsiteY33" fmla="*/ 184304 h 614808"/>
              <a:gd name="connsiteX34" fmla="*/ 134794 w 571014"/>
              <a:gd name="connsiteY34" fmla="*/ 184049 h 614808"/>
              <a:gd name="connsiteX35" fmla="*/ 163341 w 571014"/>
              <a:gd name="connsiteY35" fmla="*/ 180389 h 614808"/>
              <a:gd name="connsiteX36" fmla="*/ 245395 w 571014"/>
              <a:gd name="connsiteY36" fmla="*/ 217720 h 614808"/>
              <a:gd name="connsiteX37" fmla="*/ 124473 w 571014"/>
              <a:gd name="connsiteY37" fmla="*/ 292894 h 614808"/>
              <a:gd name="connsiteX38" fmla="*/ 168391 w 571014"/>
              <a:gd name="connsiteY38" fmla="*/ 248975 h 614808"/>
              <a:gd name="connsiteX39" fmla="*/ 212310 w 571014"/>
              <a:gd name="connsiteY39" fmla="*/ 292894 h 614808"/>
              <a:gd name="connsiteX40" fmla="*/ 168391 w 571014"/>
              <a:gd name="connsiteY40" fmla="*/ 336812 h 614808"/>
              <a:gd name="connsiteX41" fmla="*/ 124473 w 571014"/>
              <a:gd name="connsiteY41" fmla="*/ 292894 h 614808"/>
              <a:gd name="connsiteX42" fmla="*/ 430658 w 571014"/>
              <a:gd name="connsiteY42" fmla="*/ 455539 h 614808"/>
              <a:gd name="connsiteX43" fmla="*/ 174071 w 571014"/>
              <a:gd name="connsiteY43" fmla="*/ 489253 h 614808"/>
              <a:gd name="connsiteX44" fmla="*/ 140357 w 571014"/>
              <a:gd name="connsiteY44" fmla="*/ 455539 h 614808"/>
              <a:gd name="connsiteX45" fmla="*/ 143028 w 571014"/>
              <a:gd name="connsiteY45" fmla="*/ 435007 h 614808"/>
              <a:gd name="connsiteX46" fmla="*/ 163560 w 571014"/>
              <a:gd name="connsiteY46" fmla="*/ 437678 h 614808"/>
              <a:gd name="connsiteX47" fmla="*/ 379087 w 571014"/>
              <a:gd name="connsiteY47" fmla="*/ 466046 h 614808"/>
              <a:gd name="connsiteX48" fmla="*/ 407454 w 571014"/>
              <a:gd name="connsiteY48" fmla="*/ 437678 h 614808"/>
              <a:gd name="connsiteX49" fmla="*/ 427986 w 571014"/>
              <a:gd name="connsiteY49" fmla="*/ 435007 h 614808"/>
              <a:gd name="connsiteX50" fmla="*/ 430658 w 571014"/>
              <a:gd name="connsiteY50" fmla="*/ 455539 h 614808"/>
              <a:gd name="connsiteX51" fmla="*/ 402623 w 571014"/>
              <a:gd name="connsiteY51" fmla="*/ 336812 h 614808"/>
              <a:gd name="connsiteX52" fmla="*/ 358705 w 571014"/>
              <a:gd name="connsiteY52" fmla="*/ 292894 h 614808"/>
              <a:gd name="connsiteX53" fmla="*/ 402623 w 571014"/>
              <a:gd name="connsiteY53" fmla="*/ 248975 h 614808"/>
              <a:gd name="connsiteX54" fmla="*/ 446542 w 571014"/>
              <a:gd name="connsiteY54" fmla="*/ 292894 h 614808"/>
              <a:gd name="connsiteX55" fmla="*/ 402623 w 571014"/>
              <a:gd name="connsiteY55" fmla="*/ 336812 h 61480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</a:cxnLst>
            <a:rect l="l" t="t" r="r" b="b"/>
            <a:pathLst>
              <a:path w="571014" h="614808">
                <a:moveTo>
                  <a:pt x="566293" y="70447"/>
                </a:moveTo>
                <a:cubicBezTo>
                  <a:pt x="560974" y="47222"/>
                  <a:pt x="551015" y="25312"/>
                  <a:pt x="537014" y="6033"/>
                </a:cubicBezTo>
                <a:cubicBezTo>
                  <a:pt x="532260" y="-507"/>
                  <a:pt x="523105" y="-1955"/>
                  <a:pt x="516565" y="2799"/>
                </a:cubicBezTo>
                <a:cubicBezTo>
                  <a:pt x="513141" y="5288"/>
                  <a:pt x="510962" y="9136"/>
                  <a:pt x="510589" y="13353"/>
                </a:cubicBezTo>
                <a:cubicBezTo>
                  <a:pt x="507644" y="56931"/>
                  <a:pt x="475409" y="92909"/>
                  <a:pt x="432415" y="100604"/>
                </a:cubicBezTo>
                <a:cubicBezTo>
                  <a:pt x="342466" y="44657"/>
                  <a:pt x="228549" y="44657"/>
                  <a:pt x="138600" y="100604"/>
                </a:cubicBezTo>
                <a:cubicBezTo>
                  <a:pt x="95729" y="92943"/>
                  <a:pt x="63531" y="57157"/>
                  <a:pt x="60425" y="13719"/>
                </a:cubicBezTo>
                <a:cubicBezTo>
                  <a:pt x="59713" y="5665"/>
                  <a:pt x="52608" y="-288"/>
                  <a:pt x="44554" y="424"/>
                </a:cubicBezTo>
                <a:cubicBezTo>
                  <a:pt x="40338" y="796"/>
                  <a:pt x="36489" y="2975"/>
                  <a:pt x="34001" y="6399"/>
                </a:cubicBezTo>
                <a:cubicBezTo>
                  <a:pt x="19999" y="25678"/>
                  <a:pt x="10041" y="47588"/>
                  <a:pt x="4722" y="70813"/>
                </a:cubicBezTo>
                <a:cubicBezTo>
                  <a:pt x="-7795" y="124540"/>
                  <a:pt x="5161" y="177901"/>
                  <a:pt x="36636" y="212377"/>
                </a:cubicBezTo>
                <a:cubicBezTo>
                  <a:pt x="-31969" y="349825"/>
                  <a:pt x="23839" y="516864"/>
                  <a:pt x="161287" y="585469"/>
                </a:cubicBezTo>
                <a:cubicBezTo>
                  <a:pt x="298735" y="654073"/>
                  <a:pt x="465774" y="598265"/>
                  <a:pt x="534379" y="460817"/>
                </a:cubicBezTo>
                <a:cubicBezTo>
                  <a:pt x="573417" y="382605"/>
                  <a:pt x="573417" y="290590"/>
                  <a:pt x="534379" y="212377"/>
                </a:cubicBezTo>
                <a:cubicBezTo>
                  <a:pt x="565854" y="177901"/>
                  <a:pt x="578810" y="124540"/>
                  <a:pt x="566293" y="70447"/>
                </a:cubicBezTo>
                <a:close/>
                <a:moveTo>
                  <a:pt x="325839" y="217720"/>
                </a:moveTo>
                <a:cubicBezTo>
                  <a:pt x="346218" y="193655"/>
                  <a:pt x="376289" y="179962"/>
                  <a:pt x="407820" y="180389"/>
                </a:cubicBezTo>
                <a:cubicBezTo>
                  <a:pt x="417469" y="180108"/>
                  <a:pt x="427102" y="181343"/>
                  <a:pt x="436367" y="184049"/>
                </a:cubicBezTo>
                <a:cubicBezTo>
                  <a:pt x="443680" y="185965"/>
                  <a:pt x="448054" y="193448"/>
                  <a:pt x="446138" y="200760"/>
                </a:cubicBezTo>
                <a:cubicBezTo>
                  <a:pt x="446062" y="201049"/>
                  <a:pt x="445977" y="201334"/>
                  <a:pt x="445883" y="201617"/>
                </a:cubicBezTo>
                <a:cubicBezTo>
                  <a:pt x="443790" y="209426"/>
                  <a:pt x="435763" y="214061"/>
                  <a:pt x="427953" y="211969"/>
                </a:cubicBezTo>
                <a:cubicBezTo>
                  <a:pt x="427829" y="211935"/>
                  <a:pt x="427707" y="211901"/>
                  <a:pt x="427584" y="211864"/>
                </a:cubicBezTo>
                <a:cubicBezTo>
                  <a:pt x="398417" y="204219"/>
                  <a:pt x="367446" y="213881"/>
                  <a:pt x="347798" y="236751"/>
                </a:cubicBezTo>
                <a:cubicBezTo>
                  <a:pt x="343291" y="243464"/>
                  <a:pt x="334196" y="245252"/>
                  <a:pt x="327484" y="240744"/>
                </a:cubicBezTo>
                <a:cubicBezTo>
                  <a:pt x="320771" y="236238"/>
                  <a:pt x="318983" y="227142"/>
                  <a:pt x="323490" y="220430"/>
                </a:cubicBezTo>
                <a:cubicBezTo>
                  <a:pt x="324159" y="219434"/>
                  <a:pt x="324948" y="218524"/>
                  <a:pt x="325839" y="217720"/>
                </a:cubicBezTo>
                <a:close/>
                <a:moveTo>
                  <a:pt x="245322" y="217720"/>
                </a:moveTo>
                <a:cubicBezTo>
                  <a:pt x="251325" y="223135"/>
                  <a:pt x="251803" y="232392"/>
                  <a:pt x="246387" y="238396"/>
                </a:cubicBezTo>
                <a:cubicBezTo>
                  <a:pt x="240972" y="244400"/>
                  <a:pt x="231715" y="244876"/>
                  <a:pt x="225711" y="239461"/>
                </a:cubicBezTo>
                <a:cubicBezTo>
                  <a:pt x="224820" y="238657"/>
                  <a:pt x="224032" y="237748"/>
                  <a:pt x="223362" y="236751"/>
                </a:cubicBezTo>
                <a:cubicBezTo>
                  <a:pt x="203715" y="213881"/>
                  <a:pt x="172744" y="204219"/>
                  <a:pt x="143577" y="211864"/>
                </a:cubicBezTo>
                <a:cubicBezTo>
                  <a:pt x="135825" y="214161"/>
                  <a:pt x="127679" y="209739"/>
                  <a:pt x="125383" y="201986"/>
                </a:cubicBezTo>
                <a:cubicBezTo>
                  <a:pt x="125346" y="201864"/>
                  <a:pt x="125311" y="201740"/>
                  <a:pt x="125278" y="201617"/>
                </a:cubicBezTo>
                <a:cubicBezTo>
                  <a:pt x="122888" y="194445"/>
                  <a:pt x="126765" y="186693"/>
                  <a:pt x="133937" y="184304"/>
                </a:cubicBezTo>
                <a:cubicBezTo>
                  <a:pt x="134220" y="184209"/>
                  <a:pt x="134505" y="184125"/>
                  <a:pt x="134794" y="184049"/>
                </a:cubicBezTo>
                <a:cubicBezTo>
                  <a:pt x="144059" y="181343"/>
                  <a:pt x="153692" y="180108"/>
                  <a:pt x="163341" y="180389"/>
                </a:cubicBezTo>
                <a:cubicBezTo>
                  <a:pt x="194897" y="179940"/>
                  <a:pt x="225000" y="193635"/>
                  <a:pt x="245395" y="217720"/>
                </a:cubicBezTo>
                <a:close/>
                <a:moveTo>
                  <a:pt x="124473" y="292894"/>
                </a:moveTo>
                <a:cubicBezTo>
                  <a:pt x="124473" y="268638"/>
                  <a:pt x="144136" y="248975"/>
                  <a:pt x="168391" y="248975"/>
                </a:cubicBezTo>
                <a:cubicBezTo>
                  <a:pt x="192647" y="248975"/>
                  <a:pt x="212310" y="268638"/>
                  <a:pt x="212310" y="292894"/>
                </a:cubicBezTo>
                <a:cubicBezTo>
                  <a:pt x="212310" y="317149"/>
                  <a:pt x="192647" y="336812"/>
                  <a:pt x="168391" y="336812"/>
                </a:cubicBezTo>
                <a:cubicBezTo>
                  <a:pt x="144136" y="336812"/>
                  <a:pt x="124473" y="317149"/>
                  <a:pt x="124473" y="292894"/>
                </a:cubicBezTo>
                <a:close/>
                <a:moveTo>
                  <a:pt x="430658" y="455539"/>
                </a:moveTo>
                <a:cubicBezTo>
                  <a:pt x="369113" y="535703"/>
                  <a:pt x="254236" y="550798"/>
                  <a:pt x="174071" y="489253"/>
                </a:cubicBezTo>
                <a:cubicBezTo>
                  <a:pt x="161410" y="479534"/>
                  <a:pt x="150076" y="468199"/>
                  <a:pt x="140357" y="455539"/>
                </a:cubicBezTo>
                <a:cubicBezTo>
                  <a:pt x="135424" y="449131"/>
                  <a:pt x="136621" y="439939"/>
                  <a:pt x="143028" y="435007"/>
                </a:cubicBezTo>
                <a:cubicBezTo>
                  <a:pt x="149436" y="430075"/>
                  <a:pt x="158628" y="431271"/>
                  <a:pt x="163560" y="437678"/>
                </a:cubicBezTo>
                <a:cubicBezTo>
                  <a:pt x="215243" y="505028"/>
                  <a:pt x="311738" y="517729"/>
                  <a:pt x="379087" y="466046"/>
                </a:cubicBezTo>
                <a:cubicBezTo>
                  <a:pt x="389741" y="457870"/>
                  <a:pt x="399278" y="448333"/>
                  <a:pt x="407454" y="437678"/>
                </a:cubicBezTo>
                <a:cubicBezTo>
                  <a:pt x="412386" y="431271"/>
                  <a:pt x="421578" y="430075"/>
                  <a:pt x="427986" y="435007"/>
                </a:cubicBezTo>
                <a:cubicBezTo>
                  <a:pt x="434394" y="439939"/>
                  <a:pt x="435590" y="449131"/>
                  <a:pt x="430658" y="455539"/>
                </a:cubicBezTo>
                <a:close/>
                <a:moveTo>
                  <a:pt x="402623" y="336812"/>
                </a:moveTo>
                <a:cubicBezTo>
                  <a:pt x="378368" y="336812"/>
                  <a:pt x="358705" y="317149"/>
                  <a:pt x="358705" y="292894"/>
                </a:cubicBezTo>
                <a:cubicBezTo>
                  <a:pt x="358705" y="268638"/>
                  <a:pt x="378368" y="248975"/>
                  <a:pt x="402623" y="248975"/>
                </a:cubicBezTo>
                <a:cubicBezTo>
                  <a:pt x="426879" y="248975"/>
                  <a:pt x="446542" y="268638"/>
                  <a:pt x="446542" y="292894"/>
                </a:cubicBezTo>
                <a:cubicBezTo>
                  <a:pt x="446542" y="317149"/>
                  <a:pt x="426879" y="336812"/>
                  <a:pt x="402623" y="336812"/>
                </a:cubicBezTo>
                <a:close/>
              </a:path>
            </a:pathLst>
          </a:custGeom>
          <a:solidFill>
            <a:srgbClr val="000000"/>
          </a:solidFill>
          <a:ln w="7243" cap="flat">
            <a:noFill/>
            <a:prstDash val="solid"/>
            <a:miter/>
          </a:ln>
        </xdr:spPr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ko-KR" altLang="en-US"/>
          </a:p>
        </xdr:txBody>
      </xdr:sp>
      <xdr:cxnSp macro="">
        <xdr:nvCxnSpPr>
          <xdr:cNvPr id="58" name="직선 화살표 연결선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CxnSpPr>
            <a:cxnSpLocks/>
          </xdr:cNvCxnSpPr>
        </xdr:nvCxnSpPr>
        <xdr:spPr>
          <a:xfrm>
            <a:off x="3877213" y="2709613"/>
            <a:ext cx="1878487" cy="1931106"/>
          </a:xfrm>
          <a:prstGeom prst="straightConnector1">
            <a:avLst/>
          </a:prstGeom>
          <a:ln w="28575">
            <a:solidFill>
              <a:srgbClr val="FF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TextBox 43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 txBox="1"/>
        </xdr:nvSpPr>
        <xdr:spPr>
          <a:xfrm>
            <a:off x="4678321" y="2709613"/>
            <a:ext cx="1878487" cy="575626"/>
          </a:xfrm>
          <a:prstGeom prst="rect">
            <a:avLst/>
          </a:prstGeom>
          <a:ln w="2857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100" b="1"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rPr>
              <a:t>배치 거리 </a:t>
            </a:r>
            <a:r>
              <a:rPr lang="en-US" altLang="ko-KR" sz="1100" b="1"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rPr>
              <a:t>: 200 ~ 700</a:t>
            </a:r>
          </a:p>
          <a:p>
            <a:r>
              <a:rPr lang="ko-KR" altLang="en-US" sz="1100" b="1"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rPr>
              <a:t>평균 거리 </a:t>
            </a:r>
            <a:r>
              <a:rPr lang="en-US" altLang="ko-KR" sz="1100" b="1"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rPr>
              <a:t>: 450</a:t>
            </a:r>
            <a:endParaRPr lang="ko-KR" altLang="en-US" sz="1100" b="1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endParaRPr>
          </a:p>
        </xdr:txBody>
      </xdr:sp>
    </xdr:grpSp>
    <xdr:clientData/>
  </xdr:twoCellAnchor>
  <xdr:twoCellAnchor>
    <xdr:from>
      <xdr:col>0</xdr:col>
      <xdr:colOff>333375</xdr:colOff>
      <xdr:row>55</xdr:row>
      <xdr:rowOff>212725</xdr:rowOff>
    </xdr:from>
    <xdr:to>
      <xdr:col>5</xdr:col>
      <xdr:colOff>158379</xdr:colOff>
      <xdr:row>58</xdr:row>
      <xdr:rowOff>129916</xdr:rowOff>
    </xdr:to>
    <xdr:sp macro="" textlink="">
      <xdr:nvSpPr>
        <xdr:cNvPr id="24" name="제목 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>
          <a:spLocks/>
        </xdr:cNvSpPr>
      </xdr:nvSpPr>
      <xdr:spPr>
        <a:xfrm>
          <a:off x="333375" y="12284075"/>
          <a:ext cx="3127004" cy="564891"/>
        </a:xfrm>
        <a:prstGeom prst="rect">
          <a:avLst/>
        </a:prstGeom>
      </xdr:spPr>
      <xdr:txBody>
        <a:bodyPr vert="horz" wrap="square" lIns="91440" tIns="45720" rIns="91440" bIns="45720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2400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몬스터 배치</a:t>
          </a:r>
        </a:p>
      </xdr:txBody>
    </xdr:sp>
    <xdr:clientData/>
  </xdr:twoCellAnchor>
  <xdr:twoCellAnchor>
    <xdr:from>
      <xdr:col>1</xdr:col>
      <xdr:colOff>385474</xdr:colOff>
      <xdr:row>59</xdr:row>
      <xdr:rowOff>98060</xdr:rowOff>
    </xdr:from>
    <xdr:to>
      <xdr:col>7</xdr:col>
      <xdr:colOff>276225</xdr:colOff>
      <xdr:row>62</xdr:row>
      <xdr:rowOff>193700</xdr:rowOff>
    </xdr:to>
    <xdr:sp macro="" textlink="">
      <xdr:nvSpPr>
        <xdr:cNvPr id="25" name="TextBox 5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045874" y="13033010"/>
          <a:ext cx="3853151" cy="743340"/>
        </a:xfrm>
        <a:prstGeom prst="rect">
          <a:avLst/>
        </a:prstGeom>
      </xdr:spPr>
      <xdr:txBody>
        <a:bodyPr vert="horz" wrap="square" lIns="91440" tIns="45720" rIns="91440" bIns="45720" rtlCol="0" anchor="t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50000"/>
            </a:lnSpc>
          </a:pPr>
          <a:r>
            <a:rPr lang="ko-KR" altLang="en-US" sz="1400" b="1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단독 몬스터의 배치</a:t>
          </a:r>
          <a:endParaRPr lang="en-US" altLang="ko-KR" sz="1400" b="1">
            <a:latin typeface="Microsoft GothicNeo" panose="020B0500000101010101" pitchFamily="50" charset="-127"/>
            <a:ea typeface="Microsoft GothicNeo" panose="020B0500000101010101" pitchFamily="50" charset="-127"/>
            <a:cs typeface="Microsoft GothicNeo" panose="020B0500000101010101" pitchFamily="50" charset="-127"/>
          </a:endParaRPr>
        </a:p>
        <a:p>
          <a:pPr>
            <a:lnSpc>
              <a:spcPct val="150000"/>
            </a:lnSpc>
          </a:pPr>
          <a:r>
            <a:rPr lang="ko-KR" altLang="en-US" sz="14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몰이</a:t>
          </a:r>
          <a:r>
            <a:rPr lang="en-US" altLang="ko-KR" sz="14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(</a:t>
          </a:r>
          <a:r>
            <a:rPr lang="ko-KR" altLang="en-US" sz="14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이동</a:t>
          </a:r>
          <a:r>
            <a:rPr lang="en-US" altLang="ko-KR" sz="14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)</a:t>
          </a:r>
          <a:r>
            <a:rPr lang="ko-KR" altLang="en-US" sz="14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를 통한 평균적 </a:t>
          </a:r>
          <a:r>
            <a:rPr lang="en-US" altLang="ko-KR" sz="14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2</a:t>
          </a:r>
          <a:r>
            <a:rPr lang="ko-KR" altLang="en-US" sz="14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마리의 동시 공격</a:t>
          </a:r>
          <a:endParaRPr lang="en-US" altLang="ko-KR" sz="1400">
            <a:latin typeface="Microsoft GothicNeo Light" panose="020B0300000101010101" pitchFamily="50" charset="-127"/>
            <a:ea typeface="Microsoft GothicNeo Light" panose="020B0300000101010101" pitchFamily="50" charset="-127"/>
            <a:cs typeface="Microsoft GothicNeo Light" panose="020B0300000101010101" pitchFamily="50" charset="-127"/>
          </a:endParaRPr>
        </a:p>
      </xdr:txBody>
    </xdr:sp>
    <xdr:clientData/>
  </xdr:twoCellAnchor>
  <xdr:twoCellAnchor>
    <xdr:from>
      <xdr:col>7</xdr:col>
      <xdr:colOff>441123</xdr:colOff>
      <xdr:row>59</xdr:row>
      <xdr:rowOff>63429</xdr:rowOff>
    </xdr:from>
    <xdr:to>
      <xdr:col>14</xdr:col>
      <xdr:colOff>421313</xdr:colOff>
      <xdr:row>62</xdr:row>
      <xdr:rowOff>159069</xdr:rowOff>
    </xdr:to>
    <xdr:sp macro="" textlink="">
      <xdr:nvSpPr>
        <xdr:cNvPr id="26" name="TextBox 66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5063923" y="12998379"/>
          <a:ext cx="4602990" cy="743340"/>
        </a:xfrm>
        <a:prstGeom prst="rect">
          <a:avLst/>
        </a:prstGeom>
      </xdr:spPr>
      <xdr:txBody>
        <a:bodyPr vert="horz" wrap="square" lIns="91440" tIns="45720" rIns="91440" bIns="45720" rtlCol="0" anchor="t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50000"/>
            </a:lnSpc>
          </a:pPr>
          <a:r>
            <a:rPr lang="ko-KR" altLang="en-US" sz="1400" b="1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몬스터 집단의 배치</a:t>
          </a:r>
          <a:endParaRPr lang="en-US" altLang="ko-KR" sz="1400" b="1">
            <a:latin typeface="Microsoft GothicNeo" panose="020B0500000101010101" pitchFamily="50" charset="-127"/>
            <a:ea typeface="Microsoft GothicNeo" panose="020B0500000101010101" pitchFamily="50" charset="-127"/>
            <a:cs typeface="Microsoft GothicNeo" panose="020B0500000101010101" pitchFamily="50" charset="-127"/>
          </a:endParaRPr>
        </a:p>
        <a:p>
          <a:pPr>
            <a:lnSpc>
              <a:spcPct val="150000"/>
            </a:lnSpc>
          </a:pPr>
          <a:r>
            <a:rPr lang="ko-KR" altLang="en-US" sz="14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핵엔슬래시 같은 타격감 제공을 위한 몬스터 배치</a:t>
          </a:r>
        </a:p>
      </xdr:txBody>
    </xdr:sp>
    <xdr:clientData/>
  </xdr:twoCellAnchor>
  <xdr:twoCellAnchor>
    <xdr:from>
      <xdr:col>7</xdr:col>
      <xdr:colOff>497115</xdr:colOff>
      <xdr:row>63</xdr:row>
      <xdr:rowOff>159170</xdr:rowOff>
    </xdr:from>
    <xdr:to>
      <xdr:col>12</xdr:col>
      <xdr:colOff>2422</xdr:colOff>
      <xdr:row>80</xdr:row>
      <xdr:rowOff>77154</xdr:rowOff>
    </xdr:to>
    <xdr:grpSp>
      <xdr:nvGrpSpPr>
        <xdr:cNvPr id="27" name="그룹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5231040" y="13598945"/>
          <a:ext cx="2886682" cy="3480334"/>
          <a:chOff x="7914012" y="2079818"/>
          <a:chExt cx="3298793" cy="3921131"/>
        </a:xfrm>
      </xdr:grpSpPr>
      <xdr:grpSp>
        <xdr:nvGrpSpPr>
          <xdr:cNvPr id="29" name="그룹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GrpSpPr/>
        </xdr:nvGrpSpPr>
        <xdr:grpSpPr>
          <a:xfrm>
            <a:off x="7958264" y="2079818"/>
            <a:ext cx="3254541" cy="3898211"/>
            <a:chOff x="6863390" y="2033653"/>
            <a:chExt cx="3254541" cy="3898211"/>
          </a:xfrm>
        </xdr:grpSpPr>
        <xdr:pic>
          <xdr:nvPicPr>
            <xdr:cNvPr id="47" name="Picture 2" descr="PNG 및 SVG의 그리드 일러스트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saturation sat="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6701674" y="4132139"/>
              <a:ext cx="1961441" cy="163801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8" name="Picture 2" descr="PNG 및 SVG의 그리드 일러스트">
              <a:extLst>
                <a:ext uri="{FF2B5EF4-FFF2-40B4-BE49-F238E27FC236}">
                  <a16:creationId xmlns:a16="http://schemas.microsoft.com/office/drawing/2014/main" id="{00000000-0008-0000-0300-000030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saturation sat="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6701870" y="2196274"/>
              <a:ext cx="1961441" cy="163801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9" name="Picture 2" descr="PNG 및 SVG의 그리드 일러스트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saturation sat="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8318009" y="4131234"/>
              <a:ext cx="1961441" cy="163801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0" name="Picture 2" descr="PNG 및 SVG의 그리드 일러스트">
              <a:extLst>
                <a:ext uri="{FF2B5EF4-FFF2-40B4-BE49-F238E27FC236}">
                  <a16:creationId xmlns:a16="http://schemas.microsoft.com/office/drawing/2014/main" id="{00000000-0008-0000-0300-000032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saturation sat="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8318205" y="2195369"/>
              <a:ext cx="1961441" cy="163801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0" name="그림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1142" b="94780" l="4533" r="91785">
                        <a14:foregroundMark x1="40510" y1="9788" x2="52125" y2="5873"/>
                        <a14:foregroundMark x1="51416" y1="3263" x2="51841" y2="1631"/>
                        <a14:foregroundMark x1="66714" y1="5383" x2="67705" y2="5383"/>
                        <a14:foregroundMark x1="68272" y1="5546" x2="68272" y2="5546"/>
                        <a14:foregroundMark x1="33853" y1="6199" x2="33853" y2="6199"/>
                        <a14:foregroundMark x1="38527" y1="6199" x2="38527" y2="6199"/>
                        <a14:foregroundMark x1="35977" y1="6199" x2="35977" y2="6199"/>
                        <a14:foregroundMark x1="21671" y1="20065" x2="21671" y2="20065"/>
                        <a14:foregroundMark x1="8074" y1="29690" x2="8074" y2="29690"/>
                        <a14:foregroundMark x1="9065" y1="25612" x2="9065" y2="25612"/>
                        <a14:foregroundMark x1="8215" y1="25938" x2="8215" y2="25938"/>
                        <a14:foregroundMark x1="4674" y1="30179" x2="4674" y2="30179"/>
                        <a14:foregroundMark x1="19405" y1="59543" x2="19405" y2="59543"/>
                        <a14:foregroundMark x1="19263" y1="56607" x2="19263" y2="56607"/>
                        <a14:foregroundMark x1="19688" y1="56444" x2="19688" y2="56444"/>
                        <a14:foregroundMark x1="49433" y1="90375" x2="49433" y2="90375"/>
                        <a14:foregroundMark x1="50142" y1="94780" x2="50142" y2="94780"/>
                        <a14:foregroundMark x1="89377" y1="37194" x2="89377" y2="37194"/>
                        <a14:foregroundMark x1="91785" y1="33768" x2="91785" y2="33768"/>
                        <a14:foregroundMark x1="81586" y1="24307" x2="81586" y2="2430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914012" y="5645608"/>
            <a:ext cx="409251" cy="355341"/>
          </a:xfrm>
          <a:prstGeom prst="rect">
            <a:avLst/>
          </a:prstGeom>
        </xdr:spPr>
      </xdr:pic>
      <xdr:pic>
        <xdr:nvPicPr>
          <xdr:cNvPr id="31" name="내용 개체 틀 38" descr="단색으로 채워진 악마 얼굴 단색으로 채워진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7981401" y="5006932"/>
            <a:ext cx="310248" cy="310248"/>
          </a:xfrm>
          <a:prstGeom prst="rect">
            <a:avLst/>
          </a:prstGeom>
        </xdr:spPr>
      </xdr:pic>
      <xdr:pic>
        <xdr:nvPicPr>
          <xdr:cNvPr id="32" name="내용 개체 틀 38" descr="단색으로 채워진 악마 얼굴 단색으로 채워진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8300329" y="4998452"/>
            <a:ext cx="310248" cy="310248"/>
          </a:xfrm>
          <a:prstGeom prst="rect">
            <a:avLst/>
          </a:prstGeom>
        </xdr:spPr>
      </xdr:pic>
      <xdr:pic>
        <xdr:nvPicPr>
          <xdr:cNvPr id="33" name="내용 개체 틀 38" descr="단색으로 채워진 악마 얼굴 단색으로 채워진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7989885" y="5317534"/>
            <a:ext cx="310248" cy="310248"/>
          </a:xfrm>
          <a:prstGeom prst="rect">
            <a:avLst/>
          </a:prstGeom>
        </xdr:spPr>
      </xdr:pic>
      <xdr:pic>
        <xdr:nvPicPr>
          <xdr:cNvPr id="34" name="내용 개체 틀 38" descr="단색으로 채워진 악마 얼굴 단색으로 채워진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8300133" y="5317180"/>
            <a:ext cx="310248" cy="310248"/>
          </a:xfrm>
          <a:prstGeom prst="rect">
            <a:avLst/>
          </a:prstGeom>
        </xdr:spPr>
      </xdr:pic>
      <xdr:pic>
        <xdr:nvPicPr>
          <xdr:cNvPr id="35" name="내용 개체 틀 38" descr="단색으로 채워진 악마 얼굴 단색으로 채워진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8625035" y="4988039"/>
            <a:ext cx="487225" cy="487225"/>
          </a:xfrm>
          <a:prstGeom prst="rect">
            <a:avLst/>
          </a:prstGeom>
        </xdr:spPr>
      </xdr:pic>
      <xdr:pic>
        <xdr:nvPicPr>
          <xdr:cNvPr id="36" name="내용 개체 틀 38" descr="단색으로 채워진 악마 얼굴 단색으로 채워진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0550270" y="2110429"/>
            <a:ext cx="310248" cy="310248"/>
          </a:xfrm>
          <a:prstGeom prst="rect">
            <a:avLst/>
          </a:prstGeom>
        </xdr:spPr>
      </xdr:pic>
      <xdr:pic>
        <xdr:nvPicPr>
          <xdr:cNvPr id="37" name="내용 개체 틀 38" descr="단색으로 채워진 악마 얼굴 단색으로 채워진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0869198" y="2101949"/>
            <a:ext cx="310248" cy="310248"/>
          </a:xfrm>
          <a:prstGeom prst="rect">
            <a:avLst/>
          </a:prstGeom>
        </xdr:spPr>
      </xdr:pic>
      <xdr:pic>
        <xdr:nvPicPr>
          <xdr:cNvPr id="38" name="내용 개체 틀 38" descr="단색으로 채워진 악마 얼굴 단색으로 채워진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0558754" y="2421031"/>
            <a:ext cx="310248" cy="310248"/>
          </a:xfrm>
          <a:prstGeom prst="rect">
            <a:avLst/>
          </a:prstGeom>
        </xdr:spPr>
      </xdr:pic>
      <xdr:pic>
        <xdr:nvPicPr>
          <xdr:cNvPr id="39" name="내용 개체 틀 38" descr="단색으로 채워진 악마 얼굴 단색으로 채워진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0869002" y="2420677"/>
            <a:ext cx="310248" cy="310248"/>
          </a:xfrm>
          <a:prstGeom prst="rect">
            <a:avLst/>
          </a:prstGeom>
        </xdr:spPr>
      </xdr:pic>
      <xdr:pic>
        <xdr:nvPicPr>
          <xdr:cNvPr id="40" name="내용 개체 틀 38" descr="단색으로 채워진 악마 얼굴 단색으로 채워진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0058705" y="2101949"/>
            <a:ext cx="487225" cy="487225"/>
          </a:xfrm>
          <a:prstGeom prst="rect">
            <a:avLst/>
          </a:prstGeom>
        </xdr:spPr>
      </xdr:pic>
      <xdr:cxnSp macro="">
        <xdr:nvCxnSpPr>
          <xdr:cNvPr id="41" name="직선 화살표 연결선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CxnSpPr>
            <a:cxnSpLocks/>
          </xdr:cNvCxnSpPr>
        </xdr:nvCxnSpPr>
        <xdr:spPr>
          <a:xfrm flipH="1">
            <a:off x="8323263" y="2408005"/>
            <a:ext cx="2545543" cy="2908673"/>
          </a:xfrm>
          <a:prstGeom prst="straightConnector1">
            <a:avLst/>
          </a:prstGeom>
          <a:ln w="28575">
            <a:solidFill>
              <a:srgbClr val="FF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TextBox 80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 txBox="1"/>
        </xdr:nvSpPr>
        <xdr:spPr>
          <a:xfrm>
            <a:off x="8342657" y="3059699"/>
            <a:ext cx="1634817" cy="362531"/>
          </a:xfrm>
          <a:prstGeom prst="rect">
            <a:avLst/>
          </a:prstGeom>
          <a:ln w="2857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200" b="1"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rPr>
              <a:t>평균 거리 </a:t>
            </a:r>
            <a:r>
              <a:rPr lang="en-US" altLang="ko-KR" sz="1200" b="1">
                <a:latin typeface="Microsoft GothicNeo" panose="020B0500000101010101" pitchFamily="50" charset="-127"/>
                <a:ea typeface="Microsoft GothicNeo" panose="020B0500000101010101" pitchFamily="50" charset="-127"/>
                <a:cs typeface="Microsoft GothicNeo" panose="020B0500000101010101" pitchFamily="50" charset="-127"/>
              </a:rPr>
              <a:t>: 1200</a:t>
            </a:r>
            <a:endParaRPr lang="ko-KR" altLang="en-US" sz="1200" b="1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endParaRPr>
          </a:p>
        </xdr:txBody>
      </xdr:sp>
      <xdr:pic>
        <xdr:nvPicPr>
          <xdr:cNvPr id="43" name="내용 개체 틀 38" descr="단색으로 채워진 악마 얼굴 단색으로 채워진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7979264" y="2123067"/>
            <a:ext cx="314701" cy="314701"/>
          </a:xfrm>
          <a:prstGeom prst="rect">
            <a:avLst/>
          </a:prstGeom>
        </xdr:spPr>
      </xdr:pic>
      <xdr:pic>
        <xdr:nvPicPr>
          <xdr:cNvPr id="44" name="내용 개체 틀 38" descr="단색으로 채워진 악마 얼굴 단색으로 채워진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8634327" y="3406733"/>
            <a:ext cx="314701" cy="314701"/>
          </a:xfrm>
          <a:prstGeom prst="rect">
            <a:avLst/>
          </a:prstGeom>
        </xdr:spPr>
      </xdr:pic>
      <xdr:pic>
        <xdr:nvPicPr>
          <xdr:cNvPr id="45" name="내용 개체 틀 38" descr="단색으로 채워진 악마 얼굴 단색으로 채워진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0577039" y="4053842"/>
            <a:ext cx="314701" cy="314701"/>
          </a:xfrm>
          <a:prstGeom prst="rect">
            <a:avLst/>
          </a:prstGeom>
        </xdr:spPr>
      </xdr:pic>
      <xdr:pic>
        <xdr:nvPicPr>
          <xdr:cNvPr id="46" name="내용 개체 틀 38" descr="단색으로 채워진 악마 얼굴 단색으로 채워진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0229374" y="5316679"/>
            <a:ext cx="314701" cy="31470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223549</xdr:colOff>
      <xdr:row>57</xdr:row>
      <xdr:rowOff>192251</xdr:rowOff>
    </xdr:from>
    <xdr:to>
      <xdr:col>8</xdr:col>
      <xdr:colOff>203739</xdr:colOff>
      <xdr:row>60</xdr:row>
      <xdr:rowOff>36833</xdr:rowOff>
    </xdr:to>
    <xdr:sp macro="" textlink="">
      <xdr:nvSpPr>
        <xdr:cNvPr id="28" name="TextBox 4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883949" y="12695401"/>
          <a:ext cx="4602990" cy="492282"/>
        </a:xfrm>
        <a:prstGeom prst="rect">
          <a:avLst/>
        </a:prstGeom>
      </xdr:spPr>
      <xdr:txBody>
        <a:bodyPr vert="horz" wrap="square" lIns="91440" tIns="45720" rIns="91440" bIns="45720" rtlCol="0" anchor="t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50000"/>
            </a:lnSpc>
          </a:pPr>
          <a:r>
            <a:rPr lang="ko-KR" altLang="en-US" sz="14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몰이를 통한 공격과</a:t>
          </a:r>
          <a:r>
            <a:rPr lang="en-US" altLang="ko-KR" sz="14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 </a:t>
          </a:r>
          <a:r>
            <a:rPr lang="ko-KR" altLang="en-US" sz="14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중첩의 적절한 조절을 위한 거리 설정</a:t>
          </a:r>
        </a:p>
      </xdr:txBody>
    </xdr:sp>
    <xdr:clientData/>
  </xdr:twoCellAnchor>
  <xdr:twoCellAnchor editAs="oneCell">
    <xdr:from>
      <xdr:col>1</xdr:col>
      <xdr:colOff>190556</xdr:colOff>
      <xdr:row>89</xdr:row>
      <xdr:rowOff>123574</xdr:rowOff>
    </xdr:from>
    <xdr:to>
      <xdr:col>5</xdr:col>
      <xdr:colOff>659703</xdr:colOff>
      <xdr:row>108</xdr:row>
      <xdr:rowOff>19176</xdr:rowOff>
    </xdr:to>
    <xdr:pic>
      <xdr:nvPicPr>
        <xdr:cNvPr id="60" name="Picture 2" descr="PNG 및 SVG의 그리드 일러스트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556704" y="19331301"/>
          <a:ext cx="3877052" cy="3237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183173</xdr:colOff>
      <xdr:row>104</xdr:row>
      <xdr:rowOff>187896</xdr:rowOff>
    </xdr:from>
    <xdr:to>
      <xdr:col>2</xdr:col>
      <xdr:colOff>230689</xdr:colOff>
      <xdr:row>107</xdr:row>
      <xdr:rowOff>195963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42" b="94780" l="4533" r="91785">
                      <a14:foregroundMark x1="40510" y1="9788" x2="52125" y2="5873"/>
                      <a14:foregroundMark x1="51416" y1="3263" x2="51841" y2="1631"/>
                      <a14:foregroundMark x1="66714" y1="5383" x2="67705" y2="5383"/>
                      <a14:foregroundMark x1="68272" y1="5546" x2="68272" y2="5546"/>
                      <a14:foregroundMark x1="33853" y1="6199" x2="33853" y2="6199"/>
                      <a14:foregroundMark x1="38527" y1="6199" x2="38527" y2="6199"/>
                      <a14:foregroundMark x1="35977" y1="6199" x2="35977" y2="6199"/>
                      <a14:foregroundMark x1="21671" y1="20065" x2="21671" y2="20065"/>
                      <a14:foregroundMark x1="8074" y1="29690" x2="8074" y2="29690"/>
                      <a14:foregroundMark x1="9065" y1="25612" x2="9065" y2="25612"/>
                      <a14:foregroundMark x1="8215" y1="25938" x2="8215" y2="25938"/>
                      <a14:foregroundMark x1="4674" y1="30179" x2="4674" y2="30179"/>
                      <a14:foregroundMark x1="19405" y1="59543" x2="19405" y2="59543"/>
                      <a14:foregroundMark x1="19263" y1="56607" x2="19263" y2="56607"/>
                      <a14:foregroundMark x1="19688" y1="56444" x2="19688" y2="56444"/>
                      <a14:foregroundMark x1="49433" y1="90375" x2="49433" y2="90375"/>
                      <a14:foregroundMark x1="50142" y1="94780" x2="50142" y2="94780"/>
                      <a14:foregroundMark x1="89377" y1="37194" x2="89377" y2="37194"/>
                      <a14:foregroundMark x1="91785" y1="33768" x2="91785" y2="33768"/>
                      <a14:foregroundMark x1="81586" y1="24307" x2="81586" y2="2430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68973" y="22219221"/>
          <a:ext cx="733316" cy="636717"/>
        </a:xfrm>
        <a:prstGeom prst="rect">
          <a:avLst/>
        </a:prstGeom>
      </xdr:spPr>
    </xdr:pic>
    <xdr:clientData/>
  </xdr:twoCellAnchor>
  <xdr:twoCellAnchor>
    <xdr:from>
      <xdr:col>1</xdr:col>
      <xdr:colOff>199026</xdr:colOff>
      <xdr:row>108</xdr:row>
      <xdr:rowOff>136053</xdr:rowOff>
    </xdr:from>
    <xdr:to>
      <xdr:col>2</xdr:col>
      <xdr:colOff>214838</xdr:colOff>
      <xdr:row>108</xdr:row>
      <xdr:rowOff>136053</xdr:rowOff>
    </xdr:to>
    <xdr:cxnSp macro="">
      <xdr:nvCxnSpPr>
        <xdr:cNvPr id="62" name="직선 화살표 연결선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CxnSpPr/>
      </xdr:nvCxnSpPr>
      <xdr:spPr>
        <a:xfrm>
          <a:off x="884826" y="23005578"/>
          <a:ext cx="701612" cy="0"/>
        </a:xfrm>
        <a:prstGeom prst="straightConnector1">
          <a:avLst/>
        </a:prstGeom>
        <a:ln w="1905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103568</xdr:colOff>
      <xdr:row>109</xdr:row>
      <xdr:rowOff>16250</xdr:rowOff>
    </xdr:from>
    <xdr:to>
      <xdr:col>2</xdr:col>
      <xdr:colOff>310295</xdr:colOff>
      <xdr:row>110</xdr:row>
      <xdr:rowOff>205163</xdr:rowOff>
    </xdr:to>
    <xdr:sp macro="" textlink="">
      <xdr:nvSpPr>
        <xdr:cNvPr id="63" name="제목 1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/>
        </xdr:cNvSpPr>
      </xdr:nvSpPr>
      <xdr:spPr>
        <a:xfrm>
          <a:off x="789368" y="23095325"/>
          <a:ext cx="892527" cy="398463"/>
        </a:xfrm>
        <a:prstGeom prst="rect">
          <a:avLst/>
        </a:prstGeom>
      </xdr:spPr>
      <xdr:txBody>
        <a:bodyPr vert="horz" wrap="square" lIns="91440" tIns="45720" rIns="91440" bIns="45720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400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100</a:t>
          </a:r>
          <a:endParaRPr lang="ko-KR" altLang="en-US" sz="2400">
            <a:latin typeface="Microsoft GothicNeo" panose="020B0500000101010101" pitchFamily="50" charset="-127"/>
            <a:ea typeface="Microsoft GothicNeo" panose="020B0500000101010101" pitchFamily="50" charset="-127"/>
            <a:cs typeface="Microsoft GothicNeo" panose="020B0500000101010101" pitchFamily="50" charset="-127"/>
          </a:endParaRPr>
        </a:p>
      </xdr:txBody>
    </xdr:sp>
    <xdr:clientData/>
  </xdr:twoCellAnchor>
  <xdr:twoCellAnchor>
    <xdr:from>
      <xdr:col>3</xdr:col>
      <xdr:colOff>111844</xdr:colOff>
      <xdr:row>108</xdr:row>
      <xdr:rowOff>50394</xdr:rowOff>
    </xdr:from>
    <xdr:to>
      <xdr:col>6</xdr:col>
      <xdr:colOff>43555</xdr:colOff>
      <xdr:row>109</xdr:row>
      <xdr:rowOff>196185</xdr:rowOff>
    </xdr:to>
    <xdr:sp macro="" textlink="">
      <xdr:nvSpPr>
        <xdr:cNvPr id="64" name="제목 1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>
          <a:spLocks/>
        </xdr:cNvSpPr>
      </xdr:nvSpPr>
      <xdr:spPr>
        <a:xfrm>
          <a:off x="2169244" y="22919919"/>
          <a:ext cx="1989111" cy="355341"/>
        </a:xfrm>
        <a:prstGeom prst="rect">
          <a:avLst/>
        </a:prstGeom>
      </xdr:spPr>
      <xdr:txBody>
        <a:bodyPr vert="horz" wrap="square" lIns="91440" tIns="45720" rIns="91440" bIns="45720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ko-KR" sz="1600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1 UNIT</a:t>
          </a:r>
          <a:r>
            <a:rPr lang="ko-KR" altLang="en-US" sz="1600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  </a:t>
          </a:r>
          <a:r>
            <a:rPr lang="en-US" altLang="ko-KR" sz="1600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= 100 = </a:t>
          </a:r>
          <a:r>
            <a:rPr lang="en-US" altLang="ko-KR" sz="1600" b="0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1M</a:t>
          </a:r>
          <a:endParaRPr lang="ko-KR" altLang="en-US" sz="1600">
            <a:latin typeface="Microsoft GothicNeo" panose="020B0500000101010101" pitchFamily="50" charset="-127"/>
            <a:ea typeface="Microsoft GothicNeo" panose="020B0500000101010101" pitchFamily="50" charset="-127"/>
            <a:cs typeface="Microsoft GothicNeo" panose="020B0500000101010101" pitchFamily="50" charset="-127"/>
          </a:endParaRPr>
        </a:p>
      </xdr:txBody>
    </xdr:sp>
    <xdr:clientData/>
  </xdr:twoCellAnchor>
  <xdr:twoCellAnchor editAs="oneCell">
    <xdr:from>
      <xdr:col>7</xdr:col>
      <xdr:colOff>226074</xdr:colOff>
      <xdr:row>87</xdr:row>
      <xdr:rowOff>39126</xdr:rowOff>
    </xdr:from>
    <xdr:to>
      <xdr:col>10</xdr:col>
      <xdr:colOff>30765</xdr:colOff>
      <xdr:row>97</xdr:row>
      <xdr:rowOff>173394</xdr:rowOff>
    </xdr:to>
    <xdr:pic>
      <xdr:nvPicPr>
        <xdr:cNvPr id="65" name="Picture 2" descr="PNG 및 SVG의 그리드 일러스트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842836" y="18691939"/>
          <a:ext cx="2229768" cy="1862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240461</xdr:colOff>
      <xdr:row>94</xdr:row>
      <xdr:rowOff>58248</xdr:rowOff>
    </xdr:from>
    <xdr:to>
      <xdr:col>9</xdr:col>
      <xdr:colOff>16378</xdr:colOff>
      <xdr:row>96</xdr:row>
      <xdr:rowOff>40044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42" b="94780" l="4533" r="91785">
                      <a14:foregroundMark x1="40510" y1="9788" x2="52125" y2="5873"/>
                      <a14:foregroundMark x1="51416" y1="3263" x2="51841" y2="1631"/>
                      <a14:foregroundMark x1="66714" y1="5383" x2="67705" y2="5383"/>
                      <a14:foregroundMark x1="68272" y1="5546" x2="68272" y2="5546"/>
                      <a14:foregroundMark x1="33853" y1="6199" x2="33853" y2="6199"/>
                      <a14:foregroundMark x1="38527" y1="6199" x2="38527" y2="6199"/>
                      <a14:foregroundMark x1="35977" y1="6199" x2="35977" y2="6199"/>
                      <a14:foregroundMark x1="21671" y1="20065" x2="21671" y2="20065"/>
                      <a14:foregroundMark x1="8074" y1="29690" x2="8074" y2="29690"/>
                      <a14:foregroundMark x1="9065" y1="25612" x2="9065" y2="25612"/>
                      <a14:foregroundMark x1="8215" y1="25938" x2="8215" y2="25938"/>
                      <a14:foregroundMark x1="4674" y1="30179" x2="4674" y2="30179"/>
                      <a14:foregroundMark x1="19405" y1="59543" x2="19405" y2="59543"/>
                      <a14:foregroundMark x1="19263" y1="56607" x2="19263" y2="56607"/>
                      <a14:foregroundMark x1="19688" y1="56444" x2="19688" y2="56444"/>
                      <a14:foregroundMark x1="49433" y1="90375" x2="49433" y2="90375"/>
                      <a14:foregroundMark x1="50142" y1="94780" x2="50142" y2="94780"/>
                      <a14:foregroundMark x1="89377" y1="37194" x2="89377" y2="37194"/>
                      <a14:foregroundMark x1="91785" y1="33768" x2="91785" y2="33768"/>
                      <a14:foregroundMark x1="81586" y1="24307" x2="81586" y2="2430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726861" y="19994073"/>
          <a:ext cx="461717" cy="400896"/>
        </a:xfrm>
        <a:prstGeom prst="rect">
          <a:avLst/>
        </a:prstGeom>
      </xdr:spPr>
    </xdr:pic>
    <xdr:clientData/>
  </xdr:twoCellAnchor>
  <xdr:twoCellAnchor>
    <xdr:from>
      <xdr:col>7</xdr:col>
      <xdr:colOff>495450</xdr:colOff>
      <xdr:row>91</xdr:row>
      <xdr:rowOff>127899</xdr:rowOff>
    </xdr:from>
    <xdr:to>
      <xdr:col>9</xdr:col>
      <xdr:colOff>516910</xdr:colOff>
      <xdr:row>98</xdr:row>
      <xdr:rowOff>39719</xdr:rowOff>
    </xdr:to>
    <xdr:sp macro="" textlink="">
      <xdr:nvSpPr>
        <xdr:cNvPr id="67" name="막힌 원호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 rot="20552851">
          <a:off x="5296050" y="19435074"/>
          <a:ext cx="1393060" cy="1378670"/>
        </a:xfrm>
        <a:prstGeom prst="blockArc">
          <a:avLst>
            <a:gd name="adj1" fmla="val 15043245"/>
            <a:gd name="adj2" fmla="val 1123322"/>
            <a:gd name="adj3" fmla="val 4094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10</xdr:col>
      <xdr:colOff>476041</xdr:colOff>
      <xdr:row>87</xdr:row>
      <xdr:rowOff>61569</xdr:rowOff>
    </xdr:from>
    <xdr:to>
      <xdr:col>13</xdr:col>
      <xdr:colOff>280732</xdr:colOff>
      <xdr:row>97</xdr:row>
      <xdr:rowOff>195837</xdr:rowOff>
    </xdr:to>
    <xdr:pic>
      <xdr:nvPicPr>
        <xdr:cNvPr id="68" name="Picture 2" descr="PNG 및 SVG의 그리드 일러스트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150203" y="18714382"/>
          <a:ext cx="2229768" cy="1862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490428</xdr:colOff>
      <xdr:row>94</xdr:row>
      <xdr:rowOff>58248</xdr:rowOff>
    </xdr:from>
    <xdr:to>
      <xdr:col>12</xdr:col>
      <xdr:colOff>266345</xdr:colOff>
      <xdr:row>96</xdr:row>
      <xdr:rowOff>40044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42" b="94780" l="4533" r="91785">
                      <a14:foregroundMark x1="40510" y1="9788" x2="52125" y2="5873"/>
                      <a14:foregroundMark x1="51416" y1="3263" x2="51841" y2="1631"/>
                      <a14:foregroundMark x1="66714" y1="5383" x2="67705" y2="5383"/>
                      <a14:foregroundMark x1="68272" y1="5546" x2="68272" y2="5546"/>
                      <a14:foregroundMark x1="33853" y1="6199" x2="33853" y2="6199"/>
                      <a14:foregroundMark x1="38527" y1="6199" x2="38527" y2="6199"/>
                      <a14:foregroundMark x1="35977" y1="6199" x2="35977" y2="6199"/>
                      <a14:foregroundMark x1="21671" y1="20065" x2="21671" y2="20065"/>
                      <a14:foregroundMark x1="8074" y1="29690" x2="8074" y2="29690"/>
                      <a14:foregroundMark x1="9065" y1="25612" x2="9065" y2="25612"/>
                      <a14:foregroundMark x1="8215" y1="25938" x2="8215" y2="25938"/>
                      <a14:foregroundMark x1="4674" y1="30179" x2="4674" y2="30179"/>
                      <a14:foregroundMark x1="19405" y1="59543" x2="19405" y2="59543"/>
                      <a14:foregroundMark x1="19263" y1="56607" x2="19263" y2="56607"/>
                      <a14:foregroundMark x1="19688" y1="56444" x2="19688" y2="56444"/>
                      <a14:foregroundMark x1="49433" y1="90375" x2="49433" y2="90375"/>
                      <a14:foregroundMark x1="50142" y1="94780" x2="50142" y2="94780"/>
                      <a14:foregroundMark x1="89377" y1="37194" x2="89377" y2="37194"/>
                      <a14:foregroundMark x1="91785" y1="33768" x2="91785" y2="33768"/>
                      <a14:foregroundMark x1="81586" y1="24307" x2="81586" y2="2430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034228" y="19994073"/>
          <a:ext cx="461717" cy="400896"/>
        </a:xfrm>
        <a:prstGeom prst="rect">
          <a:avLst/>
        </a:prstGeom>
      </xdr:spPr>
    </xdr:pic>
    <xdr:clientData/>
  </xdr:twoCellAnchor>
  <xdr:twoCellAnchor>
    <xdr:from>
      <xdr:col>11</xdr:col>
      <xdr:colOff>340206</xdr:colOff>
      <xdr:row>89</xdr:row>
      <xdr:rowOff>49903</xdr:rowOff>
    </xdr:from>
    <xdr:to>
      <xdr:col>12</xdr:col>
      <xdr:colOff>416566</xdr:colOff>
      <xdr:row>94</xdr:row>
      <xdr:rowOff>58246</xdr:rowOff>
    </xdr:to>
    <xdr:sp macro="" textlink="">
      <xdr:nvSpPr>
        <xdr:cNvPr id="70" name="사다리꼴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 rot="10800000">
          <a:off x="7884006" y="18937978"/>
          <a:ext cx="762160" cy="1056093"/>
        </a:xfrm>
        <a:prstGeom prst="trapezoi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 editAs="oneCell">
    <xdr:from>
      <xdr:col>7</xdr:col>
      <xdr:colOff>226074</xdr:colOff>
      <xdr:row>98</xdr:row>
      <xdr:rowOff>25886</xdr:rowOff>
    </xdr:from>
    <xdr:to>
      <xdr:col>10</xdr:col>
      <xdr:colOff>30765</xdr:colOff>
      <xdr:row>108</xdr:row>
      <xdr:rowOff>160154</xdr:rowOff>
    </xdr:to>
    <xdr:pic>
      <xdr:nvPicPr>
        <xdr:cNvPr id="71" name="Picture 2" descr="PNG 및 SVG의 그리드 일러스트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842836" y="20983749"/>
          <a:ext cx="2229768" cy="1862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240461</xdr:colOff>
      <xdr:row>106</xdr:row>
      <xdr:rowOff>161205</xdr:rowOff>
    </xdr:from>
    <xdr:to>
      <xdr:col>9</xdr:col>
      <xdr:colOff>16378</xdr:colOff>
      <xdr:row>108</xdr:row>
      <xdr:rowOff>143001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42" b="94780" l="4533" r="91785">
                      <a14:foregroundMark x1="40510" y1="9788" x2="52125" y2="5873"/>
                      <a14:foregroundMark x1="51416" y1="3263" x2="51841" y2="1631"/>
                      <a14:foregroundMark x1="66714" y1="5383" x2="67705" y2="5383"/>
                      <a14:foregroundMark x1="68272" y1="5546" x2="68272" y2="5546"/>
                      <a14:foregroundMark x1="33853" y1="6199" x2="33853" y2="6199"/>
                      <a14:foregroundMark x1="38527" y1="6199" x2="38527" y2="6199"/>
                      <a14:foregroundMark x1="35977" y1="6199" x2="35977" y2="6199"/>
                      <a14:foregroundMark x1="21671" y1="20065" x2="21671" y2="20065"/>
                      <a14:foregroundMark x1="8074" y1="29690" x2="8074" y2="29690"/>
                      <a14:foregroundMark x1="9065" y1="25612" x2="9065" y2="25612"/>
                      <a14:foregroundMark x1="8215" y1="25938" x2="8215" y2="25938"/>
                      <a14:foregroundMark x1="4674" y1="30179" x2="4674" y2="30179"/>
                      <a14:foregroundMark x1="19405" y1="59543" x2="19405" y2="59543"/>
                      <a14:foregroundMark x1="19263" y1="56607" x2="19263" y2="56607"/>
                      <a14:foregroundMark x1="19688" y1="56444" x2="19688" y2="56444"/>
                      <a14:foregroundMark x1="49433" y1="90375" x2="49433" y2="90375"/>
                      <a14:foregroundMark x1="50142" y1="94780" x2="50142" y2="94780"/>
                      <a14:foregroundMark x1="89377" y1="37194" x2="89377" y2="37194"/>
                      <a14:foregroundMark x1="91785" y1="33768" x2="91785" y2="33768"/>
                      <a14:foregroundMark x1="81586" y1="24307" x2="81586" y2="2430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726861" y="22611630"/>
          <a:ext cx="461717" cy="400896"/>
        </a:xfrm>
        <a:prstGeom prst="rect">
          <a:avLst/>
        </a:prstGeom>
      </xdr:spPr>
    </xdr:pic>
    <xdr:clientData/>
  </xdr:twoCellAnchor>
  <xdr:twoCellAnchor>
    <xdr:from>
      <xdr:col>7</xdr:col>
      <xdr:colOff>286488</xdr:colOff>
      <xdr:row>98</xdr:row>
      <xdr:rowOff>71771</xdr:rowOff>
    </xdr:from>
    <xdr:to>
      <xdr:col>9</xdr:col>
      <xdr:colOff>656150</xdr:colOff>
      <xdr:row>109</xdr:row>
      <xdr:rowOff>126863</xdr:rowOff>
    </xdr:to>
    <xdr:grpSp>
      <xdr:nvGrpSpPr>
        <xdr:cNvPr id="73" name="그룹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GrpSpPr/>
      </xdr:nvGrpSpPr>
      <xdr:grpSpPr>
        <a:xfrm>
          <a:off x="5020413" y="20845796"/>
          <a:ext cx="1722212" cy="2360142"/>
          <a:chOff x="7643112" y="3606216"/>
          <a:chExt cx="1741262" cy="2360142"/>
        </a:xfrm>
      </xdr:grpSpPr>
      <xdr:sp macro="" textlink="">
        <xdr:nvSpPr>
          <xdr:cNvPr id="85" name="막힌 원호 84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SpPr/>
        </xdr:nvSpPr>
        <xdr:spPr>
          <a:xfrm>
            <a:off x="7643112" y="3606216"/>
            <a:ext cx="1741262" cy="1450048"/>
          </a:xfrm>
          <a:prstGeom prst="blockArc">
            <a:avLst>
              <a:gd name="adj1" fmla="val 10800000"/>
              <a:gd name="adj2" fmla="val 21599990"/>
              <a:gd name="adj3" fmla="val 23164"/>
            </a:avLst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86" name="막힌 원호 85">
            <a:extLst>
              <a:ext uri="{FF2B5EF4-FFF2-40B4-BE49-F238E27FC236}">
                <a16:creationId xmlns:a16="http://schemas.microsoft.com/office/drawing/2014/main" id="{00000000-0008-0000-0300-000056000000}"/>
              </a:ext>
            </a:extLst>
          </xdr:cNvPr>
          <xdr:cNvSpPr/>
        </xdr:nvSpPr>
        <xdr:spPr>
          <a:xfrm>
            <a:off x="8028595" y="5158338"/>
            <a:ext cx="970295" cy="808020"/>
          </a:xfrm>
          <a:prstGeom prst="blockArc">
            <a:avLst>
              <a:gd name="adj1" fmla="val 10800000"/>
              <a:gd name="adj2" fmla="val 21599990"/>
              <a:gd name="adj3" fmla="val 23164"/>
            </a:avLst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>
              <a:solidFill>
                <a:schemeClr val="tx1"/>
              </a:solidFill>
            </a:endParaRPr>
          </a:p>
        </xdr:txBody>
      </xdr:sp>
      <xdr:cxnSp macro="">
        <xdr:nvCxnSpPr>
          <xdr:cNvPr id="87" name="직선 화살표 연결선 86">
            <a:extLst>
              <a:ext uri="{FF2B5EF4-FFF2-40B4-BE49-F238E27FC236}">
                <a16:creationId xmlns:a16="http://schemas.microsoft.com/office/drawing/2014/main" id="{00000000-0008-0000-0300-000057000000}"/>
              </a:ext>
            </a:extLst>
          </xdr:cNvPr>
          <xdr:cNvCxnSpPr/>
        </xdr:nvCxnSpPr>
        <xdr:spPr>
          <a:xfrm flipV="1">
            <a:off x="8513742" y="4034047"/>
            <a:ext cx="0" cy="1124291"/>
          </a:xfrm>
          <a:prstGeom prst="straightConnector1">
            <a:avLst/>
          </a:prstGeom>
          <a:ln w="57150">
            <a:solidFill>
              <a:schemeClr val="accent2"/>
            </a:solidFill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" name="직선 화살표 연결선 87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CxnSpPr>
            <a:cxnSpLocks/>
          </xdr:cNvCxnSpPr>
        </xdr:nvCxnSpPr>
        <xdr:spPr>
          <a:xfrm flipH="1" flipV="1">
            <a:off x="7643112" y="4331240"/>
            <a:ext cx="373648" cy="1231108"/>
          </a:xfrm>
          <a:prstGeom prst="straightConnector1">
            <a:avLst/>
          </a:prstGeom>
          <a:ln w="57150">
            <a:solidFill>
              <a:schemeClr val="accent2"/>
            </a:solidFill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직선 화살표 연결선 88">
            <a:extLst>
              <a:ext uri="{FF2B5EF4-FFF2-40B4-BE49-F238E27FC236}">
                <a16:creationId xmlns:a16="http://schemas.microsoft.com/office/drawing/2014/main" id="{00000000-0008-0000-0300-000059000000}"/>
              </a:ext>
            </a:extLst>
          </xdr:cNvPr>
          <xdr:cNvCxnSpPr>
            <a:cxnSpLocks/>
          </xdr:cNvCxnSpPr>
        </xdr:nvCxnSpPr>
        <xdr:spPr>
          <a:xfrm flipV="1">
            <a:off x="8992973" y="4331240"/>
            <a:ext cx="391401" cy="1231108"/>
          </a:xfrm>
          <a:prstGeom prst="straightConnector1">
            <a:avLst/>
          </a:prstGeom>
          <a:ln w="57150">
            <a:solidFill>
              <a:schemeClr val="accent2"/>
            </a:solidFill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10</xdr:col>
      <xdr:colOff>468816</xdr:colOff>
      <xdr:row>98</xdr:row>
      <xdr:rowOff>25886</xdr:rowOff>
    </xdr:from>
    <xdr:to>
      <xdr:col>13</xdr:col>
      <xdr:colOff>273507</xdr:colOff>
      <xdr:row>108</xdr:row>
      <xdr:rowOff>160154</xdr:rowOff>
    </xdr:to>
    <xdr:pic>
      <xdr:nvPicPr>
        <xdr:cNvPr id="74" name="Picture 2" descr="PNG 및 SVG의 그리드 일러스트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142978" y="20983749"/>
          <a:ext cx="2229768" cy="1862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496874</xdr:colOff>
      <xdr:row>106</xdr:row>
      <xdr:rowOff>205065</xdr:rowOff>
    </xdr:from>
    <xdr:to>
      <xdr:col>12</xdr:col>
      <xdr:colOff>272791</xdr:colOff>
      <xdr:row>108</xdr:row>
      <xdr:rowOff>186861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42" b="94780" l="4533" r="91785">
                      <a14:foregroundMark x1="40510" y1="9788" x2="52125" y2="5873"/>
                      <a14:foregroundMark x1="51416" y1="3263" x2="51841" y2="1631"/>
                      <a14:foregroundMark x1="66714" y1="5383" x2="67705" y2="5383"/>
                      <a14:foregroundMark x1="68272" y1="5546" x2="68272" y2="5546"/>
                      <a14:foregroundMark x1="33853" y1="6199" x2="33853" y2="6199"/>
                      <a14:foregroundMark x1="38527" y1="6199" x2="38527" y2="6199"/>
                      <a14:foregroundMark x1="35977" y1="6199" x2="35977" y2="6199"/>
                      <a14:foregroundMark x1="21671" y1="20065" x2="21671" y2="20065"/>
                      <a14:foregroundMark x1="8074" y1="29690" x2="8074" y2="29690"/>
                      <a14:foregroundMark x1="9065" y1="25612" x2="9065" y2="25612"/>
                      <a14:foregroundMark x1="8215" y1="25938" x2="8215" y2="25938"/>
                      <a14:foregroundMark x1="4674" y1="30179" x2="4674" y2="30179"/>
                      <a14:foregroundMark x1="19405" y1="59543" x2="19405" y2="59543"/>
                      <a14:foregroundMark x1="19263" y1="56607" x2="19263" y2="56607"/>
                      <a14:foregroundMark x1="19688" y1="56444" x2="19688" y2="56444"/>
                      <a14:foregroundMark x1="49433" y1="90375" x2="49433" y2="90375"/>
                      <a14:foregroundMark x1="50142" y1="94780" x2="50142" y2="94780"/>
                      <a14:foregroundMark x1="89377" y1="37194" x2="89377" y2="37194"/>
                      <a14:foregroundMark x1="91785" y1="33768" x2="91785" y2="33768"/>
                      <a14:foregroundMark x1="81586" y1="24307" x2="81586" y2="2430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040674" y="22655490"/>
          <a:ext cx="461717" cy="400896"/>
        </a:xfrm>
        <a:prstGeom prst="rect">
          <a:avLst/>
        </a:prstGeom>
      </xdr:spPr>
    </xdr:pic>
    <xdr:clientData/>
  </xdr:twoCellAnchor>
  <xdr:twoCellAnchor>
    <xdr:from>
      <xdr:col>11</xdr:col>
      <xdr:colOff>135251</xdr:colOff>
      <xdr:row>98</xdr:row>
      <xdr:rowOff>25885</xdr:rowOff>
    </xdr:from>
    <xdr:to>
      <xdr:col>12</xdr:col>
      <xdr:colOff>607073</xdr:colOff>
      <xdr:row>107</xdr:row>
      <xdr:rowOff>16619</xdr:rowOff>
    </xdr:to>
    <xdr:sp macro="" textlink="">
      <xdr:nvSpPr>
        <xdr:cNvPr id="76" name="직사각형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7679051" y="20799910"/>
          <a:ext cx="1157622" cy="187668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11</xdr:col>
      <xdr:colOff>129578</xdr:colOff>
      <xdr:row>99</xdr:row>
      <xdr:rowOff>174477</xdr:rowOff>
    </xdr:from>
    <xdr:to>
      <xdr:col>12</xdr:col>
      <xdr:colOff>601400</xdr:colOff>
      <xdr:row>105</xdr:row>
      <xdr:rowOff>9083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7673378" y="21158052"/>
          <a:ext cx="1157622" cy="1091906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12</xdr:col>
      <xdr:colOff>22589</xdr:colOff>
      <xdr:row>98</xdr:row>
      <xdr:rowOff>25885</xdr:rowOff>
    </xdr:from>
    <xdr:to>
      <xdr:col>12</xdr:col>
      <xdr:colOff>22589</xdr:colOff>
      <xdr:row>99</xdr:row>
      <xdr:rowOff>196127</xdr:rowOff>
    </xdr:to>
    <xdr:cxnSp macro="">
      <xdr:nvCxnSpPr>
        <xdr:cNvPr id="78" name="직선 화살표 연결선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>
          <a:cxnSpLocks/>
        </xdr:cNvCxnSpPr>
      </xdr:nvCxnSpPr>
      <xdr:spPr>
        <a:xfrm flipV="1">
          <a:off x="8252189" y="20799910"/>
          <a:ext cx="0" cy="379792"/>
        </a:xfrm>
        <a:prstGeom prst="straightConnector1">
          <a:avLst/>
        </a:prstGeom>
        <a:ln w="57150">
          <a:solidFill>
            <a:schemeClr val="accent4">
              <a:lumMod val="60000"/>
              <a:lumOff val="40000"/>
            </a:schemeClr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35760</xdr:colOff>
      <xdr:row>104</xdr:row>
      <xdr:rowOff>208081</xdr:rowOff>
    </xdr:from>
    <xdr:to>
      <xdr:col>12</xdr:col>
      <xdr:colOff>41932</xdr:colOff>
      <xdr:row>107</xdr:row>
      <xdr:rowOff>6067</xdr:rowOff>
    </xdr:to>
    <xdr:cxnSp macro="">
      <xdr:nvCxnSpPr>
        <xdr:cNvPr id="79" name="직선 화살표 연결선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CxnSpPr>
          <a:cxnSpLocks/>
        </xdr:cNvCxnSpPr>
      </xdr:nvCxnSpPr>
      <xdr:spPr>
        <a:xfrm>
          <a:off x="8265360" y="22239406"/>
          <a:ext cx="6172" cy="426636"/>
        </a:xfrm>
        <a:prstGeom prst="straightConnector1">
          <a:avLst/>
        </a:prstGeom>
        <a:ln w="57150">
          <a:solidFill>
            <a:schemeClr val="accent4">
              <a:lumMod val="60000"/>
              <a:lumOff val="40000"/>
            </a:schemeClr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371475</xdr:colOff>
      <xdr:row>84</xdr:row>
      <xdr:rowOff>1</xdr:rowOff>
    </xdr:from>
    <xdr:to>
      <xdr:col>5</xdr:col>
      <xdr:colOff>196479</xdr:colOff>
      <xdr:row>86</xdr:row>
      <xdr:rowOff>133092</xdr:rowOff>
    </xdr:to>
    <xdr:sp macro="" textlink="">
      <xdr:nvSpPr>
        <xdr:cNvPr id="80" name="제목 1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>
          <a:spLocks/>
        </xdr:cNvSpPr>
      </xdr:nvSpPr>
      <xdr:spPr>
        <a:xfrm>
          <a:off x="371475" y="17840326"/>
          <a:ext cx="3254004" cy="552191"/>
        </a:xfrm>
        <a:prstGeom prst="rect">
          <a:avLst/>
        </a:prstGeom>
      </xdr:spPr>
      <xdr:txBody>
        <a:bodyPr vert="horz" wrap="square" lIns="91440" tIns="45720" rIns="91440" bIns="45720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2400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공격범위</a:t>
          </a:r>
        </a:p>
      </xdr:txBody>
    </xdr:sp>
    <xdr:clientData/>
  </xdr:twoCellAnchor>
  <xdr:twoCellAnchor>
    <xdr:from>
      <xdr:col>1</xdr:col>
      <xdr:colOff>260687</xdr:colOff>
      <xdr:row>86</xdr:row>
      <xdr:rowOff>6775</xdr:rowOff>
    </xdr:from>
    <xdr:to>
      <xdr:col>8</xdr:col>
      <xdr:colOff>240877</xdr:colOff>
      <xdr:row>89</xdr:row>
      <xdr:rowOff>102415</xdr:rowOff>
    </xdr:to>
    <xdr:sp macro="" textlink="">
      <xdr:nvSpPr>
        <xdr:cNvPr id="81" name="TextBox 54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946487" y="18266200"/>
          <a:ext cx="4780790" cy="724290"/>
        </a:xfrm>
        <a:prstGeom prst="rect">
          <a:avLst/>
        </a:prstGeom>
      </xdr:spPr>
      <xdr:txBody>
        <a:bodyPr vert="horz" wrap="square" lIns="91440" tIns="45720" rIns="91440" bIns="45720" rtlCol="0" anchor="t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50000"/>
            </a:lnSpc>
          </a:pPr>
          <a:r>
            <a:rPr lang="ko-KR" altLang="en-US" sz="14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rPr>
            <a:t>모든 공격은 범위 기반 공격</a:t>
          </a:r>
          <a:endParaRPr lang="en-US" altLang="ko-KR" sz="1400">
            <a:latin typeface="Microsoft GothicNeo Light" panose="020B0300000101010101" pitchFamily="50" charset="-127"/>
            <a:ea typeface="Microsoft GothicNeo Light" panose="020B0300000101010101" pitchFamily="50" charset="-127"/>
            <a:cs typeface="Microsoft GothicNeo Light" panose="020B0300000101010101" pitchFamily="50" charset="-127"/>
          </a:endParaRPr>
        </a:p>
      </xdr:txBody>
    </xdr:sp>
    <xdr:clientData/>
  </xdr:twoCellAnchor>
  <xdr:twoCellAnchor editAs="oneCell">
    <xdr:from>
      <xdr:col>1</xdr:col>
      <xdr:colOff>178721</xdr:colOff>
      <xdr:row>101</xdr:row>
      <xdr:rowOff>190122</xdr:rowOff>
    </xdr:from>
    <xdr:to>
      <xdr:col>2</xdr:col>
      <xdr:colOff>226237</xdr:colOff>
      <xdr:row>104</xdr:row>
      <xdr:rowOff>198189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alphaModFix amt="50000"/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42" b="94780" l="4533" r="91785">
                      <a14:foregroundMark x1="40510" y1="9788" x2="52125" y2="5873"/>
                      <a14:foregroundMark x1="51416" y1="3263" x2="51841" y2="1631"/>
                      <a14:foregroundMark x1="66714" y1="5383" x2="67705" y2="5383"/>
                      <a14:foregroundMark x1="68272" y1="5546" x2="68272" y2="5546"/>
                      <a14:foregroundMark x1="33853" y1="6199" x2="33853" y2="6199"/>
                      <a14:foregroundMark x1="38527" y1="6199" x2="38527" y2="6199"/>
                      <a14:foregroundMark x1="35977" y1="6199" x2="35977" y2="6199"/>
                      <a14:foregroundMark x1="21671" y1="20065" x2="21671" y2="20065"/>
                      <a14:foregroundMark x1="8074" y1="29690" x2="8074" y2="29690"/>
                      <a14:foregroundMark x1="9065" y1="25612" x2="9065" y2="25612"/>
                      <a14:foregroundMark x1="8215" y1="25938" x2="8215" y2="25938"/>
                      <a14:foregroundMark x1="4674" y1="30179" x2="4674" y2="30179"/>
                      <a14:foregroundMark x1="19405" y1="59543" x2="19405" y2="59543"/>
                      <a14:foregroundMark x1="19263" y1="56607" x2="19263" y2="56607"/>
                      <a14:foregroundMark x1="19688" y1="56444" x2="19688" y2="56444"/>
                      <a14:foregroundMark x1="49433" y1="90375" x2="49433" y2="90375"/>
                      <a14:foregroundMark x1="50142" y1="94780" x2="50142" y2="94780"/>
                      <a14:foregroundMark x1="89377" y1="37194" x2="89377" y2="37194"/>
                      <a14:foregroundMark x1="91785" y1="33768" x2="91785" y2="33768"/>
                      <a14:foregroundMark x1="81586" y1="24307" x2="81586" y2="2430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64521" y="21592797"/>
          <a:ext cx="733316" cy="636717"/>
        </a:xfrm>
        <a:prstGeom prst="rect">
          <a:avLst/>
        </a:prstGeom>
      </xdr:spPr>
    </xdr:pic>
    <xdr:clientData/>
  </xdr:twoCellAnchor>
  <xdr:twoCellAnchor>
    <xdr:from>
      <xdr:col>1</xdr:col>
      <xdr:colOff>545379</xdr:colOff>
      <xdr:row>102</xdr:row>
      <xdr:rowOff>87854</xdr:rowOff>
    </xdr:from>
    <xdr:to>
      <xdr:col>1</xdr:col>
      <xdr:colOff>545379</xdr:colOff>
      <xdr:row>107</xdr:row>
      <xdr:rowOff>12693</xdr:rowOff>
    </xdr:to>
    <xdr:cxnSp macro="">
      <xdr:nvCxnSpPr>
        <xdr:cNvPr id="83" name="직선 화살표 연결선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CxnSpPr/>
      </xdr:nvCxnSpPr>
      <xdr:spPr>
        <a:xfrm flipV="1">
          <a:off x="1231179" y="21700079"/>
          <a:ext cx="0" cy="972589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286651</xdr:colOff>
      <xdr:row>103</xdr:row>
      <xdr:rowOff>135515</xdr:rowOff>
    </xdr:from>
    <xdr:to>
      <xdr:col>5</xdr:col>
      <xdr:colOff>589192</xdr:colOff>
      <xdr:row>105</xdr:row>
      <xdr:rowOff>75420</xdr:rowOff>
    </xdr:to>
    <xdr:sp macro="" textlink="">
      <xdr:nvSpPr>
        <xdr:cNvPr id="84" name="TextBox 40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/>
      </xdr:nvSpPr>
      <xdr:spPr>
        <a:xfrm>
          <a:off x="1607451" y="22570065"/>
          <a:ext cx="2283741" cy="37170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1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이동 속도 </a:t>
          </a:r>
          <a:r>
            <a:rPr lang="en-US" altLang="ko-KR" sz="1400" b="1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N = 100*N/1</a:t>
          </a:r>
          <a:r>
            <a:rPr lang="ko-KR" altLang="en-US" sz="1400" b="1">
              <a:latin typeface="Microsoft GothicNeo" panose="020B0500000101010101" pitchFamily="50" charset="-127"/>
              <a:ea typeface="Microsoft GothicNeo" panose="020B0500000101010101" pitchFamily="50" charset="-127"/>
              <a:cs typeface="Microsoft GothicNeo" panose="020B0500000101010101" pitchFamily="50" charset="-127"/>
            </a:rPr>
            <a:t>초</a:t>
          </a:r>
        </a:p>
      </xdr:txBody>
    </xdr:sp>
    <xdr:clientData/>
  </xdr:twoCellAnchor>
  <xdr:twoCellAnchor>
    <xdr:from>
      <xdr:col>8</xdr:col>
      <xdr:colOff>349250</xdr:colOff>
      <xdr:row>40</xdr:row>
      <xdr:rowOff>146050</xdr:rowOff>
    </xdr:from>
    <xdr:to>
      <xdr:col>12</xdr:col>
      <xdr:colOff>520700</xdr:colOff>
      <xdr:row>40</xdr:row>
      <xdr:rowOff>146050</xdr:rowOff>
    </xdr:to>
    <xdr:cxnSp macro="">
      <xdr:nvCxnSpPr>
        <xdr:cNvPr id="91" name="직선 화살표 연결선 90">
          <a:extLst>
            <a:ext uri="{FF2B5EF4-FFF2-40B4-BE49-F238E27FC236}">
              <a16:creationId xmlns:a16="http://schemas.microsoft.com/office/drawing/2014/main" id="{D47868CB-61E7-3F76-8975-32271AFBB9BF}"/>
            </a:ext>
          </a:extLst>
        </xdr:cNvPr>
        <xdr:cNvCxnSpPr/>
      </xdr:nvCxnSpPr>
      <xdr:spPr>
        <a:xfrm>
          <a:off x="5632450" y="8978900"/>
          <a:ext cx="281305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44</xdr:row>
      <xdr:rowOff>3174</xdr:rowOff>
    </xdr:from>
    <xdr:to>
      <xdr:col>8</xdr:col>
      <xdr:colOff>530225</xdr:colOff>
      <xdr:row>52</xdr:row>
      <xdr:rowOff>19050</xdr:rowOff>
    </xdr:to>
    <xdr:sp macro="" textlink="">
      <xdr:nvSpPr>
        <xdr:cNvPr id="92" name="말풍선: 타원형 91">
          <a:extLst>
            <a:ext uri="{FF2B5EF4-FFF2-40B4-BE49-F238E27FC236}">
              <a16:creationId xmlns:a16="http://schemas.microsoft.com/office/drawing/2014/main" id="{2925AD10-42A8-46FE-8A12-07FA231F8D58}"/>
            </a:ext>
          </a:extLst>
        </xdr:cNvPr>
        <xdr:cNvSpPr/>
      </xdr:nvSpPr>
      <xdr:spPr>
        <a:xfrm>
          <a:off x="3746500" y="9699624"/>
          <a:ext cx="2066925" cy="1743076"/>
        </a:xfrm>
        <a:prstGeom prst="wedgeEllipseCallout">
          <a:avLst>
            <a:gd name="adj1" fmla="val 52129"/>
            <a:gd name="adj2" fmla="val -865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/>
            <a:t>데미지 인플레이션을 통한 최대 수익 예상구간 상향 평준화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1339850</xdr:colOff>
      <xdr:row>4</xdr:row>
      <xdr:rowOff>44450</xdr:rowOff>
    </xdr:from>
    <xdr:to>
      <xdr:col>10</xdr:col>
      <xdr:colOff>472758</xdr:colOff>
      <xdr:row>26</xdr:row>
      <xdr:rowOff>47479</xdr:rowOff>
    </xdr:to>
    <xdr:grpSp>
      <xdr:nvGrpSpPr>
        <xdr:cNvPr id="34" name="그룹 33">
          <a:extLst>
            <a:ext uri="{FF2B5EF4-FFF2-40B4-BE49-F238E27FC236}">
              <a16:creationId xmlns:a16="http://schemas.microsoft.com/office/drawing/2014/main" id="{FFE78E9B-9A59-8562-CA99-0C27F0D346EA}"/>
            </a:ext>
          </a:extLst>
        </xdr:cNvPr>
        <xdr:cNvGrpSpPr/>
      </xdr:nvGrpSpPr>
      <xdr:grpSpPr>
        <a:xfrm>
          <a:off x="2698661" y="1090202"/>
          <a:ext cx="7026003" cy="4545721"/>
          <a:chOff x="3054681" y="1665524"/>
          <a:chExt cx="6924358" cy="4752829"/>
        </a:xfrm>
      </xdr:grpSpPr>
      <xdr:sp macro="" textlink="">
        <xdr:nvSpPr>
          <xdr:cNvPr id="35" name="사각형: 둥근 모서리 34">
            <a:extLst>
              <a:ext uri="{FF2B5EF4-FFF2-40B4-BE49-F238E27FC236}">
                <a16:creationId xmlns:a16="http://schemas.microsoft.com/office/drawing/2014/main" id="{890A58D8-DD1B-DB0F-BB1D-3D01316CF627}"/>
              </a:ext>
            </a:extLst>
          </xdr:cNvPr>
          <xdr:cNvSpPr/>
        </xdr:nvSpPr>
        <xdr:spPr>
          <a:xfrm>
            <a:off x="8149117" y="1665524"/>
            <a:ext cx="1829922" cy="4223211"/>
          </a:xfrm>
          <a:prstGeom prst="roundRect">
            <a:avLst/>
          </a:prstGeom>
          <a:ln w="19050">
            <a:solidFill>
              <a:schemeClr val="accent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 b="1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아이템</a:t>
            </a:r>
          </a:p>
        </xdr:txBody>
      </xdr:sp>
      <xdr:sp macro="" textlink="">
        <xdr:nvSpPr>
          <xdr:cNvPr id="36" name="사각형: 둥근 모서리 35">
            <a:extLst>
              <a:ext uri="{FF2B5EF4-FFF2-40B4-BE49-F238E27FC236}">
                <a16:creationId xmlns:a16="http://schemas.microsoft.com/office/drawing/2014/main" id="{2CC9C9B0-7384-4DB2-3FDC-0118F933D42F}"/>
              </a:ext>
            </a:extLst>
          </xdr:cNvPr>
          <xdr:cNvSpPr/>
        </xdr:nvSpPr>
        <xdr:spPr>
          <a:xfrm>
            <a:off x="8249840" y="2328934"/>
            <a:ext cx="1628476" cy="1075814"/>
          </a:xfrm>
          <a:prstGeom prst="roundRect">
            <a:avLst>
              <a:gd name="adj" fmla="val 50000"/>
            </a:avLst>
          </a:prstGeom>
          <a:solidFill>
            <a:srgbClr val="C00000"/>
          </a:solidFill>
          <a:ln/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보편성장</a:t>
            </a:r>
          </a:p>
        </xdr:txBody>
      </xdr:sp>
      <xdr:sp macro="" textlink="">
        <xdr:nvSpPr>
          <xdr:cNvPr id="37" name="사각형: 둥근 모서리 36">
            <a:extLst>
              <a:ext uri="{FF2B5EF4-FFF2-40B4-BE49-F238E27FC236}">
                <a16:creationId xmlns:a16="http://schemas.microsoft.com/office/drawing/2014/main" id="{DDBE47E1-1B41-9A12-42E6-E142F8DF0BD6}"/>
              </a:ext>
            </a:extLst>
          </xdr:cNvPr>
          <xdr:cNvSpPr/>
        </xdr:nvSpPr>
        <xdr:spPr>
          <a:xfrm>
            <a:off x="8249841" y="3496964"/>
            <a:ext cx="1628476" cy="2157685"/>
          </a:xfrm>
          <a:prstGeom prst="roundRect">
            <a:avLst>
              <a:gd name="adj" fmla="val 29623"/>
            </a:avLst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강화성장</a:t>
            </a:r>
          </a:p>
        </xdr:txBody>
      </xdr:sp>
      <xdr:sp macro="" textlink="">
        <xdr:nvSpPr>
          <xdr:cNvPr id="38" name="사각형: 둥근 모서리 37">
            <a:extLst>
              <a:ext uri="{FF2B5EF4-FFF2-40B4-BE49-F238E27FC236}">
                <a16:creationId xmlns:a16="http://schemas.microsoft.com/office/drawing/2014/main" id="{7FF1CE7F-E147-B2F7-D114-06C3E3267FF2}"/>
              </a:ext>
            </a:extLst>
          </xdr:cNvPr>
          <xdr:cNvSpPr/>
        </xdr:nvSpPr>
        <xdr:spPr>
          <a:xfrm>
            <a:off x="4415644" y="4377644"/>
            <a:ext cx="1628476" cy="1075814"/>
          </a:xfrm>
          <a:prstGeom prst="roundRect">
            <a:avLst>
              <a:gd name="adj" fmla="val 50000"/>
            </a:avLst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강화성장</a:t>
            </a:r>
          </a:p>
        </xdr:txBody>
      </xdr:sp>
      <xdr:sp macro="" textlink="">
        <xdr:nvSpPr>
          <xdr:cNvPr id="39" name="사각형: 둥근 모서리 38">
            <a:extLst>
              <a:ext uri="{FF2B5EF4-FFF2-40B4-BE49-F238E27FC236}">
                <a16:creationId xmlns:a16="http://schemas.microsoft.com/office/drawing/2014/main" id="{4911ABA1-530F-F286-5538-1505B627406E}"/>
              </a:ext>
            </a:extLst>
          </xdr:cNvPr>
          <xdr:cNvSpPr/>
        </xdr:nvSpPr>
        <xdr:spPr>
          <a:xfrm>
            <a:off x="4423639" y="2954634"/>
            <a:ext cx="1628476" cy="1075814"/>
          </a:xfrm>
          <a:prstGeom prst="roundRect">
            <a:avLst>
              <a:gd name="adj" fmla="val 50000"/>
            </a:avLst>
          </a:prstGeom>
          <a:solidFill>
            <a:srgbClr val="C00000"/>
          </a:solidFill>
          <a:ln/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보편성장</a:t>
            </a:r>
          </a:p>
        </xdr:txBody>
      </xdr:sp>
      <xdr:sp macro="" textlink="">
        <xdr:nvSpPr>
          <xdr:cNvPr id="40" name="사각형: 둥근 모서리 39">
            <a:extLst>
              <a:ext uri="{FF2B5EF4-FFF2-40B4-BE49-F238E27FC236}">
                <a16:creationId xmlns:a16="http://schemas.microsoft.com/office/drawing/2014/main" id="{96B0B484-8E15-74E7-042E-B9B7902A9306}"/>
              </a:ext>
            </a:extLst>
          </xdr:cNvPr>
          <xdr:cNvSpPr/>
        </xdr:nvSpPr>
        <xdr:spPr>
          <a:xfrm>
            <a:off x="6256754" y="2362163"/>
            <a:ext cx="1628476" cy="1075814"/>
          </a:xfrm>
          <a:prstGeom prst="roundRect">
            <a:avLst/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 b="1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캐릭터</a:t>
            </a:r>
          </a:p>
        </xdr:txBody>
      </xdr:sp>
      <xdr:sp macro="" textlink="">
        <xdr:nvSpPr>
          <xdr:cNvPr id="41" name="사각형: 둥근 모서리 40">
            <a:extLst>
              <a:ext uri="{FF2B5EF4-FFF2-40B4-BE49-F238E27FC236}">
                <a16:creationId xmlns:a16="http://schemas.microsoft.com/office/drawing/2014/main" id="{29EB687B-19F2-B49D-3AF5-AC5208348729}"/>
              </a:ext>
            </a:extLst>
          </xdr:cNvPr>
          <xdr:cNvSpPr/>
        </xdr:nvSpPr>
        <xdr:spPr>
          <a:xfrm>
            <a:off x="6197224" y="3656898"/>
            <a:ext cx="1688005" cy="2231837"/>
          </a:xfrm>
          <a:prstGeom prst="roundRect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 b="1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신력</a:t>
            </a:r>
          </a:p>
        </xdr:txBody>
      </xdr:sp>
      <xdr:sp macro="" textlink="">
        <xdr:nvSpPr>
          <xdr:cNvPr id="42" name="사각형: 둥근 모서리 41">
            <a:extLst>
              <a:ext uri="{FF2B5EF4-FFF2-40B4-BE49-F238E27FC236}">
                <a16:creationId xmlns:a16="http://schemas.microsoft.com/office/drawing/2014/main" id="{38B829E8-03C7-2B6B-3E00-338889FAEB66}"/>
              </a:ext>
            </a:extLst>
          </xdr:cNvPr>
          <xdr:cNvSpPr/>
        </xdr:nvSpPr>
        <xdr:spPr>
          <a:xfrm>
            <a:off x="4735795" y="3521810"/>
            <a:ext cx="1036439" cy="214591"/>
          </a:xfrm>
          <a:prstGeom prst="roundRect">
            <a:avLst/>
          </a:prstGeom>
          <a:ln w="19050">
            <a:solidFill>
              <a:srgbClr val="92D05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숙련도 레벨</a:t>
            </a:r>
          </a:p>
        </xdr:txBody>
      </xdr:sp>
      <xdr:cxnSp macro="">
        <xdr:nvCxnSpPr>
          <xdr:cNvPr id="43" name="직선 화살표 연결선 42">
            <a:extLst>
              <a:ext uri="{FF2B5EF4-FFF2-40B4-BE49-F238E27FC236}">
                <a16:creationId xmlns:a16="http://schemas.microsoft.com/office/drawing/2014/main" id="{2EC2E52F-9621-5084-D8EE-720DF5897BF7}"/>
              </a:ext>
            </a:extLst>
          </xdr:cNvPr>
          <xdr:cNvCxnSpPr>
            <a:cxnSpLocks/>
            <a:stCxn id="42" idx="3"/>
            <a:endCxn id="52" idx="1"/>
          </xdr:cNvCxnSpPr>
        </xdr:nvCxnSpPr>
        <xdr:spPr>
          <a:xfrm>
            <a:off x="5772234" y="3629106"/>
            <a:ext cx="611874" cy="557411"/>
          </a:xfrm>
          <a:prstGeom prst="straightConnector1">
            <a:avLst/>
          </a:prstGeom>
          <a:ln w="19050">
            <a:solidFill>
              <a:srgbClr val="92D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직선 화살표 연결선 43">
            <a:extLst>
              <a:ext uri="{FF2B5EF4-FFF2-40B4-BE49-F238E27FC236}">
                <a16:creationId xmlns:a16="http://schemas.microsoft.com/office/drawing/2014/main" id="{3693F53F-CBF6-CB74-A61E-95B423F71623}"/>
              </a:ext>
            </a:extLst>
          </xdr:cNvPr>
          <xdr:cNvCxnSpPr>
            <a:cxnSpLocks/>
            <a:stCxn id="42" idx="3"/>
            <a:endCxn id="53" idx="1"/>
          </xdr:cNvCxnSpPr>
        </xdr:nvCxnSpPr>
        <xdr:spPr>
          <a:xfrm>
            <a:off x="5772234" y="3629106"/>
            <a:ext cx="611874" cy="830541"/>
          </a:xfrm>
          <a:prstGeom prst="straightConnector1">
            <a:avLst/>
          </a:prstGeom>
          <a:ln w="19050">
            <a:solidFill>
              <a:srgbClr val="92D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직선 화살표 연결선 44">
            <a:extLst>
              <a:ext uri="{FF2B5EF4-FFF2-40B4-BE49-F238E27FC236}">
                <a16:creationId xmlns:a16="http://schemas.microsoft.com/office/drawing/2014/main" id="{A9E371B4-0A3E-65A3-D87E-41C3633877FA}"/>
              </a:ext>
            </a:extLst>
          </xdr:cNvPr>
          <xdr:cNvCxnSpPr>
            <a:cxnSpLocks/>
            <a:stCxn id="42" idx="3"/>
            <a:endCxn id="54" idx="1"/>
          </xdr:cNvCxnSpPr>
        </xdr:nvCxnSpPr>
        <xdr:spPr>
          <a:xfrm>
            <a:off x="5772234" y="3629106"/>
            <a:ext cx="611874" cy="1103671"/>
          </a:xfrm>
          <a:prstGeom prst="straightConnector1">
            <a:avLst/>
          </a:prstGeom>
          <a:ln w="19050">
            <a:solidFill>
              <a:srgbClr val="92D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직선 화살표 연결선 45">
            <a:extLst>
              <a:ext uri="{FF2B5EF4-FFF2-40B4-BE49-F238E27FC236}">
                <a16:creationId xmlns:a16="http://schemas.microsoft.com/office/drawing/2014/main" id="{D26A76C5-CE50-FE85-9D38-738D3CB084E0}"/>
              </a:ext>
            </a:extLst>
          </xdr:cNvPr>
          <xdr:cNvCxnSpPr>
            <a:cxnSpLocks/>
            <a:stCxn id="50" idx="3"/>
            <a:endCxn id="56" idx="1"/>
          </xdr:cNvCxnSpPr>
        </xdr:nvCxnSpPr>
        <xdr:spPr>
          <a:xfrm>
            <a:off x="5731116" y="5128741"/>
            <a:ext cx="652992" cy="150295"/>
          </a:xfrm>
          <a:prstGeom prst="straightConnector1">
            <a:avLst/>
          </a:prstGeom>
          <a:ln w="19050">
            <a:solidFill>
              <a:schemeClr val="accent4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직선 화살표 연결선 46">
            <a:extLst>
              <a:ext uri="{FF2B5EF4-FFF2-40B4-BE49-F238E27FC236}">
                <a16:creationId xmlns:a16="http://schemas.microsoft.com/office/drawing/2014/main" id="{26663437-3A9A-C8E9-57E4-0883A463FC62}"/>
              </a:ext>
            </a:extLst>
          </xdr:cNvPr>
          <xdr:cNvCxnSpPr>
            <a:cxnSpLocks/>
            <a:stCxn id="50" idx="3"/>
            <a:endCxn id="55" idx="1"/>
          </xdr:cNvCxnSpPr>
        </xdr:nvCxnSpPr>
        <xdr:spPr>
          <a:xfrm flipV="1">
            <a:off x="5731116" y="5005907"/>
            <a:ext cx="652992" cy="122834"/>
          </a:xfrm>
          <a:prstGeom prst="straightConnector1">
            <a:avLst/>
          </a:prstGeom>
          <a:ln w="19050">
            <a:solidFill>
              <a:schemeClr val="accent4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직선 화살표 연결선 47">
            <a:extLst>
              <a:ext uri="{FF2B5EF4-FFF2-40B4-BE49-F238E27FC236}">
                <a16:creationId xmlns:a16="http://schemas.microsoft.com/office/drawing/2014/main" id="{3AD28B94-E648-0D30-F4A5-57D083784F96}"/>
              </a:ext>
            </a:extLst>
          </xdr:cNvPr>
          <xdr:cNvCxnSpPr>
            <a:cxnSpLocks/>
            <a:stCxn id="59" idx="1"/>
            <a:endCxn id="51" idx="3"/>
          </xdr:cNvCxnSpPr>
        </xdr:nvCxnSpPr>
        <xdr:spPr>
          <a:xfrm flipH="1">
            <a:off x="7739828" y="3021786"/>
            <a:ext cx="646391" cy="1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직선 화살표 연결선 48">
            <a:extLst>
              <a:ext uri="{FF2B5EF4-FFF2-40B4-BE49-F238E27FC236}">
                <a16:creationId xmlns:a16="http://schemas.microsoft.com/office/drawing/2014/main" id="{86562177-4F19-3C20-67D5-12130F504B19}"/>
              </a:ext>
            </a:extLst>
          </xdr:cNvPr>
          <xdr:cNvCxnSpPr>
            <a:cxnSpLocks/>
            <a:stCxn id="57" idx="1"/>
            <a:endCxn id="52" idx="3"/>
          </xdr:cNvCxnSpPr>
        </xdr:nvCxnSpPr>
        <xdr:spPr>
          <a:xfrm flipH="1">
            <a:off x="7739828" y="4186516"/>
            <a:ext cx="646391" cy="1"/>
          </a:xfrm>
          <a:prstGeom prst="straightConnector1">
            <a:avLst/>
          </a:prstGeom>
          <a:ln w="1905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사각형: 둥근 모서리 49">
            <a:extLst>
              <a:ext uri="{FF2B5EF4-FFF2-40B4-BE49-F238E27FC236}">
                <a16:creationId xmlns:a16="http://schemas.microsoft.com/office/drawing/2014/main" id="{20AF5D12-1EDE-EB4D-CCDE-355AB37C95E3}"/>
              </a:ext>
            </a:extLst>
          </xdr:cNvPr>
          <xdr:cNvSpPr/>
        </xdr:nvSpPr>
        <xdr:spPr>
          <a:xfrm>
            <a:off x="4776915" y="5021445"/>
            <a:ext cx="954201" cy="214591"/>
          </a:xfrm>
          <a:prstGeom prst="roundRect">
            <a:avLst/>
          </a:prstGeom>
          <a:ln w="19050">
            <a:solidFill>
              <a:schemeClr val="accent4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신력 레벨</a:t>
            </a:r>
          </a:p>
        </xdr:txBody>
      </xdr:sp>
      <xdr:sp macro="" textlink="">
        <xdr:nvSpPr>
          <xdr:cNvPr id="51" name="사각형: 둥근 모서리 50">
            <a:extLst>
              <a:ext uri="{FF2B5EF4-FFF2-40B4-BE49-F238E27FC236}">
                <a16:creationId xmlns:a16="http://schemas.microsoft.com/office/drawing/2014/main" id="{03D32518-773F-0B7C-CA48-7077AFCEB510}"/>
              </a:ext>
            </a:extLst>
          </xdr:cNvPr>
          <xdr:cNvSpPr/>
        </xdr:nvSpPr>
        <xdr:spPr>
          <a:xfrm>
            <a:off x="6384108" y="2914491"/>
            <a:ext cx="1355720" cy="214591"/>
          </a:xfrm>
          <a:prstGeom prst="roundRect">
            <a:avLst/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체력</a:t>
            </a:r>
          </a:p>
        </xdr:txBody>
      </xdr:sp>
      <xdr:sp macro="" textlink="">
        <xdr:nvSpPr>
          <xdr:cNvPr id="52" name="사각형: 둥근 모서리 51">
            <a:extLst>
              <a:ext uri="{FF2B5EF4-FFF2-40B4-BE49-F238E27FC236}">
                <a16:creationId xmlns:a16="http://schemas.microsoft.com/office/drawing/2014/main" id="{E0DEBDA8-1A3D-122A-79F9-E8B59D6596DA}"/>
              </a:ext>
            </a:extLst>
          </xdr:cNvPr>
          <xdr:cNvSpPr/>
        </xdr:nvSpPr>
        <xdr:spPr>
          <a:xfrm>
            <a:off x="6384108" y="4079221"/>
            <a:ext cx="1355720" cy="214591"/>
          </a:xfrm>
          <a:prstGeom prst="roundRect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공격력</a:t>
            </a:r>
          </a:p>
        </xdr:txBody>
      </xdr:sp>
      <xdr:sp macro="" textlink="">
        <xdr:nvSpPr>
          <xdr:cNvPr id="53" name="사각형: 둥근 모서리 52">
            <a:extLst>
              <a:ext uri="{FF2B5EF4-FFF2-40B4-BE49-F238E27FC236}">
                <a16:creationId xmlns:a16="http://schemas.microsoft.com/office/drawing/2014/main" id="{74EB121C-D8BF-9BC9-9FD8-13F3E018549E}"/>
              </a:ext>
            </a:extLst>
          </xdr:cNvPr>
          <xdr:cNvSpPr/>
        </xdr:nvSpPr>
        <xdr:spPr>
          <a:xfrm>
            <a:off x="6384108" y="4352351"/>
            <a:ext cx="1355720" cy="214591"/>
          </a:xfrm>
          <a:prstGeom prst="roundRect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공격속도</a:t>
            </a:r>
          </a:p>
        </xdr:txBody>
      </xdr:sp>
      <xdr:sp macro="" textlink="">
        <xdr:nvSpPr>
          <xdr:cNvPr id="54" name="사각형: 둥근 모서리 53">
            <a:extLst>
              <a:ext uri="{FF2B5EF4-FFF2-40B4-BE49-F238E27FC236}">
                <a16:creationId xmlns:a16="http://schemas.microsoft.com/office/drawing/2014/main" id="{C523F8AD-B4E5-6FC0-680E-47575C56B973}"/>
              </a:ext>
            </a:extLst>
          </xdr:cNvPr>
          <xdr:cNvSpPr/>
        </xdr:nvSpPr>
        <xdr:spPr>
          <a:xfrm>
            <a:off x="6384108" y="4625481"/>
            <a:ext cx="1355720" cy="214591"/>
          </a:xfrm>
          <a:prstGeom prst="roundRect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방어력</a:t>
            </a:r>
          </a:p>
        </xdr:txBody>
      </xdr:sp>
      <xdr:sp macro="" textlink="">
        <xdr:nvSpPr>
          <xdr:cNvPr id="55" name="사각형: 둥근 모서리 54">
            <a:extLst>
              <a:ext uri="{FF2B5EF4-FFF2-40B4-BE49-F238E27FC236}">
                <a16:creationId xmlns:a16="http://schemas.microsoft.com/office/drawing/2014/main" id="{C90725DA-1032-A118-3A1E-E5E7076AADEE}"/>
              </a:ext>
            </a:extLst>
          </xdr:cNvPr>
          <xdr:cNvSpPr/>
        </xdr:nvSpPr>
        <xdr:spPr>
          <a:xfrm>
            <a:off x="6384108" y="4898611"/>
            <a:ext cx="1355720" cy="214591"/>
          </a:xfrm>
          <a:prstGeom prst="roundRect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치명타 공격력</a:t>
            </a:r>
          </a:p>
        </xdr:txBody>
      </xdr:sp>
      <xdr:sp macro="" textlink="">
        <xdr:nvSpPr>
          <xdr:cNvPr id="56" name="사각형: 둥근 모서리 55">
            <a:extLst>
              <a:ext uri="{FF2B5EF4-FFF2-40B4-BE49-F238E27FC236}">
                <a16:creationId xmlns:a16="http://schemas.microsoft.com/office/drawing/2014/main" id="{6063695E-AA59-0616-5C34-85E01E0B672C}"/>
              </a:ext>
            </a:extLst>
          </xdr:cNvPr>
          <xdr:cNvSpPr/>
        </xdr:nvSpPr>
        <xdr:spPr>
          <a:xfrm>
            <a:off x="6384108" y="5171740"/>
            <a:ext cx="1355720" cy="214591"/>
          </a:xfrm>
          <a:prstGeom prst="roundRect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치명타 확률</a:t>
            </a:r>
          </a:p>
        </xdr:txBody>
      </xdr:sp>
      <xdr:sp macro="" textlink="">
        <xdr:nvSpPr>
          <xdr:cNvPr id="57" name="사각형: 둥근 모서리 56">
            <a:extLst>
              <a:ext uri="{FF2B5EF4-FFF2-40B4-BE49-F238E27FC236}">
                <a16:creationId xmlns:a16="http://schemas.microsoft.com/office/drawing/2014/main" id="{D80E2142-23BA-E326-611B-0A81DEF4C61E}"/>
              </a:ext>
            </a:extLst>
          </xdr:cNvPr>
          <xdr:cNvSpPr/>
        </xdr:nvSpPr>
        <xdr:spPr>
          <a:xfrm>
            <a:off x="8386219" y="4079220"/>
            <a:ext cx="1355720" cy="214591"/>
          </a:xfrm>
          <a:prstGeom prst="roundRect">
            <a:avLst/>
          </a:prstGeom>
          <a:ln w="19050">
            <a:solidFill>
              <a:schemeClr val="accent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슬롯 </a:t>
            </a:r>
            <a:r>
              <a:rPr lang="en-US" altLang="ko-KR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1 ( </a:t>
            </a:r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상의 </a:t>
            </a:r>
            <a:r>
              <a:rPr lang="en-US" altLang="ko-KR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)</a:t>
            </a:r>
            <a:endParaRPr lang="ko-KR" altLang="en-US" sz="12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endParaRPr>
          </a:p>
        </xdr:txBody>
      </xdr:sp>
      <xdr:sp macro="" textlink="">
        <xdr:nvSpPr>
          <xdr:cNvPr id="58" name="사각형: 둥근 모서리 57">
            <a:extLst>
              <a:ext uri="{FF2B5EF4-FFF2-40B4-BE49-F238E27FC236}">
                <a16:creationId xmlns:a16="http://schemas.microsoft.com/office/drawing/2014/main" id="{51B870FF-B303-A440-21D5-58DA91B1ED6D}"/>
              </a:ext>
            </a:extLst>
          </xdr:cNvPr>
          <xdr:cNvSpPr/>
        </xdr:nvSpPr>
        <xdr:spPr>
          <a:xfrm>
            <a:off x="8386219" y="4898610"/>
            <a:ext cx="1355720" cy="214591"/>
          </a:xfrm>
          <a:prstGeom prst="roundRect">
            <a:avLst/>
          </a:prstGeom>
          <a:ln w="19050">
            <a:solidFill>
              <a:schemeClr val="accent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슬롯 </a:t>
            </a:r>
            <a:r>
              <a:rPr lang="en-US" altLang="ko-KR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2 ( </a:t>
            </a:r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장신구 </a:t>
            </a:r>
            <a:r>
              <a:rPr lang="en-US" altLang="ko-KR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)</a:t>
            </a:r>
            <a:endParaRPr lang="ko-KR" altLang="en-US" sz="1200">
              <a:latin typeface="Microsoft GothicNeo Light" panose="020B0300000101010101" pitchFamily="50" charset="-127"/>
              <a:ea typeface="Microsoft GothicNeo Light" panose="020B0300000101010101" pitchFamily="50" charset="-127"/>
              <a:cs typeface="Microsoft GothicNeo Light" panose="020B0300000101010101" pitchFamily="50" charset="-127"/>
            </a:endParaRPr>
          </a:p>
        </xdr:txBody>
      </xdr:sp>
      <xdr:sp macro="" textlink="">
        <xdr:nvSpPr>
          <xdr:cNvPr id="59" name="사각형: 둥근 모서리 58">
            <a:extLst>
              <a:ext uri="{FF2B5EF4-FFF2-40B4-BE49-F238E27FC236}">
                <a16:creationId xmlns:a16="http://schemas.microsoft.com/office/drawing/2014/main" id="{FF11A693-749C-FE3A-3C22-ECDC3ABF9145}"/>
              </a:ext>
            </a:extLst>
          </xdr:cNvPr>
          <xdr:cNvSpPr/>
        </xdr:nvSpPr>
        <xdr:spPr>
          <a:xfrm>
            <a:off x="8386219" y="2914490"/>
            <a:ext cx="1355720" cy="214591"/>
          </a:xfrm>
          <a:prstGeom prst="roundRect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체력의 돌</a:t>
            </a:r>
          </a:p>
        </xdr:txBody>
      </xdr:sp>
      <xdr:cxnSp macro="">
        <xdr:nvCxnSpPr>
          <xdr:cNvPr id="60" name="직선 화살표 연결선 59">
            <a:extLst>
              <a:ext uri="{FF2B5EF4-FFF2-40B4-BE49-F238E27FC236}">
                <a16:creationId xmlns:a16="http://schemas.microsoft.com/office/drawing/2014/main" id="{298BE9AA-6FE0-7BFE-A7C4-F5DA6CA1F3D0}"/>
              </a:ext>
            </a:extLst>
          </xdr:cNvPr>
          <xdr:cNvCxnSpPr>
            <a:cxnSpLocks/>
            <a:stCxn id="57" idx="1"/>
            <a:endCxn id="53" idx="3"/>
          </xdr:cNvCxnSpPr>
        </xdr:nvCxnSpPr>
        <xdr:spPr>
          <a:xfrm flipH="1">
            <a:off x="7739828" y="4186516"/>
            <a:ext cx="646391" cy="273131"/>
          </a:xfrm>
          <a:prstGeom prst="straightConnector1">
            <a:avLst/>
          </a:prstGeom>
          <a:ln w="1905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직선 화살표 연결선 60">
            <a:extLst>
              <a:ext uri="{FF2B5EF4-FFF2-40B4-BE49-F238E27FC236}">
                <a16:creationId xmlns:a16="http://schemas.microsoft.com/office/drawing/2014/main" id="{BDF958EB-7CE7-AA42-1AA6-951EB5372D9A}"/>
              </a:ext>
            </a:extLst>
          </xdr:cNvPr>
          <xdr:cNvCxnSpPr>
            <a:cxnSpLocks/>
            <a:stCxn id="57" idx="1"/>
            <a:endCxn id="54" idx="3"/>
          </xdr:cNvCxnSpPr>
        </xdr:nvCxnSpPr>
        <xdr:spPr>
          <a:xfrm flipH="1">
            <a:off x="7739828" y="4186516"/>
            <a:ext cx="646391" cy="546261"/>
          </a:xfrm>
          <a:prstGeom prst="straightConnector1">
            <a:avLst/>
          </a:prstGeom>
          <a:ln w="1905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" name="사각형: 둥근 모서리 61">
            <a:extLst>
              <a:ext uri="{FF2B5EF4-FFF2-40B4-BE49-F238E27FC236}">
                <a16:creationId xmlns:a16="http://schemas.microsoft.com/office/drawing/2014/main" id="{B11FF6ED-2443-C130-62A4-A00ABAB73351}"/>
              </a:ext>
            </a:extLst>
          </xdr:cNvPr>
          <xdr:cNvSpPr/>
        </xdr:nvSpPr>
        <xdr:spPr>
          <a:xfrm>
            <a:off x="6384108" y="5440060"/>
            <a:ext cx="1355720" cy="214591"/>
          </a:xfrm>
          <a:prstGeom prst="roundRect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이동 속도</a:t>
            </a:r>
          </a:p>
        </xdr:txBody>
      </xdr:sp>
      <xdr:cxnSp macro="">
        <xdr:nvCxnSpPr>
          <xdr:cNvPr id="63" name="직선 화살표 연결선 62">
            <a:extLst>
              <a:ext uri="{FF2B5EF4-FFF2-40B4-BE49-F238E27FC236}">
                <a16:creationId xmlns:a16="http://schemas.microsoft.com/office/drawing/2014/main" id="{69FCE49D-D2F8-5A13-8661-90451CCED390}"/>
              </a:ext>
            </a:extLst>
          </xdr:cNvPr>
          <xdr:cNvCxnSpPr>
            <a:cxnSpLocks/>
            <a:stCxn id="58" idx="1"/>
            <a:endCxn id="55" idx="3"/>
          </xdr:cNvCxnSpPr>
        </xdr:nvCxnSpPr>
        <xdr:spPr>
          <a:xfrm flipH="1">
            <a:off x="7739828" y="5005906"/>
            <a:ext cx="646391" cy="1"/>
          </a:xfrm>
          <a:prstGeom prst="straightConnector1">
            <a:avLst/>
          </a:prstGeom>
          <a:ln w="1905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직선 화살표 연결선 63">
            <a:extLst>
              <a:ext uri="{FF2B5EF4-FFF2-40B4-BE49-F238E27FC236}">
                <a16:creationId xmlns:a16="http://schemas.microsoft.com/office/drawing/2014/main" id="{64EA6540-210B-3D76-15BB-4995B7BA0756}"/>
              </a:ext>
            </a:extLst>
          </xdr:cNvPr>
          <xdr:cNvCxnSpPr>
            <a:cxnSpLocks/>
            <a:stCxn id="58" idx="1"/>
            <a:endCxn id="56" idx="3"/>
          </xdr:cNvCxnSpPr>
        </xdr:nvCxnSpPr>
        <xdr:spPr>
          <a:xfrm flipH="1">
            <a:off x="7739828" y="5005906"/>
            <a:ext cx="646391" cy="273130"/>
          </a:xfrm>
          <a:prstGeom prst="straightConnector1">
            <a:avLst/>
          </a:prstGeom>
          <a:ln w="1905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직선 화살표 연결선 64">
            <a:extLst>
              <a:ext uri="{FF2B5EF4-FFF2-40B4-BE49-F238E27FC236}">
                <a16:creationId xmlns:a16="http://schemas.microsoft.com/office/drawing/2014/main" id="{B1D8CDA5-1775-4E0F-C661-EC8A5C12BE33}"/>
              </a:ext>
            </a:extLst>
          </xdr:cNvPr>
          <xdr:cNvCxnSpPr>
            <a:cxnSpLocks/>
            <a:stCxn id="58" idx="1"/>
            <a:endCxn id="62" idx="3"/>
          </xdr:cNvCxnSpPr>
        </xdr:nvCxnSpPr>
        <xdr:spPr>
          <a:xfrm flipH="1">
            <a:off x="7739828" y="5005906"/>
            <a:ext cx="646391" cy="541450"/>
          </a:xfrm>
          <a:prstGeom prst="straightConnector1">
            <a:avLst/>
          </a:prstGeom>
          <a:ln w="1905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사각형: 둥근 모서리 65">
            <a:extLst>
              <a:ext uri="{FF2B5EF4-FFF2-40B4-BE49-F238E27FC236}">
                <a16:creationId xmlns:a16="http://schemas.microsoft.com/office/drawing/2014/main" id="{BDD64835-E98F-6442-1F09-E095D7F81B97}"/>
              </a:ext>
            </a:extLst>
          </xdr:cNvPr>
          <xdr:cNvSpPr/>
        </xdr:nvSpPr>
        <xdr:spPr>
          <a:xfrm>
            <a:off x="3054681" y="3971924"/>
            <a:ext cx="1036439" cy="214591"/>
          </a:xfrm>
          <a:prstGeom prst="roundRect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 b="1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경험치</a:t>
            </a:r>
          </a:p>
        </xdr:txBody>
      </xdr:sp>
      <xdr:cxnSp macro="">
        <xdr:nvCxnSpPr>
          <xdr:cNvPr id="67" name="직선 화살표 연결선 66">
            <a:extLst>
              <a:ext uri="{FF2B5EF4-FFF2-40B4-BE49-F238E27FC236}">
                <a16:creationId xmlns:a16="http://schemas.microsoft.com/office/drawing/2014/main" id="{5F9D6F7D-DE4B-7111-A16F-20C2A18C6DD5}"/>
              </a:ext>
            </a:extLst>
          </xdr:cNvPr>
          <xdr:cNvCxnSpPr>
            <a:cxnSpLocks/>
            <a:stCxn id="66" idx="3"/>
            <a:endCxn id="42" idx="1"/>
          </xdr:cNvCxnSpPr>
        </xdr:nvCxnSpPr>
        <xdr:spPr>
          <a:xfrm flipV="1">
            <a:off x="4091120" y="3629106"/>
            <a:ext cx="644675" cy="450114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직선 화살표 연결선 67">
            <a:extLst>
              <a:ext uri="{FF2B5EF4-FFF2-40B4-BE49-F238E27FC236}">
                <a16:creationId xmlns:a16="http://schemas.microsoft.com/office/drawing/2014/main" id="{9B6EF040-9ABA-4C02-A9DD-6A67B96D8607}"/>
              </a:ext>
            </a:extLst>
          </xdr:cNvPr>
          <xdr:cNvCxnSpPr>
            <a:cxnSpLocks/>
            <a:stCxn id="66" idx="3"/>
            <a:endCxn id="50" idx="1"/>
          </xdr:cNvCxnSpPr>
        </xdr:nvCxnSpPr>
        <xdr:spPr>
          <a:xfrm>
            <a:off x="4091120" y="4079220"/>
            <a:ext cx="685795" cy="1049521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사각형: 둥근 모서리 68">
            <a:extLst>
              <a:ext uri="{FF2B5EF4-FFF2-40B4-BE49-F238E27FC236}">
                <a16:creationId xmlns:a16="http://schemas.microsoft.com/office/drawing/2014/main" id="{9F499525-F8D1-744A-D5B8-A0EEAAA2735C}"/>
              </a:ext>
            </a:extLst>
          </xdr:cNvPr>
          <xdr:cNvSpPr/>
        </xdr:nvSpPr>
        <xdr:spPr>
          <a:xfrm>
            <a:off x="6523006" y="6203762"/>
            <a:ext cx="1036439" cy="214591"/>
          </a:xfrm>
          <a:prstGeom prst="roundRect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 b="1">
                <a:latin typeface="Microsoft GothicNeo Light" panose="020B0300000101010101" pitchFamily="50" charset="-127"/>
                <a:ea typeface="Microsoft GothicNeo Light" panose="020B0300000101010101" pitchFamily="50" charset="-127"/>
                <a:cs typeface="Microsoft GothicNeo Light" panose="020B0300000101010101" pitchFamily="50" charset="-127"/>
              </a:rPr>
              <a:t>숙련의 돌</a:t>
            </a:r>
          </a:p>
        </xdr:txBody>
      </xdr:sp>
      <xdr:cxnSp macro="">
        <xdr:nvCxnSpPr>
          <xdr:cNvPr id="70" name="직선 화살표 연결선 69">
            <a:extLst>
              <a:ext uri="{FF2B5EF4-FFF2-40B4-BE49-F238E27FC236}">
                <a16:creationId xmlns:a16="http://schemas.microsoft.com/office/drawing/2014/main" id="{529F2D0A-ED6F-EDB3-DBA9-07A53C7C2283}"/>
              </a:ext>
            </a:extLst>
          </xdr:cNvPr>
          <xdr:cNvCxnSpPr>
            <a:cxnSpLocks/>
            <a:stCxn id="69" idx="0"/>
            <a:endCxn id="41" idx="2"/>
          </xdr:cNvCxnSpPr>
        </xdr:nvCxnSpPr>
        <xdr:spPr>
          <a:xfrm flipV="1">
            <a:off x="7041226" y="5888735"/>
            <a:ext cx="1" cy="315027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5</xdr:col>
      <xdr:colOff>622300</xdr:colOff>
      <xdr:row>1</xdr:row>
      <xdr:rowOff>241300</xdr:rowOff>
    </xdr:from>
    <xdr:ext cx="2608919" cy="535852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1CAA944D-91B6-2E57-FB5E-D3250A0585E0}"/>
            </a:ext>
          </a:extLst>
        </xdr:cNvPr>
        <xdr:cNvSpPr txBox="1"/>
      </xdr:nvSpPr>
      <xdr:spPr>
        <a:xfrm>
          <a:off x="5378450" y="457200"/>
          <a:ext cx="2608919" cy="5358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000" b="1"/>
            <a:t>아이템의 적용과 효과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1</xdr:row>
      <xdr:rowOff>314325</xdr:rowOff>
    </xdr:from>
    <xdr:to>
      <xdr:col>14</xdr:col>
      <xdr:colOff>552451</xdr:colOff>
      <xdr:row>16</xdr:row>
      <xdr:rowOff>142876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0FCB8C2-A244-03BE-8F34-0BF3F4B32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117474</xdr:rowOff>
    </xdr:from>
    <xdr:to>
      <xdr:col>6</xdr:col>
      <xdr:colOff>1743075</xdr:colOff>
      <xdr:row>34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4</xdr:row>
      <xdr:rowOff>127000</xdr:rowOff>
    </xdr:from>
    <xdr:to>
      <xdr:col>13</xdr:col>
      <xdr:colOff>539750</xdr:colOff>
      <xdr:row>38</xdr:row>
      <xdr:rowOff>50800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0AC6519-6087-CE2F-9724-D66B03C49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23</xdr:row>
      <xdr:rowOff>38100</xdr:rowOff>
    </xdr:from>
    <xdr:to>
      <xdr:col>12</xdr:col>
      <xdr:colOff>361950</xdr:colOff>
      <xdr:row>30</xdr:row>
      <xdr:rowOff>82550</xdr:rowOff>
    </xdr:to>
    <xdr:sp macro="" textlink="">
      <xdr:nvSpPr>
        <xdr:cNvPr id="3" name="순서도: 처리 2">
          <a:extLst>
            <a:ext uri="{FF2B5EF4-FFF2-40B4-BE49-F238E27FC236}">
              <a16:creationId xmlns:a16="http://schemas.microsoft.com/office/drawing/2014/main" id="{2D5E7815-D0A8-7C9C-ADCB-25C109A5887C}"/>
            </a:ext>
          </a:extLst>
        </xdr:cNvPr>
        <xdr:cNvSpPr/>
      </xdr:nvSpPr>
      <xdr:spPr>
        <a:xfrm>
          <a:off x="6851650" y="3816350"/>
          <a:ext cx="1587500" cy="11112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/>
            <a:t>속성 상성을 이용 </a:t>
          </a:r>
          <a:endParaRPr lang="en-US" altLang="ko-KR" sz="1100"/>
        </a:p>
        <a:p>
          <a:pPr algn="ctr"/>
          <a:r>
            <a:rPr lang="ko-KR" altLang="en-US" sz="1100"/>
            <a:t>상위 레벨 몬스터 </a:t>
          </a:r>
          <a:endParaRPr lang="en-US" altLang="ko-KR" sz="1100"/>
        </a:p>
        <a:p>
          <a:pPr algn="ctr"/>
          <a:r>
            <a:rPr lang="ko-KR" altLang="en-US" sz="1100"/>
            <a:t>사냥을 통한 </a:t>
          </a:r>
          <a:endParaRPr lang="en-US" altLang="ko-KR" sz="1100"/>
        </a:p>
        <a:p>
          <a:pPr algn="ctr"/>
          <a:r>
            <a:rPr lang="ko-KR" altLang="en-US" sz="1100"/>
            <a:t>체감 시간의 조절</a:t>
          </a:r>
        </a:p>
      </xdr:txBody>
    </xdr:sp>
    <xdr:clientData/>
  </xdr:twoCellAnchor>
  <xdr:twoCellAnchor>
    <xdr:from>
      <xdr:col>10</xdr:col>
      <xdr:colOff>495300</xdr:colOff>
      <xdr:row>18</xdr:row>
      <xdr:rowOff>146050</xdr:rowOff>
    </xdr:from>
    <xdr:to>
      <xdr:col>11</xdr:col>
      <xdr:colOff>228600</xdr:colOff>
      <xdr:row>23</xdr:row>
      <xdr:rowOff>38100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3A411FA0-63FA-D2FF-8E1A-148818E22E7D}"/>
            </a:ext>
          </a:extLst>
        </xdr:cNvPr>
        <xdr:cNvCxnSpPr>
          <a:stCxn id="3" idx="0"/>
        </xdr:cNvCxnSpPr>
      </xdr:nvCxnSpPr>
      <xdr:spPr>
        <a:xfrm flipH="1" flipV="1">
          <a:off x="7251700" y="3162300"/>
          <a:ext cx="393700" cy="6540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88900</xdr:colOff>
      <xdr:row>17</xdr:row>
      <xdr:rowOff>63500</xdr:rowOff>
    </xdr:from>
    <xdr:to>
      <xdr:col>11</xdr:col>
      <xdr:colOff>228600</xdr:colOff>
      <xdr:row>23</xdr:row>
      <xdr:rowOff>38100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26512ABF-74A8-4831-84B1-51F5E11AE4FC}"/>
            </a:ext>
          </a:extLst>
        </xdr:cNvPr>
        <xdr:cNvCxnSpPr>
          <a:stCxn id="3" idx="0"/>
        </xdr:cNvCxnSpPr>
      </xdr:nvCxnSpPr>
      <xdr:spPr>
        <a:xfrm flipH="1" flipV="1">
          <a:off x="7505700" y="2927350"/>
          <a:ext cx="139700" cy="889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14</xdr:row>
      <xdr:rowOff>101600</xdr:rowOff>
    </xdr:from>
    <xdr:to>
      <xdr:col>11</xdr:col>
      <xdr:colOff>438150</xdr:colOff>
      <xdr:row>23</xdr:row>
      <xdr:rowOff>38100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3C1C7903-6830-494C-9A6D-EC487A29AF4F}"/>
            </a:ext>
          </a:extLst>
        </xdr:cNvPr>
        <xdr:cNvCxnSpPr>
          <a:stCxn id="3" idx="0"/>
        </xdr:cNvCxnSpPr>
      </xdr:nvCxnSpPr>
      <xdr:spPr>
        <a:xfrm flipV="1">
          <a:off x="7645400" y="2508250"/>
          <a:ext cx="209550" cy="13081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12</xdr:row>
      <xdr:rowOff>133350</xdr:rowOff>
    </xdr:from>
    <xdr:to>
      <xdr:col>12</xdr:col>
      <xdr:colOff>120650</xdr:colOff>
      <xdr:row>23</xdr:row>
      <xdr:rowOff>38100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F8BA4011-A131-44CA-A0AE-B620DC8615C1}"/>
            </a:ext>
          </a:extLst>
        </xdr:cNvPr>
        <xdr:cNvCxnSpPr>
          <a:stCxn id="3" idx="0"/>
        </xdr:cNvCxnSpPr>
      </xdr:nvCxnSpPr>
      <xdr:spPr>
        <a:xfrm flipV="1">
          <a:off x="7645400" y="2235200"/>
          <a:ext cx="552450" cy="15811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5</xdr:row>
      <xdr:rowOff>190500</xdr:rowOff>
    </xdr:from>
    <xdr:to>
      <xdr:col>11</xdr:col>
      <xdr:colOff>657225</xdr:colOff>
      <xdr:row>18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FF1E10D-DFF2-4802-ADF7-68831593A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19</xdr:row>
      <xdr:rowOff>180975</xdr:rowOff>
    </xdr:from>
    <xdr:to>
      <xdr:col>12</xdr:col>
      <xdr:colOff>0</xdr:colOff>
      <xdr:row>32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F74795B-6B1B-4D9A-8DC6-AA1CF98B0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206375</xdr:colOff>
      <xdr:row>3</xdr:row>
      <xdr:rowOff>133350</xdr:rowOff>
    </xdr:from>
    <xdr:to>
      <xdr:col>12</xdr:col>
      <xdr:colOff>114300</xdr:colOff>
      <xdr:row>37</xdr:row>
      <xdr:rowOff>12700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769E9CC-04B9-9EB0-9656-FD5E25A28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244475</xdr:colOff>
      <xdr:row>3</xdr:row>
      <xdr:rowOff>146050</xdr:rowOff>
    </xdr:from>
    <xdr:to>
      <xdr:col>18</xdr:col>
      <xdr:colOff>730250</xdr:colOff>
      <xdr:row>37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DEAD62A-E87D-B80D-FDF9-FBD034B75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111125</xdr:colOff>
      <xdr:row>44</xdr:row>
      <xdr:rowOff>63500</xdr:rowOff>
    </xdr:from>
    <xdr:to>
      <xdr:col>18</xdr:col>
      <xdr:colOff>742950</xdr:colOff>
      <xdr:row>61</xdr:row>
      <xdr:rowOff>215900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969DD96-E967-5840-81A4-59E17B483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200025</xdr:rowOff>
    </xdr:from>
    <xdr:to>
      <xdr:col>14</xdr:col>
      <xdr:colOff>219075</xdr:colOff>
      <xdr:row>14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171451</xdr:rowOff>
    </xdr:from>
    <xdr:to>
      <xdr:col>14</xdr:col>
      <xdr:colOff>219075</xdr:colOff>
      <xdr:row>26</xdr:row>
      <xdr:rowOff>76201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BF3A-E078-46BF-927A-37FE0F701530}">
  <sheetPr>
    <pageSetUpPr fitToPage="1"/>
  </sheetPr>
  <dimension ref="A1"/>
  <sheetViews>
    <sheetView topLeftCell="A37" zoomScale="190" zoomScaleNormal="190" workbookViewId="0">
      <selection activeCell="O49" sqref="O49"/>
    </sheetView>
  </sheetViews>
  <sheetFormatPr defaultColWidth="8.875" defaultRowHeight="16.5" x14ac:dyDescent="0.3"/>
  <sheetData/>
  <phoneticPr fontId="2" type="noConversion"/>
  <printOptions gridLines="1"/>
  <pageMargins left="0.25" right="0.25" top="0.75" bottom="0.75" header="0.3" footer="0.3"/>
  <pageSetup paperSize="9" scale="52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DE03D-7C2C-4FCD-BC0F-F395FE5E3A16}">
  <dimension ref="B2:L13"/>
  <sheetViews>
    <sheetView zoomScale="160" zoomScaleNormal="160" workbookViewId="0">
      <selection activeCell="I5" sqref="I5"/>
    </sheetView>
  </sheetViews>
  <sheetFormatPr defaultColWidth="8.875" defaultRowHeight="16.5" x14ac:dyDescent="0.3"/>
  <cols>
    <col min="1" max="1" width="4.625" customWidth="1"/>
    <col min="10" max="10" width="11" bestFit="1" customWidth="1"/>
    <col min="11" max="11" width="4.125" customWidth="1"/>
  </cols>
  <sheetData>
    <row r="2" spans="2:12" ht="31.5" x14ac:dyDescent="0.3">
      <c r="B2" s="308" t="s">
        <v>33</v>
      </c>
      <c r="C2" s="308"/>
      <c r="D2" s="308"/>
      <c r="E2" s="308"/>
      <c r="F2" s="308"/>
      <c r="G2" s="308"/>
    </row>
    <row r="3" spans="2:12" ht="17.25" thickBot="1" x14ac:dyDescent="0.35"/>
    <row r="4" spans="2:12" ht="17.25" thickBot="1" x14ac:dyDescent="0.35">
      <c r="B4" s="11" t="s">
        <v>2</v>
      </c>
      <c r="C4" s="10" t="s">
        <v>28</v>
      </c>
      <c r="D4" s="10" t="s">
        <v>10</v>
      </c>
      <c r="E4" s="10" t="s">
        <v>32</v>
      </c>
      <c r="F4" s="10" t="s">
        <v>31</v>
      </c>
      <c r="G4" s="10" t="s">
        <v>30</v>
      </c>
      <c r="H4" s="10" t="s">
        <v>7</v>
      </c>
      <c r="I4" s="41" t="s">
        <v>11</v>
      </c>
      <c r="J4" s="9" t="s">
        <v>29</v>
      </c>
      <c r="L4" s="8" t="s">
        <v>28</v>
      </c>
    </row>
    <row r="5" spans="2:12" x14ac:dyDescent="0.3">
      <c r="B5" s="12" t="s">
        <v>27</v>
      </c>
      <c r="C5" s="7" t="s">
        <v>23</v>
      </c>
      <c r="D5" s="7">
        <v>1</v>
      </c>
      <c r="E5" s="7" t="s">
        <v>12</v>
      </c>
      <c r="F5" s="6">
        <v>50</v>
      </c>
      <c r="G5" s="6">
        <v>1</v>
      </c>
      <c r="H5" s="6">
        <v>1500</v>
      </c>
      <c r="I5" s="42">
        <v>150</v>
      </c>
      <c r="J5" s="13">
        <v>150</v>
      </c>
      <c r="L5" s="5" t="s">
        <v>23</v>
      </c>
    </row>
    <row r="6" spans="2:12" ht="17.25" thickBot="1" x14ac:dyDescent="0.35">
      <c r="B6" s="14" t="s">
        <v>26</v>
      </c>
      <c r="C6" s="3" t="s">
        <v>23</v>
      </c>
      <c r="D6" s="3">
        <v>5</v>
      </c>
      <c r="E6" s="3" t="s">
        <v>17</v>
      </c>
      <c r="F6" s="2">
        <v>150</v>
      </c>
      <c r="G6" s="2">
        <v>1</v>
      </c>
      <c r="H6" s="2">
        <v>2000</v>
      </c>
      <c r="I6" s="42">
        <v>180</v>
      </c>
      <c r="J6" s="13">
        <v>180</v>
      </c>
      <c r="L6" s="4" t="s">
        <v>13</v>
      </c>
    </row>
    <row r="7" spans="2:12" x14ac:dyDescent="0.3">
      <c r="B7" s="14" t="s">
        <v>25</v>
      </c>
      <c r="C7" s="3" t="s">
        <v>18</v>
      </c>
      <c r="D7" s="3">
        <v>10</v>
      </c>
      <c r="E7" s="3" t="s">
        <v>20</v>
      </c>
      <c r="F7" s="2">
        <v>200</v>
      </c>
      <c r="G7" s="2">
        <v>1</v>
      </c>
      <c r="H7" s="2">
        <v>4000</v>
      </c>
      <c r="I7" s="43">
        <v>300</v>
      </c>
      <c r="J7" s="15">
        <v>323</v>
      </c>
    </row>
    <row r="8" spans="2:12" x14ac:dyDescent="0.3">
      <c r="B8" s="14" t="s">
        <v>24</v>
      </c>
      <c r="C8" s="3" t="s">
        <v>23</v>
      </c>
      <c r="D8" s="3">
        <v>15</v>
      </c>
      <c r="E8" s="3" t="s">
        <v>20</v>
      </c>
      <c r="F8" s="2"/>
      <c r="G8" s="2">
        <v>1</v>
      </c>
      <c r="H8" s="2"/>
      <c r="I8" s="43">
        <v>900</v>
      </c>
      <c r="J8" s="15">
        <v>902</v>
      </c>
    </row>
    <row r="9" spans="2:12" x14ac:dyDescent="0.3">
      <c r="B9" s="14" t="s">
        <v>22</v>
      </c>
      <c r="C9" s="3" t="s">
        <v>15</v>
      </c>
      <c r="D9" s="3">
        <v>15</v>
      </c>
      <c r="E9" s="3" t="s">
        <v>20</v>
      </c>
      <c r="F9" s="2"/>
      <c r="G9" s="2">
        <v>1</v>
      </c>
      <c r="H9" s="2"/>
      <c r="I9" s="43">
        <v>10000</v>
      </c>
      <c r="J9" s="15">
        <f>902*30</f>
        <v>27060</v>
      </c>
    </row>
    <row r="10" spans="2:12" x14ac:dyDescent="0.3">
      <c r="B10" s="14" t="s">
        <v>21</v>
      </c>
      <c r="C10" s="3" t="s">
        <v>18</v>
      </c>
      <c r="D10" s="3">
        <v>20</v>
      </c>
      <c r="E10" s="3" t="s">
        <v>20</v>
      </c>
      <c r="F10" s="2"/>
      <c r="G10" s="2">
        <v>1</v>
      </c>
      <c r="H10" s="2"/>
      <c r="I10" s="43">
        <v>2000</v>
      </c>
      <c r="J10" s="15">
        <v>1977</v>
      </c>
    </row>
    <row r="11" spans="2:12" x14ac:dyDescent="0.3">
      <c r="B11" s="14" t="s">
        <v>19</v>
      </c>
      <c r="C11" s="3" t="s">
        <v>18</v>
      </c>
      <c r="D11" s="3">
        <v>25</v>
      </c>
      <c r="E11" s="3" t="s">
        <v>17</v>
      </c>
      <c r="F11" s="2"/>
      <c r="G11" s="2">
        <v>1</v>
      </c>
      <c r="H11" s="2"/>
      <c r="I11" s="43">
        <v>4000</v>
      </c>
      <c r="J11" s="15">
        <v>4132</v>
      </c>
    </row>
    <row r="12" spans="2:12" x14ac:dyDescent="0.3">
      <c r="B12" s="14" t="s">
        <v>16</v>
      </c>
      <c r="C12" s="3" t="s">
        <v>15</v>
      </c>
      <c r="D12" s="3">
        <v>30</v>
      </c>
      <c r="E12" s="3" t="s">
        <v>12</v>
      </c>
      <c r="F12" s="2"/>
      <c r="G12" s="2">
        <v>1</v>
      </c>
      <c r="H12" s="2"/>
      <c r="I12" s="43">
        <v>150000</v>
      </c>
      <c r="J12" s="15">
        <f>4132*40</f>
        <v>165280</v>
      </c>
    </row>
    <row r="13" spans="2:12" ht="17.25" thickBot="1" x14ac:dyDescent="0.35">
      <c r="B13" s="16" t="s">
        <v>14</v>
      </c>
      <c r="C13" s="17" t="s">
        <v>13</v>
      </c>
      <c r="D13" s="17">
        <v>30</v>
      </c>
      <c r="E13" s="17" t="s">
        <v>12</v>
      </c>
      <c r="F13" s="18"/>
      <c r="G13" s="18">
        <v>1</v>
      </c>
      <c r="H13" s="18"/>
      <c r="I13" s="44">
        <v>200000</v>
      </c>
      <c r="J13" s="19">
        <f>4132*60</f>
        <v>247920</v>
      </c>
    </row>
  </sheetData>
  <mergeCells count="1">
    <mergeCell ref="B2:G2"/>
  </mergeCells>
  <phoneticPr fontId="2" type="noConversion"/>
  <conditionalFormatting sqref="B4:L13">
    <cfRule type="cellIs" dxfId="0" priority="1" operator="equal">
      <formula>"보스"</formula>
    </cfRule>
  </conditionalFormatting>
  <dataValidations count="1">
    <dataValidation type="list" allowBlank="1" showInputMessage="1" showErrorMessage="1" sqref="C5 C7:C13" xr:uid="{7FBF5BDF-438A-4270-809E-C47AFD7AB9B4}">
      <formula1>$L$5:$L$6</formula1>
    </dataValidation>
  </dataValidations>
  <pageMargins left="0.25" right="0.25" top="0.75" bottom="0.75" header="0.3" footer="0.3"/>
  <pageSetup paperSize="9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93F2-A6F2-474F-8FE7-4E3CD9C56511}">
  <dimension ref="B2:G40"/>
  <sheetViews>
    <sheetView zoomScale="110" workbookViewId="0">
      <selection activeCell="K37" sqref="K37"/>
    </sheetView>
  </sheetViews>
  <sheetFormatPr defaultColWidth="8.875" defaultRowHeight="16.5" x14ac:dyDescent="0.3"/>
  <cols>
    <col min="1" max="1" width="2.5" customWidth="1"/>
    <col min="3" max="3" width="10.375" bestFit="1" customWidth="1"/>
    <col min="4" max="4" width="11.375" bestFit="1" customWidth="1"/>
    <col min="5" max="5" width="9" bestFit="1" customWidth="1"/>
  </cols>
  <sheetData>
    <row r="2" spans="2:6" ht="31.5" x14ac:dyDescent="0.3">
      <c r="B2" s="308" t="s">
        <v>7</v>
      </c>
      <c r="C2" s="308"/>
      <c r="D2" s="308"/>
      <c r="E2" s="308"/>
      <c r="F2" s="308"/>
    </row>
    <row r="3" spans="2:6" ht="17.25" thickBot="1" x14ac:dyDescent="0.35"/>
    <row r="4" spans="2:6" ht="17.25" thickBot="1" x14ac:dyDescent="0.35">
      <c r="C4" s="69" t="s">
        <v>140</v>
      </c>
      <c r="D4" s="68">
        <v>100</v>
      </c>
    </row>
    <row r="5" spans="2:6" ht="17.25" thickBot="1" x14ac:dyDescent="0.35">
      <c r="B5" s="67"/>
      <c r="C5" s="10" t="s">
        <v>139</v>
      </c>
      <c r="D5" s="10" t="s">
        <v>7</v>
      </c>
      <c r="E5" s="9" t="s">
        <v>138</v>
      </c>
    </row>
    <row r="6" spans="2:6" x14ac:dyDescent="0.3">
      <c r="B6" s="66" t="s">
        <v>137</v>
      </c>
      <c r="C6" s="65">
        <v>0</v>
      </c>
      <c r="D6" s="64">
        <v>1000</v>
      </c>
      <c r="E6" s="70">
        <f t="shared" ref="E6:E13" si="0">$D$4/D6</f>
        <v>0.1</v>
      </c>
    </row>
    <row r="7" spans="2:6" x14ac:dyDescent="0.3">
      <c r="B7" s="362"/>
      <c r="C7" s="63">
        <v>10</v>
      </c>
      <c r="D7" s="62">
        <f t="shared" ref="D7:D13" si="1">$D$6+$D$4*C7</f>
        <v>2000</v>
      </c>
      <c r="E7" s="71">
        <f t="shared" si="0"/>
        <v>0.05</v>
      </c>
    </row>
    <row r="8" spans="2:6" x14ac:dyDescent="0.3">
      <c r="B8" s="363"/>
      <c r="C8" s="63">
        <v>50</v>
      </c>
      <c r="D8" s="62">
        <f t="shared" si="1"/>
        <v>6000</v>
      </c>
      <c r="E8" s="71">
        <f t="shared" si="0"/>
        <v>1.6666666666666666E-2</v>
      </c>
    </row>
    <row r="9" spans="2:6" x14ac:dyDescent="0.3">
      <c r="B9" s="363"/>
      <c r="C9" s="63">
        <v>100</v>
      </c>
      <c r="D9" s="62">
        <f t="shared" si="1"/>
        <v>11000</v>
      </c>
      <c r="E9" s="71">
        <f t="shared" si="0"/>
        <v>9.0909090909090905E-3</v>
      </c>
    </row>
    <row r="10" spans="2:6" x14ac:dyDescent="0.3">
      <c r="B10" s="363"/>
      <c r="C10" s="63">
        <v>500</v>
      </c>
      <c r="D10" s="62">
        <f t="shared" si="1"/>
        <v>51000</v>
      </c>
      <c r="E10" s="71">
        <f t="shared" si="0"/>
        <v>1.9607843137254902E-3</v>
      </c>
    </row>
    <row r="11" spans="2:6" x14ac:dyDescent="0.3">
      <c r="B11" s="363"/>
      <c r="C11" s="63">
        <v>1000</v>
      </c>
      <c r="D11" s="62">
        <f t="shared" si="1"/>
        <v>101000</v>
      </c>
      <c r="E11" s="71">
        <f t="shared" si="0"/>
        <v>9.9009900990099011E-4</v>
      </c>
    </row>
    <row r="12" spans="2:6" x14ac:dyDescent="0.3">
      <c r="B12" s="364"/>
      <c r="C12" s="63">
        <v>5000</v>
      </c>
      <c r="D12" s="62">
        <f t="shared" si="1"/>
        <v>501000</v>
      </c>
      <c r="E12" s="71">
        <f t="shared" si="0"/>
        <v>1.996007984031936E-4</v>
      </c>
    </row>
    <row r="13" spans="2:6" ht="17.25" thickBot="1" x14ac:dyDescent="0.35">
      <c r="B13" s="4" t="s">
        <v>136</v>
      </c>
      <c r="C13" s="61">
        <v>9990</v>
      </c>
      <c r="D13" s="60">
        <f t="shared" si="1"/>
        <v>1000000</v>
      </c>
      <c r="E13" s="72">
        <f t="shared" si="0"/>
        <v>1E-4</v>
      </c>
    </row>
    <row r="29" spans="2:7" ht="17.25" thickBot="1" x14ac:dyDescent="0.35"/>
    <row r="30" spans="2:7" ht="17.25" thickBot="1" x14ac:dyDescent="0.35">
      <c r="B30" t="s">
        <v>220</v>
      </c>
      <c r="F30" s="357" t="s">
        <v>221</v>
      </c>
      <c r="G30" s="322"/>
    </row>
    <row r="31" spans="2:7" ht="17.25" thickBot="1" x14ac:dyDescent="0.35">
      <c r="B31" s="11" t="s">
        <v>10</v>
      </c>
      <c r="C31" s="10" t="s">
        <v>2</v>
      </c>
      <c r="D31" s="9" t="s">
        <v>190</v>
      </c>
      <c r="F31" s="16" t="s">
        <v>222</v>
      </c>
      <c r="G31" s="39" t="s">
        <v>177</v>
      </c>
    </row>
    <row r="32" spans="2:7" x14ac:dyDescent="0.3">
      <c r="B32" s="292">
        <f>VLOOKUP(C32,'몬스터 리스트'!$B$5:$J$13,3,)</f>
        <v>1</v>
      </c>
      <c r="C32" s="293" t="s">
        <v>83</v>
      </c>
      <c r="D32" s="294">
        <f>VLOOKUP(C32,드랍테이블!$D$6:$H$14,4,)</f>
        <v>0.2</v>
      </c>
      <c r="F32" s="258">
        <f>1/D32*10*9990</f>
        <v>499500</v>
      </c>
      <c r="G32" s="296">
        <f>F32/24/60</f>
        <v>346.875</v>
      </c>
    </row>
    <row r="33" spans="2:7" x14ac:dyDescent="0.3">
      <c r="B33" s="255">
        <f>VLOOKUP(C33,'몬스터 리스트'!$B$5:$J$13,3,)</f>
        <v>5</v>
      </c>
      <c r="C33" s="254" t="s">
        <v>84</v>
      </c>
      <c r="D33" s="260">
        <f>VLOOKUP(C33,드랍테이블!$D$6:$H$14,4,)</f>
        <v>0.2</v>
      </c>
      <c r="F33" s="255">
        <f t="shared" ref="F33:F40" si="2">1/D33*10*9990</f>
        <v>499500</v>
      </c>
      <c r="G33" s="297">
        <f t="shared" ref="G33:G40" si="3">F33/24/60</f>
        <v>346.875</v>
      </c>
    </row>
    <row r="34" spans="2:7" x14ac:dyDescent="0.3">
      <c r="B34" s="255">
        <f>VLOOKUP(C34,'몬스터 리스트'!$B$5:$J$13,3,)</f>
        <v>10</v>
      </c>
      <c r="C34" s="254" t="s">
        <v>85</v>
      </c>
      <c r="D34" s="260">
        <f>VLOOKUP(C34,드랍테이블!$D$6:$H$14,4,)</f>
        <v>0.2</v>
      </c>
      <c r="F34" s="255">
        <f t="shared" si="2"/>
        <v>499500</v>
      </c>
      <c r="G34" s="297">
        <f t="shared" si="3"/>
        <v>346.875</v>
      </c>
    </row>
    <row r="35" spans="2:7" x14ac:dyDescent="0.3">
      <c r="B35" s="255">
        <f>VLOOKUP(C35,'몬스터 리스트'!$B$5:$J$13,3,)</f>
        <v>15</v>
      </c>
      <c r="C35" s="254" t="s">
        <v>86</v>
      </c>
      <c r="D35" s="260">
        <f>VLOOKUP(C35,드랍테이블!$D$6:$H$14,4,)</f>
        <v>0.2</v>
      </c>
      <c r="F35" s="255">
        <f t="shared" si="2"/>
        <v>499500</v>
      </c>
      <c r="G35" s="297">
        <f t="shared" si="3"/>
        <v>346.875</v>
      </c>
    </row>
    <row r="36" spans="2:7" x14ac:dyDescent="0.3">
      <c r="B36" s="255">
        <f>VLOOKUP(C36,'몬스터 리스트'!$B$5:$J$13,3,)</f>
        <v>20</v>
      </c>
      <c r="C36" s="254" t="s">
        <v>88</v>
      </c>
      <c r="D36" s="260">
        <f>VLOOKUP(C36,드랍테이블!$D$6:$H$14,4,)</f>
        <v>0.2</v>
      </c>
      <c r="F36" s="255">
        <f t="shared" si="2"/>
        <v>499500</v>
      </c>
      <c r="G36" s="297">
        <f t="shared" si="3"/>
        <v>346.875</v>
      </c>
    </row>
    <row r="37" spans="2:7" x14ac:dyDescent="0.3">
      <c r="B37" s="255">
        <f>VLOOKUP(C37,'몬스터 리스트'!$B$5:$J$13,3,)</f>
        <v>25</v>
      </c>
      <c r="C37" s="254" t="s">
        <v>89</v>
      </c>
      <c r="D37" s="260">
        <f>VLOOKUP(C37,드랍테이블!$D$6:$H$14,4,)</f>
        <v>0.2</v>
      </c>
      <c r="F37" s="255">
        <f t="shared" si="2"/>
        <v>499500</v>
      </c>
      <c r="G37" s="297">
        <f t="shared" si="3"/>
        <v>346.875</v>
      </c>
    </row>
    <row r="38" spans="2:7" x14ac:dyDescent="0.3">
      <c r="B38" s="255">
        <f>VLOOKUP(C38,'몬스터 리스트'!$B$5:$J$13,3,)</f>
        <v>15</v>
      </c>
      <c r="C38" s="254" t="s">
        <v>87</v>
      </c>
      <c r="D38" s="260">
        <f>VLOOKUP(C38,드랍테이블!$D$6:$H$14,4,)</f>
        <v>1</v>
      </c>
      <c r="F38" s="255">
        <f t="shared" si="2"/>
        <v>99900</v>
      </c>
      <c r="G38" s="297">
        <f t="shared" si="3"/>
        <v>69.375</v>
      </c>
    </row>
    <row r="39" spans="2:7" x14ac:dyDescent="0.3">
      <c r="B39" s="255">
        <f>VLOOKUP(C39,'몬스터 리스트'!$B$5:$J$13,3,)</f>
        <v>30</v>
      </c>
      <c r="C39" s="254" t="s">
        <v>90</v>
      </c>
      <c r="D39" s="260">
        <f>VLOOKUP(C39,드랍테이블!$D$6:$H$14,4,)</f>
        <v>1</v>
      </c>
      <c r="F39" s="255">
        <f t="shared" si="2"/>
        <v>99900</v>
      </c>
      <c r="G39" s="297">
        <f t="shared" si="3"/>
        <v>69.375</v>
      </c>
    </row>
    <row r="40" spans="2:7" ht="17.25" thickBot="1" x14ac:dyDescent="0.35">
      <c r="B40" s="256">
        <f>VLOOKUP(C40,'몬스터 리스트'!$B$5:$J$13,3,)</f>
        <v>30</v>
      </c>
      <c r="C40" s="257" t="s">
        <v>91</v>
      </c>
      <c r="D40" s="295">
        <f>VLOOKUP(C40,드랍테이블!$D$6:$H$14,4,)</f>
        <v>1</v>
      </c>
      <c r="F40" s="256">
        <f t="shared" si="2"/>
        <v>99900</v>
      </c>
      <c r="G40" s="298">
        <f t="shared" si="3"/>
        <v>69.375</v>
      </c>
    </row>
  </sheetData>
  <mergeCells count="3">
    <mergeCell ref="B7:B12"/>
    <mergeCell ref="B2:F2"/>
    <mergeCell ref="F30:G30"/>
  </mergeCells>
  <phoneticPr fontId="2" type="noConversion"/>
  <printOptions gridLines="1"/>
  <pageMargins left="0.25" right="0.25" top="0.75" bottom="0.75" header="0.3" footer="0.3"/>
  <pageSetup paperSize="9" orientation="landscape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A1808C-7BED-4E88-A719-E030A4BF85CE}">
          <x14:formula1>
            <xm:f>'몬스터 리스트'!$B$5:$B$13</xm:f>
          </x14:formula1>
          <xm:sqref>C32:C40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D013-49DC-46B8-AD19-7C15398F4EB9}">
  <dimension ref="B2:R22"/>
  <sheetViews>
    <sheetView topLeftCell="A4" workbookViewId="0">
      <selection activeCell="J6" sqref="J6"/>
    </sheetView>
  </sheetViews>
  <sheetFormatPr defaultColWidth="8.875" defaultRowHeight="16.5" x14ac:dyDescent="0.3"/>
  <cols>
    <col min="1" max="1" width="3.5" customWidth="1"/>
    <col min="3" max="5" width="5.5" bestFit="1" customWidth="1"/>
    <col min="13" max="13" width="4.375" customWidth="1"/>
    <col min="14" max="16" width="5.5" bestFit="1" customWidth="1"/>
    <col min="17" max="17" width="5.125" bestFit="1" customWidth="1"/>
    <col min="18" max="18" width="3.5" bestFit="1" customWidth="1"/>
  </cols>
  <sheetData>
    <row r="2" spans="2:18" ht="31.5" x14ac:dyDescent="0.3">
      <c r="B2" s="308" t="s">
        <v>82</v>
      </c>
      <c r="C2" s="308"/>
      <c r="D2" s="308"/>
      <c r="E2" s="308"/>
      <c r="F2" s="308"/>
      <c r="G2" s="308"/>
      <c r="H2" s="308"/>
    </row>
    <row r="3" spans="2:18" ht="17.25" thickBot="1" x14ac:dyDescent="0.35"/>
    <row r="4" spans="2:18" ht="17.25" thickBot="1" x14ac:dyDescent="0.35">
      <c r="F4" s="365" t="s">
        <v>34</v>
      </c>
      <c r="G4" s="366"/>
      <c r="H4" s="367"/>
      <c r="J4" s="365" t="s">
        <v>35</v>
      </c>
      <c r="K4" s="367"/>
    </row>
    <row r="5" spans="2:18" ht="17.25" thickBot="1" x14ac:dyDescent="0.35">
      <c r="B5" s="20" t="s">
        <v>2</v>
      </c>
      <c r="C5" s="21" t="s">
        <v>36</v>
      </c>
      <c r="D5" s="21" t="s">
        <v>37</v>
      </c>
      <c r="E5" s="21" t="s">
        <v>32</v>
      </c>
      <c r="F5" s="22" t="s">
        <v>31</v>
      </c>
      <c r="G5" s="22" t="s">
        <v>30</v>
      </c>
      <c r="H5" s="22" t="s">
        <v>38</v>
      </c>
      <c r="I5" s="21" t="s">
        <v>39</v>
      </c>
      <c r="J5" s="23" t="s">
        <v>40</v>
      </c>
      <c r="K5" s="23" t="s">
        <v>41</v>
      </c>
      <c r="L5" s="24" t="s">
        <v>42</v>
      </c>
      <c r="N5" s="20" t="s">
        <v>36</v>
      </c>
      <c r="O5" s="25" t="s">
        <v>37</v>
      </c>
      <c r="P5" s="24" t="s">
        <v>32</v>
      </c>
      <c r="Q5" s="368" t="s">
        <v>43</v>
      </c>
      <c r="R5" s="359"/>
    </row>
    <row r="6" spans="2:18" x14ac:dyDescent="0.3">
      <c r="B6" s="7" t="s">
        <v>44</v>
      </c>
      <c r="C6" s="7" t="s">
        <v>45</v>
      </c>
      <c r="D6" s="7" t="s">
        <v>46</v>
      </c>
      <c r="E6" s="7" t="s">
        <v>12</v>
      </c>
      <c r="F6" s="26">
        <v>200</v>
      </c>
      <c r="G6" s="26">
        <v>5</v>
      </c>
      <c r="H6" s="26">
        <v>10</v>
      </c>
      <c r="I6" s="7">
        <v>1</v>
      </c>
      <c r="J6" s="27">
        <v>1.3</v>
      </c>
      <c r="K6" s="27">
        <v>0.03</v>
      </c>
      <c r="L6" s="28">
        <f>(F6/200)+(G6/10)+(H6/20)+I6</f>
        <v>3</v>
      </c>
      <c r="N6" s="12" t="s">
        <v>47</v>
      </c>
      <c r="O6" s="29" t="s">
        <v>48</v>
      </c>
      <c r="P6" s="30" t="s">
        <v>12</v>
      </c>
      <c r="Q6" s="31" t="s">
        <v>49</v>
      </c>
      <c r="R6" s="30">
        <v>4</v>
      </c>
    </row>
    <row r="7" spans="2:18" x14ac:dyDescent="0.3">
      <c r="B7" s="3" t="s">
        <v>50</v>
      </c>
      <c r="C7" s="3" t="s">
        <v>49</v>
      </c>
      <c r="D7" s="3" t="s">
        <v>51</v>
      </c>
      <c r="E7" s="3" t="s">
        <v>17</v>
      </c>
      <c r="F7" s="32">
        <v>190</v>
      </c>
      <c r="G7" s="32">
        <v>7</v>
      </c>
      <c r="H7" s="32">
        <v>8</v>
      </c>
      <c r="I7" s="3">
        <v>1.1000000000000001</v>
      </c>
      <c r="J7" s="33">
        <v>1.3</v>
      </c>
      <c r="K7" s="33">
        <v>0.03</v>
      </c>
      <c r="L7" s="34">
        <f>(F7/200)+(G7/10)+(H7/20)+I7</f>
        <v>3.15</v>
      </c>
      <c r="N7" s="14" t="s">
        <v>52</v>
      </c>
      <c r="O7" s="35" t="s">
        <v>53</v>
      </c>
      <c r="P7" s="36" t="s">
        <v>17</v>
      </c>
      <c r="Q7" s="37" t="s">
        <v>54</v>
      </c>
      <c r="R7" s="36">
        <v>6</v>
      </c>
    </row>
    <row r="8" spans="2:18" x14ac:dyDescent="0.3">
      <c r="B8" s="3" t="s">
        <v>55</v>
      </c>
      <c r="C8" s="3" t="s">
        <v>45</v>
      </c>
      <c r="D8" s="3" t="s">
        <v>56</v>
      </c>
      <c r="E8" s="3" t="s">
        <v>57</v>
      </c>
      <c r="F8" s="32">
        <v>190</v>
      </c>
      <c r="G8" s="32">
        <v>5</v>
      </c>
      <c r="H8" s="32">
        <v>11</v>
      </c>
      <c r="I8" s="3">
        <v>1</v>
      </c>
      <c r="J8" s="33">
        <v>1.3</v>
      </c>
      <c r="K8" s="33">
        <v>0.03</v>
      </c>
      <c r="L8" s="34">
        <f t="shared" ref="L8:L21" si="0">(F8/200)+(G8/10)+(H8/20)+I8</f>
        <v>3</v>
      </c>
      <c r="N8" s="14" t="s">
        <v>54</v>
      </c>
      <c r="O8" s="35" t="s">
        <v>58</v>
      </c>
      <c r="P8" s="36" t="s">
        <v>20</v>
      </c>
      <c r="Q8" s="37" t="s">
        <v>52</v>
      </c>
      <c r="R8" s="36">
        <v>8</v>
      </c>
    </row>
    <row r="9" spans="2:18" ht="17.25" thickBot="1" x14ac:dyDescent="0.35">
      <c r="B9" s="3" t="s">
        <v>59</v>
      </c>
      <c r="C9" s="3" t="s">
        <v>45</v>
      </c>
      <c r="D9" s="3" t="s">
        <v>56</v>
      </c>
      <c r="E9" s="3" t="s">
        <v>57</v>
      </c>
      <c r="F9" s="32">
        <v>150</v>
      </c>
      <c r="G9" s="32">
        <v>5</v>
      </c>
      <c r="H9" s="32">
        <v>15</v>
      </c>
      <c r="I9" s="3">
        <v>1</v>
      </c>
      <c r="J9" s="33">
        <v>1.3</v>
      </c>
      <c r="K9" s="33">
        <v>0.03</v>
      </c>
      <c r="L9" s="34">
        <f t="shared" si="0"/>
        <v>3</v>
      </c>
      <c r="N9" s="16" t="s">
        <v>49</v>
      </c>
      <c r="O9" s="38" t="s">
        <v>60</v>
      </c>
      <c r="P9" s="39"/>
      <c r="Q9" s="40" t="s">
        <v>47</v>
      </c>
      <c r="R9" s="39">
        <v>10</v>
      </c>
    </row>
    <row r="10" spans="2:18" x14ac:dyDescent="0.3">
      <c r="B10" s="3" t="s">
        <v>61</v>
      </c>
      <c r="C10" s="3" t="s">
        <v>62</v>
      </c>
      <c r="D10" s="3" t="s">
        <v>51</v>
      </c>
      <c r="E10" s="3" t="s">
        <v>63</v>
      </c>
      <c r="F10" s="32">
        <v>400</v>
      </c>
      <c r="G10" s="32">
        <v>10</v>
      </c>
      <c r="H10" s="32">
        <v>12</v>
      </c>
      <c r="I10" s="3">
        <v>1.1000000000000001</v>
      </c>
      <c r="J10" s="33">
        <v>1.4</v>
      </c>
      <c r="K10" s="33">
        <v>0.05</v>
      </c>
      <c r="L10" s="34">
        <f t="shared" si="0"/>
        <v>4.7</v>
      </c>
    </row>
    <row r="11" spans="2:18" x14ac:dyDescent="0.3">
      <c r="B11" s="3" t="s">
        <v>64</v>
      </c>
      <c r="C11" s="3" t="s">
        <v>54</v>
      </c>
      <c r="D11" s="3" t="s">
        <v>58</v>
      </c>
      <c r="E11" s="3" t="s">
        <v>57</v>
      </c>
      <c r="F11" s="32">
        <v>270</v>
      </c>
      <c r="G11" s="32">
        <v>6</v>
      </c>
      <c r="H11" s="32">
        <v>15</v>
      </c>
      <c r="I11" s="3">
        <v>1.2</v>
      </c>
      <c r="J11" s="33">
        <v>1.4</v>
      </c>
      <c r="K11" s="33">
        <v>0.05</v>
      </c>
      <c r="L11" s="34">
        <f t="shared" si="0"/>
        <v>3.9000000000000004</v>
      </c>
      <c r="N11" t="s">
        <v>67</v>
      </c>
    </row>
    <row r="12" spans="2:18" x14ac:dyDescent="0.3">
      <c r="B12" s="3" t="s">
        <v>65</v>
      </c>
      <c r="C12" s="3" t="s">
        <v>66</v>
      </c>
      <c r="D12" s="3" t="s">
        <v>53</v>
      </c>
      <c r="E12" s="3" t="s">
        <v>63</v>
      </c>
      <c r="F12" s="32">
        <v>430</v>
      </c>
      <c r="G12" s="32">
        <v>8</v>
      </c>
      <c r="H12" s="32">
        <v>11</v>
      </c>
      <c r="I12" s="3">
        <v>1.2</v>
      </c>
      <c r="J12" s="33">
        <v>1.5</v>
      </c>
      <c r="K12" s="33">
        <v>0.1</v>
      </c>
      <c r="L12" s="34">
        <f t="shared" si="0"/>
        <v>4.7</v>
      </c>
      <c r="N12" s="104" t="s">
        <v>70</v>
      </c>
    </row>
    <row r="13" spans="2:18" x14ac:dyDescent="0.3">
      <c r="B13" s="3" t="s">
        <v>68</v>
      </c>
      <c r="C13" s="3" t="s">
        <v>66</v>
      </c>
      <c r="D13" s="3" t="s">
        <v>48</v>
      </c>
      <c r="E13" s="3" t="s">
        <v>69</v>
      </c>
      <c r="F13" s="32">
        <v>600</v>
      </c>
      <c r="G13" s="32">
        <v>5</v>
      </c>
      <c r="H13" s="32">
        <v>10</v>
      </c>
      <c r="I13" s="3">
        <v>1</v>
      </c>
      <c r="J13" s="33">
        <v>1.5</v>
      </c>
      <c r="K13" s="33">
        <v>0.1</v>
      </c>
      <c r="L13" s="34">
        <f t="shared" si="0"/>
        <v>5</v>
      </c>
      <c r="N13" s="104" t="s">
        <v>72</v>
      </c>
    </row>
    <row r="14" spans="2:18" x14ac:dyDescent="0.3">
      <c r="B14" s="3" t="s">
        <v>71</v>
      </c>
      <c r="C14" s="3" t="s">
        <v>52</v>
      </c>
      <c r="D14" s="3" t="s">
        <v>53</v>
      </c>
      <c r="E14" s="3" t="s">
        <v>63</v>
      </c>
      <c r="F14" s="32">
        <v>500</v>
      </c>
      <c r="G14" s="32">
        <v>7</v>
      </c>
      <c r="H14" s="32">
        <v>10</v>
      </c>
      <c r="I14" s="3">
        <v>1.1000000000000001</v>
      </c>
      <c r="J14" s="33">
        <v>1.5</v>
      </c>
      <c r="K14" s="33">
        <v>0.1</v>
      </c>
      <c r="L14" s="34">
        <f t="shared" si="0"/>
        <v>4.8000000000000007</v>
      </c>
    </row>
    <row r="15" spans="2:18" x14ac:dyDescent="0.3">
      <c r="B15" s="3" t="s">
        <v>73</v>
      </c>
      <c r="C15" s="3" t="s">
        <v>66</v>
      </c>
      <c r="D15" s="3" t="s">
        <v>58</v>
      </c>
      <c r="E15" s="3" t="s">
        <v>57</v>
      </c>
      <c r="F15" s="32">
        <v>400</v>
      </c>
      <c r="G15" s="32">
        <v>6</v>
      </c>
      <c r="H15" s="32">
        <v>26</v>
      </c>
      <c r="I15" s="3">
        <v>1</v>
      </c>
      <c r="J15" s="33">
        <v>1.5</v>
      </c>
      <c r="K15" s="33">
        <v>0.1</v>
      </c>
      <c r="L15" s="34">
        <f t="shared" si="0"/>
        <v>4.9000000000000004</v>
      </c>
    </row>
    <row r="16" spans="2:18" x14ac:dyDescent="0.3">
      <c r="B16" s="3" t="s">
        <v>74</v>
      </c>
      <c r="C16" s="3" t="s">
        <v>75</v>
      </c>
      <c r="D16" s="3" t="s">
        <v>48</v>
      </c>
      <c r="E16" s="3" t="s">
        <v>12</v>
      </c>
      <c r="F16" s="32">
        <v>700</v>
      </c>
      <c r="G16" s="32">
        <v>6</v>
      </c>
      <c r="H16" s="32">
        <v>16</v>
      </c>
      <c r="I16" s="3">
        <v>1</v>
      </c>
      <c r="J16" s="33">
        <v>1.6</v>
      </c>
      <c r="K16" s="33">
        <v>0.15</v>
      </c>
      <c r="L16" s="34">
        <f t="shared" si="0"/>
        <v>5.8999999999999995</v>
      </c>
    </row>
    <row r="17" spans="2:12" x14ac:dyDescent="0.3">
      <c r="B17" s="3" t="s">
        <v>76</v>
      </c>
      <c r="C17" s="3" t="s">
        <v>47</v>
      </c>
      <c r="D17" s="3" t="s">
        <v>58</v>
      </c>
      <c r="E17" s="3" t="s">
        <v>57</v>
      </c>
      <c r="F17" s="32">
        <v>600</v>
      </c>
      <c r="G17" s="32">
        <v>5</v>
      </c>
      <c r="H17" s="32">
        <v>30</v>
      </c>
      <c r="I17" s="3">
        <v>1</v>
      </c>
      <c r="J17" s="33">
        <v>1.6</v>
      </c>
      <c r="K17" s="33">
        <v>0.15</v>
      </c>
      <c r="L17" s="34">
        <f t="shared" si="0"/>
        <v>6</v>
      </c>
    </row>
    <row r="18" spans="2:12" x14ac:dyDescent="0.3">
      <c r="B18" s="57" t="s">
        <v>77</v>
      </c>
      <c r="C18" s="57" t="s">
        <v>45</v>
      </c>
      <c r="D18" s="57" t="s">
        <v>78</v>
      </c>
      <c r="E18" s="57" t="s">
        <v>12</v>
      </c>
      <c r="F18" s="58">
        <v>200</v>
      </c>
      <c r="G18" s="58">
        <v>5</v>
      </c>
      <c r="H18" s="58">
        <v>10</v>
      </c>
      <c r="I18" s="57">
        <v>1</v>
      </c>
      <c r="J18" s="59">
        <v>1.3</v>
      </c>
      <c r="K18" s="59">
        <v>0.03</v>
      </c>
      <c r="L18" s="57">
        <f t="shared" si="0"/>
        <v>3</v>
      </c>
    </row>
    <row r="19" spans="2:12" x14ac:dyDescent="0.3">
      <c r="B19" s="57" t="s">
        <v>79</v>
      </c>
      <c r="C19" s="57" t="s">
        <v>62</v>
      </c>
      <c r="D19" s="57" t="s">
        <v>60</v>
      </c>
      <c r="E19" s="57" t="s">
        <v>12</v>
      </c>
      <c r="F19" s="58">
        <v>300</v>
      </c>
      <c r="G19" s="58">
        <v>5.5</v>
      </c>
      <c r="H19" s="58">
        <v>13</v>
      </c>
      <c r="I19" s="57">
        <v>1</v>
      </c>
      <c r="J19" s="59">
        <v>1.4</v>
      </c>
      <c r="K19" s="59">
        <v>0.05</v>
      </c>
      <c r="L19" s="57">
        <f t="shared" si="0"/>
        <v>3.6999999999999997</v>
      </c>
    </row>
    <row r="20" spans="2:12" x14ac:dyDescent="0.3">
      <c r="B20" s="57" t="s">
        <v>80</v>
      </c>
      <c r="C20" s="57" t="s">
        <v>66</v>
      </c>
      <c r="D20" s="57" t="s">
        <v>60</v>
      </c>
      <c r="E20" s="57" t="s">
        <v>12</v>
      </c>
      <c r="F20" s="58">
        <v>400</v>
      </c>
      <c r="G20" s="58">
        <v>6</v>
      </c>
      <c r="H20" s="58">
        <v>16</v>
      </c>
      <c r="I20" s="57">
        <v>1</v>
      </c>
      <c r="J20" s="59">
        <v>1.5</v>
      </c>
      <c r="K20" s="59">
        <v>0.1</v>
      </c>
      <c r="L20" s="57">
        <f t="shared" si="0"/>
        <v>4.4000000000000004</v>
      </c>
    </row>
    <row r="21" spans="2:12" x14ac:dyDescent="0.3">
      <c r="B21" s="57" t="s">
        <v>81</v>
      </c>
      <c r="C21" s="57" t="s">
        <v>75</v>
      </c>
      <c r="D21" s="57" t="s">
        <v>60</v>
      </c>
      <c r="E21" s="57" t="s">
        <v>12</v>
      </c>
      <c r="F21" s="58">
        <v>500</v>
      </c>
      <c r="G21" s="58">
        <v>6.5</v>
      </c>
      <c r="H21" s="58">
        <v>20</v>
      </c>
      <c r="I21" s="57">
        <v>1</v>
      </c>
      <c r="J21" s="59">
        <v>1.6</v>
      </c>
      <c r="K21" s="59">
        <v>0.15</v>
      </c>
      <c r="L21" s="57">
        <f t="shared" si="0"/>
        <v>5.15</v>
      </c>
    </row>
    <row r="22" spans="2:12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</sheetData>
  <mergeCells count="4">
    <mergeCell ref="F4:H4"/>
    <mergeCell ref="J4:K4"/>
    <mergeCell ref="Q5:R5"/>
    <mergeCell ref="B2:H2"/>
  </mergeCells>
  <phoneticPr fontId="2" type="noConversion"/>
  <dataValidations count="3">
    <dataValidation type="list" allowBlank="1" showInputMessage="1" showErrorMessage="1" sqref="D6:D22" xr:uid="{350B5D24-2376-4F5D-B5ED-96FE2BA9E0D6}">
      <formula1>$O$7:$O$10</formula1>
    </dataValidation>
    <dataValidation type="list" allowBlank="1" showInputMessage="1" showErrorMessage="1" sqref="E6:E15 E17:E22" xr:uid="{F528B592-AA37-46D1-B0C8-BD671E8C69F6}">
      <formula1>$P$7:$P$9</formula1>
    </dataValidation>
    <dataValidation type="list" allowBlank="1" showInputMessage="1" showErrorMessage="1" sqref="C6:C10 C12:C22" xr:uid="{6666CDF8-51AA-4829-8BE0-9F4C4B1BA8C3}">
      <formula1>$N$7:$N$10</formula1>
    </dataValidation>
  </dataValidations>
  <pageMargins left="0.25" right="0.25" top="0.75" bottom="0.75" header="0.3" footer="0.3"/>
  <pageSetup paperSize="9" orientation="landscape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288F-2036-4D83-B6D9-4C9091C7D4D6}">
  <dimension ref="B2:S27"/>
  <sheetViews>
    <sheetView zoomScale="184" workbookViewId="0">
      <selection activeCell="G13" sqref="G13"/>
    </sheetView>
  </sheetViews>
  <sheetFormatPr defaultColWidth="8.875" defaultRowHeight="16.5" x14ac:dyDescent="0.3"/>
  <cols>
    <col min="2" max="3" width="5.125" bestFit="1" customWidth="1"/>
    <col min="17" max="17" width="4.125" customWidth="1"/>
  </cols>
  <sheetData>
    <row r="2" spans="2:19" ht="31.5" x14ac:dyDescent="0.3">
      <c r="B2" s="308" t="s">
        <v>179</v>
      </c>
      <c r="C2" s="308"/>
      <c r="D2" s="308"/>
      <c r="E2" s="308"/>
      <c r="F2" s="308"/>
      <c r="G2" s="308"/>
      <c r="H2" s="308"/>
      <c r="R2" s="308"/>
      <c r="S2" s="308"/>
    </row>
    <row r="3" spans="2:19" ht="17.25" thickBot="1" x14ac:dyDescent="0.35"/>
    <row r="4" spans="2:19" x14ac:dyDescent="0.3">
      <c r="B4" s="357" t="s">
        <v>8</v>
      </c>
      <c r="C4" s="321" t="s">
        <v>9</v>
      </c>
      <c r="D4" s="321"/>
      <c r="E4" s="321" t="s">
        <v>160</v>
      </c>
      <c r="F4" s="321"/>
      <c r="G4" s="325" t="s">
        <v>161</v>
      </c>
      <c r="H4" s="326"/>
    </row>
    <row r="5" spans="2:19" ht="17.25" thickBot="1" x14ac:dyDescent="0.35">
      <c r="B5" s="369"/>
      <c r="C5" s="17" t="s">
        <v>10</v>
      </c>
      <c r="D5" s="17" t="s">
        <v>2</v>
      </c>
      <c r="E5" s="17" t="s">
        <v>0</v>
      </c>
      <c r="F5" s="17" t="s">
        <v>11</v>
      </c>
      <c r="G5" s="17" t="s">
        <v>1</v>
      </c>
      <c r="H5" s="39" t="s">
        <v>215</v>
      </c>
    </row>
    <row r="6" spans="2:19" x14ac:dyDescent="0.3">
      <c r="B6" s="7">
        <v>1</v>
      </c>
      <c r="C6" s="6">
        <f>VLOOKUP(D6,'몬스터 리스트'!$B$5:$J$13,3,)</f>
        <v>1</v>
      </c>
      <c r="D6" s="7" t="s">
        <v>83</v>
      </c>
      <c r="E6" s="6">
        <f>VLOOKUP(D6,'몬스터 리스트'!$B$5:$J$13,9,)</f>
        <v>150</v>
      </c>
      <c r="F6" s="6">
        <f>VLOOKUP(D6,'몬스터 리스트'!$B$5:$J$13,8,)</f>
        <v>150</v>
      </c>
      <c r="G6" s="46">
        <v>0.2</v>
      </c>
      <c r="H6" s="223">
        <f>C6*0.009</f>
        <v>8.9999999999999993E-3</v>
      </c>
    </row>
    <row r="7" spans="2:19" x14ac:dyDescent="0.3">
      <c r="B7" s="3">
        <v>2</v>
      </c>
      <c r="C7" s="2">
        <f>VLOOKUP(D7,'몬스터 리스트'!$B$5:$J$13,3,)</f>
        <v>5</v>
      </c>
      <c r="D7" s="3" t="s">
        <v>84</v>
      </c>
      <c r="E7" s="2">
        <f>VLOOKUP(D7,'몬스터 리스트'!$B$5:$J$13,9,)</f>
        <v>180</v>
      </c>
      <c r="F7" s="2">
        <f>VLOOKUP(D7,'몬스터 리스트'!$B$5:$J$13,8,)</f>
        <v>180</v>
      </c>
      <c r="G7" s="45">
        <v>0.2</v>
      </c>
      <c r="H7" s="223">
        <f>C7*0.009</f>
        <v>4.4999999999999998E-2</v>
      </c>
    </row>
    <row r="8" spans="2:19" x14ac:dyDescent="0.3">
      <c r="B8" s="3">
        <v>3</v>
      </c>
      <c r="C8" s="2">
        <f>VLOOKUP(D8,'몬스터 리스트'!$B$5:$J$13,3,)</f>
        <v>10</v>
      </c>
      <c r="D8" s="3" t="s">
        <v>85</v>
      </c>
      <c r="E8" s="2">
        <f>VLOOKUP(D8,'몬스터 리스트'!$B$5:$J$13,9,)</f>
        <v>323</v>
      </c>
      <c r="F8" s="2">
        <f>VLOOKUP(D8,'몬스터 리스트'!$B$5:$J$13,8,)</f>
        <v>300</v>
      </c>
      <c r="G8" s="45">
        <v>0.2</v>
      </c>
      <c r="H8" s="223">
        <f>C8*0.009</f>
        <v>0.09</v>
      </c>
    </row>
    <row r="9" spans="2:19" x14ac:dyDescent="0.3">
      <c r="B9" s="3">
        <v>4</v>
      </c>
      <c r="C9" s="2">
        <f>VLOOKUP(D9,'몬스터 리스트'!$B$5:$J$13,3,)</f>
        <v>15</v>
      </c>
      <c r="D9" s="3" t="s">
        <v>86</v>
      </c>
      <c r="E9" s="2">
        <f>VLOOKUP(D9,'몬스터 리스트'!$B$5:$J$13,9,)</f>
        <v>902</v>
      </c>
      <c r="F9" s="2">
        <f>VLOOKUP(D9,'몬스터 리스트'!$B$5:$J$13,8,)</f>
        <v>900</v>
      </c>
      <c r="G9" s="45">
        <v>0.2</v>
      </c>
      <c r="H9" s="223">
        <f>C9*0.009</f>
        <v>0.13499999999999998</v>
      </c>
    </row>
    <row r="10" spans="2:19" x14ac:dyDescent="0.3">
      <c r="B10" s="3">
        <v>5</v>
      </c>
      <c r="C10" s="2">
        <f>VLOOKUP(D10,'몬스터 리스트'!$B$5:$J$13,3,)</f>
        <v>15</v>
      </c>
      <c r="D10" s="3" t="s">
        <v>87</v>
      </c>
      <c r="E10" s="2">
        <f>VLOOKUP(D10,'몬스터 리스트'!$B$5:$J$13,9,)</f>
        <v>27060</v>
      </c>
      <c r="F10" s="2">
        <f>VLOOKUP(D10,'몬스터 리스트'!$B$5:$J$13,8,)</f>
        <v>10000</v>
      </c>
      <c r="G10" s="45">
        <v>1</v>
      </c>
      <c r="H10" s="223">
        <f>C10*0.009*10</f>
        <v>1.3499999999999999</v>
      </c>
    </row>
    <row r="11" spans="2:19" x14ac:dyDescent="0.3">
      <c r="B11" s="3">
        <v>6</v>
      </c>
      <c r="C11" s="2">
        <f>VLOOKUP(D11,'몬스터 리스트'!$B$5:$J$13,3,)</f>
        <v>20</v>
      </c>
      <c r="D11" s="3" t="s">
        <v>88</v>
      </c>
      <c r="E11" s="2">
        <f>VLOOKUP(D11,'몬스터 리스트'!$B$5:$J$13,9,)</f>
        <v>1977</v>
      </c>
      <c r="F11" s="2">
        <f>VLOOKUP(D11,'몬스터 리스트'!$B$5:$J$13,8,)</f>
        <v>2000</v>
      </c>
      <c r="G11" s="45">
        <v>0.2</v>
      </c>
      <c r="H11" s="223">
        <f>C11*0.009</f>
        <v>0.18</v>
      </c>
    </row>
    <row r="12" spans="2:19" x14ac:dyDescent="0.3">
      <c r="B12" s="3">
        <v>7</v>
      </c>
      <c r="C12" s="2">
        <f>VLOOKUP(D12,'몬스터 리스트'!$B$5:$J$13,3,)</f>
        <v>25</v>
      </c>
      <c r="D12" s="3" t="s">
        <v>89</v>
      </c>
      <c r="E12" s="2">
        <f>VLOOKUP(D12,'몬스터 리스트'!$B$5:$J$13,9,)</f>
        <v>4132</v>
      </c>
      <c r="F12" s="2">
        <f>VLOOKUP(D12,'몬스터 리스트'!$B$5:$J$13,8,)</f>
        <v>4000</v>
      </c>
      <c r="G12" s="45">
        <v>0.2</v>
      </c>
      <c r="H12" s="223">
        <f>C12*0.009</f>
        <v>0.22499999999999998</v>
      </c>
    </row>
    <row r="13" spans="2:19" x14ac:dyDescent="0.3">
      <c r="B13" s="3">
        <v>8</v>
      </c>
      <c r="C13" s="2">
        <f>VLOOKUP(D13,'몬스터 리스트'!$B$5:$J$13,3,)</f>
        <v>30</v>
      </c>
      <c r="D13" s="3" t="s">
        <v>90</v>
      </c>
      <c r="E13" s="2">
        <f>VLOOKUP(D13,'몬스터 리스트'!$B$5:$J$13,9,)</f>
        <v>165280</v>
      </c>
      <c r="F13" s="2">
        <f>VLOOKUP(D13,'몬스터 리스트'!$B$5:$J$13,8,)</f>
        <v>150000</v>
      </c>
      <c r="G13" s="45">
        <v>1</v>
      </c>
      <c r="H13" s="223">
        <f>C13*0.009*10</f>
        <v>2.6999999999999997</v>
      </c>
    </row>
    <row r="14" spans="2:19" x14ac:dyDescent="0.3">
      <c r="B14" s="3">
        <v>9</v>
      </c>
      <c r="C14" s="2">
        <f>VLOOKUP(D14,'몬스터 리스트'!$B$5:$J$13,3,)</f>
        <v>30</v>
      </c>
      <c r="D14" s="3" t="s">
        <v>91</v>
      </c>
      <c r="E14" s="2">
        <f>VLOOKUP(D14,'몬스터 리스트'!$B$5:$J$13,9,)</f>
        <v>247920</v>
      </c>
      <c r="F14" s="2">
        <f>VLOOKUP(D14,'몬스터 리스트'!$B$5:$J$13,8,)</f>
        <v>200000</v>
      </c>
      <c r="G14" s="45">
        <v>1</v>
      </c>
      <c r="H14" s="223">
        <f>C14*0.009*10</f>
        <v>2.6999999999999997</v>
      </c>
    </row>
    <row r="15" spans="2:19" x14ac:dyDescent="0.3">
      <c r="B15" s="1"/>
    </row>
    <row r="16" spans="2:19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</sheetData>
  <mergeCells count="6">
    <mergeCell ref="R2:S2"/>
    <mergeCell ref="C4:D4"/>
    <mergeCell ref="B4:B5"/>
    <mergeCell ref="B2:H2"/>
    <mergeCell ref="G4:H4"/>
    <mergeCell ref="E4:F4"/>
  </mergeCells>
  <phoneticPr fontId="2" type="noConversion"/>
  <pageMargins left="0.25" right="0.25" top="0.75" bottom="0.75" header="0.3" footer="0.3"/>
  <pageSetup paperSize="9" orientation="landscape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4AAC06B-7E99-4100-8B45-87ECC7D3BBDB}">
          <x14:formula1>
            <xm:f>'몬스터 리스트'!$B$5:$B$13</xm:f>
          </x14:formula1>
          <xm:sqref>D6:D14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D66C6-6B88-488A-A5B5-D76F03582B9A}">
  <dimension ref="B2:T25"/>
  <sheetViews>
    <sheetView workbookViewId="0">
      <selection activeCell="J24" sqref="J24"/>
    </sheetView>
  </sheetViews>
  <sheetFormatPr defaultColWidth="8.875" defaultRowHeight="16.5" x14ac:dyDescent="0.3"/>
  <cols>
    <col min="1" max="1" width="2" customWidth="1"/>
    <col min="2" max="3" width="5.125" bestFit="1" customWidth="1"/>
    <col min="5" max="5" width="7" bestFit="1" customWidth="1"/>
    <col min="6" max="6" width="5.5" bestFit="1" customWidth="1"/>
    <col min="7" max="7" width="7" bestFit="1" customWidth="1"/>
    <col min="8" max="8" width="5.125" bestFit="1" customWidth="1"/>
    <col min="9" max="9" width="1.125" customWidth="1"/>
    <col min="10" max="11" width="5.125" bestFit="1" customWidth="1"/>
    <col min="13" max="13" width="7" bestFit="1" customWidth="1"/>
    <col min="15" max="15" width="5.125" bestFit="1" customWidth="1"/>
    <col min="16" max="16" width="1.625" customWidth="1"/>
  </cols>
  <sheetData>
    <row r="2" spans="2:20" ht="31.5" x14ac:dyDescent="0.3">
      <c r="B2" s="308" t="s">
        <v>135</v>
      </c>
      <c r="C2" s="308"/>
      <c r="D2" s="308"/>
      <c r="E2" s="308"/>
      <c r="F2" s="308"/>
      <c r="G2" s="308"/>
      <c r="H2" s="308"/>
    </row>
    <row r="4" spans="2:20" ht="21" thickBot="1" x14ac:dyDescent="0.35">
      <c r="B4" s="370" t="s">
        <v>130</v>
      </c>
      <c r="C4" s="370"/>
      <c r="D4" s="370"/>
      <c r="E4" s="370"/>
      <c r="F4" s="370"/>
      <c r="G4" s="370"/>
      <c r="H4" s="370"/>
      <c r="J4" s="371" t="s">
        <v>129</v>
      </c>
      <c r="K4" s="371"/>
      <c r="L4" s="371"/>
      <c r="M4" s="371"/>
      <c r="N4" s="371"/>
      <c r="O4" s="371"/>
      <c r="Q4" s="371" t="s">
        <v>134</v>
      </c>
      <c r="R4" s="371"/>
      <c r="S4" s="371"/>
      <c r="T4" s="371"/>
    </row>
    <row r="5" spans="2:20" ht="17.25" thickBot="1" x14ac:dyDescent="0.35">
      <c r="B5" s="56" t="s">
        <v>2</v>
      </c>
      <c r="C5" s="55" t="s">
        <v>36</v>
      </c>
      <c r="D5" s="54" t="s">
        <v>128</v>
      </c>
      <c r="E5" s="54" t="s">
        <v>31</v>
      </c>
      <c r="F5" s="54" t="s">
        <v>131</v>
      </c>
      <c r="G5" s="54" t="s">
        <v>38</v>
      </c>
      <c r="H5" s="53" t="s">
        <v>127</v>
      </c>
      <c r="J5" s="56" t="s">
        <v>2</v>
      </c>
      <c r="K5" s="55" t="s">
        <v>36</v>
      </c>
      <c r="L5" s="54" t="s">
        <v>128</v>
      </c>
      <c r="M5" s="54" t="s">
        <v>31</v>
      </c>
      <c r="N5" s="54" t="s">
        <v>100</v>
      </c>
      <c r="O5" s="53" t="s">
        <v>127</v>
      </c>
      <c r="Q5" s="344" t="s">
        <v>132</v>
      </c>
      <c r="R5" s="344"/>
      <c r="S5" s="344"/>
      <c r="T5" s="344"/>
    </row>
    <row r="6" spans="2:20" ht="17.25" thickBot="1" x14ac:dyDescent="0.35">
      <c r="B6" s="52" t="s">
        <v>125</v>
      </c>
      <c r="C6" s="51">
        <v>1</v>
      </c>
      <c r="D6" s="51" t="s">
        <v>102</v>
      </c>
      <c r="E6" s="50">
        <f t="shared" ref="E6:E25" si="0">VLOOKUP($D6,$Q$7:$T$10,2)*($C6*$C6*10)</f>
        <v>800</v>
      </c>
      <c r="F6" s="50">
        <f t="shared" ref="F6:F25" si="1">VLOOKUP($D6,$Q$7:$T$10,3)*($C6*0.05)</f>
        <v>1</v>
      </c>
      <c r="G6" s="50">
        <f t="shared" ref="G6:G25" si="2">VLOOKUP($D6,$Q$7:$T$10,4)*($C6*$C6*2)</f>
        <v>0</v>
      </c>
      <c r="H6" s="49"/>
      <c r="J6" s="52" t="s">
        <v>125</v>
      </c>
      <c r="K6" s="51">
        <v>1</v>
      </c>
      <c r="L6" s="50" t="s">
        <v>31</v>
      </c>
      <c r="M6" s="50">
        <f t="shared" ref="M6:M23" si="3">VLOOKUP(L6,$Q$14:$S$16,2,)*5*K6*K6</f>
        <v>400</v>
      </c>
      <c r="N6" s="50">
        <f t="shared" ref="N6:N23" si="4">VLOOKUP(L6,$Q$14:$S$16,3,)*K6/1000</f>
        <v>0.02</v>
      </c>
      <c r="O6" s="49"/>
      <c r="Q6" s="11" t="s">
        <v>126</v>
      </c>
      <c r="R6" s="10" t="s">
        <v>31</v>
      </c>
      <c r="S6" s="10" t="s">
        <v>131</v>
      </c>
      <c r="T6" s="9" t="s">
        <v>38</v>
      </c>
    </row>
    <row r="7" spans="2:20" x14ac:dyDescent="0.3">
      <c r="B7" s="14" t="s">
        <v>124</v>
      </c>
      <c r="C7" s="3">
        <v>1</v>
      </c>
      <c r="D7" s="3" t="s">
        <v>98</v>
      </c>
      <c r="E7" s="2">
        <f t="shared" si="0"/>
        <v>600</v>
      </c>
      <c r="F7" s="2">
        <f t="shared" si="1"/>
        <v>2</v>
      </c>
      <c r="G7" s="2">
        <f t="shared" si="2"/>
        <v>0</v>
      </c>
      <c r="H7" s="48"/>
      <c r="J7" s="14" t="s">
        <v>123</v>
      </c>
      <c r="K7" s="3">
        <v>1</v>
      </c>
      <c r="L7" s="2" t="s">
        <v>100</v>
      </c>
      <c r="M7" s="2">
        <f t="shared" si="3"/>
        <v>100</v>
      </c>
      <c r="N7" s="2">
        <f t="shared" si="4"/>
        <v>0.08</v>
      </c>
      <c r="O7" s="48"/>
      <c r="Q7" s="12" t="s">
        <v>31</v>
      </c>
      <c r="R7" s="7">
        <v>80</v>
      </c>
      <c r="S7" s="7">
        <v>20</v>
      </c>
      <c r="T7" s="30">
        <v>0</v>
      </c>
    </row>
    <row r="8" spans="2:20" x14ac:dyDescent="0.3">
      <c r="B8" s="14" t="s">
        <v>122</v>
      </c>
      <c r="C8" s="3">
        <v>1</v>
      </c>
      <c r="D8" s="3" t="s">
        <v>94</v>
      </c>
      <c r="E8" s="2">
        <f t="shared" si="0"/>
        <v>200</v>
      </c>
      <c r="F8" s="2">
        <f t="shared" si="1"/>
        <v>1</v>
      </c>
      <c r="G8" s="2">
        <f t="shared" si="2"/>
        <v>120</v>
      </c>
      <c r="H8" s="48"/>
      <c r="J8" s="14" t="s">
        <v>121</v>
      </c>
      <c r="K8" s="3">
        <v>1</v>
      </c>
      <c r="L8" s="2" t="s">
        <v>92</v>
      </c>
      <c r="M8" s="2">
        <f t="shared" si="3"/>
        <v>250</v>
      </c>
      <c r="N8" s="2">
        <f t="shared" si="4"/>
        <v>0.05</v>
      </c>
      <c r="O8" s="48"/>
      <c r="Q8" s="14" t="s">
        <v>30</v>
      </c>
      <c r="R8" s="3">
        <v>60</v>
      </c>
      <c r="S8" s="3">
        <v>40</v>
      </c>
      <c r="T8" s="36">
        <v>0</v>
      </c>
    </row>
    <row r="9" spans="2:20" x14ac:dyDescent="0.3">
      <c r="B9" s="14" t="s">
        <v>121</v>
      </c>
      <c r="C9" s="3">
        <v>1</v>
      </c>
      <c r="D9" s="3" t="s">
        <v>92</v>
      </c>
      <c r="E9" s="2">
        <f t="shared" si="0"/>
        <v>350</v>
      </c>
      <c r="F9" s="2">
        <f t="shared" si="1"/>
        <v>1.75</v>
      </c>
      <c r="G9" s="2">
        <f t="shared" si="2"/>
        <v>60</v>
      </c>
      <c r="H9" s="48"/>
      <c r="J9" s="14" t="s">
        <v>120</v>
      </c>
      <c r="K9" s="3">
        <v>2</v>
      </c>
      <c r="L9" s="2" t="s">
        <v>31</v>
      </c>
      <c r="M9" s="2">
        <f t="shared" si="3"/>
        <v>1600</v>
      </c>
      <c r="N9" s="2">
        <f t="shared" si="4"/>
        <v>0.04</v>
      </c>
      <c r="O9" s="48"/>
      <c r="Q9" s="14" t="s">
        <v>38</v>
      </c>
      <c r="R9" s="3">
        <v>20</v>
      </c>
      <c r="S9" s="3">
        <v>20</v>
      </c>
      <c r="T9" s="36">
        <v>60</v>
      </c>
    </row>
    <row r="10" spans="2:20" ht="17.25" thickBot="1" x14ac:dyDescent="0.35">
      <c r="B10" s="14" t="s">
        <v>120</v>
      </c>
      <c r="C10" s="3">
        <v>2</v>
      </c>
      <c r="D10" s="3" t="s">
        <v>102</v>
      </c>
      <c r="E10" s="2">
        <f t="shared" si="0"/>
        <v>3200</v>
      </c>
      <c r="F10" s="2">
        <f t="shared" si="1"/>
        <v>2</v>
      </c>
      <c r="G10" s="2">
        <f t="shared" si="2"/>
        <v>0</v>
      </c>
      <c r="H10" s="48"/>
      <c r="J10" s="14" t="s">
        <v>119</v>
      </c>
      <c r="K10" s="3">
        <v>2</v>
      </c>
      <c r="L10" s="2" t="s">
        <v>100</v>
      </c>
      <c r="M10" s="2">
        <f t="shared" si="3"/>
        <v>400</v>
      </c>
      <c r="N10" s="2">
        <f t="shared" si="4"/>
        <v>0.16</v>
      </c>
      <c r="O10" s="48"/>
      <c r="Q10" s="16" t="s">
        <v>92</v>
      </c>
      <c r="R10" s="17">
        <v>35</v>
      </c>
      <c r="S10" s="17">
        <v>35</v>
      </c>
      <c r="T10" s="39">
        <v>30</v>
      </c>
    </row>
    <row r="11" spans="2:20" x14ac:dyDescent="0.3">
      <c r="B11" s="14" t="s">
        <v>118</v>
      </c>
      <c r="C11" s="3">
        <v>2</v>
      </c>
      <c r="D11" s="3" t="s">
        <v>98</v>
      </c>
      <c r="E11" s="2">
        <f t="shared" si="0"/>
        <v>2400</v>
      </c>
      <c r="F11" s="2">
        <f t="shared" si="1"/>
        <v>4</v>
      </c>
      <c r="G11" s="2">
        <f t="shared" si="2"/>
        <v>0</v>
      </c>
      <c r="H11" s="48"/>
      <c r="J11" s="14" t="s">
        <v>116</v>
      </c>
      <c r="K11" s="3">
        <v>2</v>
      </c>
      <c r="L11" s="2" t="s">
        <v>92</v>
      </c>
      <c r="M11" s="2">
        <f t="shared" si="3"/>
        <v>1000</v>
      </c>
      <c r="N11" s="2">
        <f t="shared" si="4"/>
        <v>0.1</v>
      </c>
      <c r="O11" s="48"/>
    </row>
    <row r="12" spans="2:20" ht="17.25" thickBot="1" x14ac:dyDescent="0.35">
      <c r="B12" s="14" t="s">
        <v>117</v>
      </c>
      <c r="C12" s="3">
        <v>2</v>
      </c>
      <c r="D12" s="3" t="s">
        <v>94</v>
      </c>
      <c r="E12" s="2">
        <f t="shared" si="0"/>
        <v>800</v>
      </c>
      <c r="F12" s="2">
        <f t="shared" si="1"/>
        <v>2</v>
      </c>
      <c r="G12" s="2">
        <f t="shared" si="2"/>
        <v>480</v>
      </c>
      <c r="H12" s="48"/>
      <c r="J12" s="14" t="s">
        <v>114</v>
      </c>
      <c r="K12" s="3">
        <v>3</v>
      </c>
      <c r="L12" s="2" t="s">
        <v>31</v>
      </c>
      <c r="M12" s="2">
        <f t="shared" si="3"/>
        <v>3600</v>
      </c>
      <c r="N12" s="2">
        <f t="shared" si="4"/>
        <v>0.06</v>
      </c>
      <c r="O12" s="48"/>
      <c r="Q12" s="344" t="s">
        <v>133</v>
      </c>
      <c r="R12" s="344"/>
      <c r="S12" s="344"/>
    </row>
    <row r="13" spans="2:20" ht="17.25" thickBot="1" x14ac:dyDescent="0.35">
      <c r="B13" s="14" t="s">
        <v>116</v>
      </c>
      <c r="C13" s="3">
        <v>2</v>
      </c>
      <c r="D13" s="3" t="s">
        <v>92</v>
      </c>
      <c r="E13" s="2">
        <f t="shared" si="0"/>
        <v>1400</v>
      </c>
      <c r="F13" s="2">
        <f t="shared" si="1"/>
        <v>3.5</v>
      </c>
      <c r="G13" s="2">
        <f t="shared" si="2"/>
        <v>240</v>
      </c>
      <c r="H13" s="48"/>
      <c r="J13" s="14" t="s">
        <v>115</v>
      </c>
      <c r="K13" s="3">
        <v>3</v>
      </c>
      <c r="L13" s="2" t="s">
        <v>100</v>
      </c>
      <c r="M13" s="2">
        <f t="shared" si="3"/>
        <v>900</v>
      </c>
      <c r="N13" s="2">
        <f t="shared" si="4"/>
        <v>0.24</v>
      </c>
      <c r="O13" s="48"/>
      <c r="Q13" s="11" t="s">
        <v>126</v>
      </c>
      <c r="R13" s="10" t="s">
        <v>31</v>
      </c>
      <c r="S13" s="9" t="s">
        <v>100</v>
      </c>
    </row>
    <row r="14" spans="2:20" x14ac:dyDescent="0.3">
      <c r="B14" s="14" t="s">
        <v>114</v>
      </c>
      <c r="C14" s="3">
        <v>3</v>
      </c>
      <c r="D14" s="3" t="s">
        <v>102</v>
      </c>
      <c r="E14" s="2">
        <f t="shared" si="0"/>
        <v>7200</v>
      </c>
      <c r="F14" s="2">
        <f t="shared" si="1"/>
        <v>3.0000000000000004</v>
      </c>
      <c r="G14" s="2">
        <f t="shared" si="2"/>
        <v>0</v>
      </c>
      <c r="H14" s="48"/>
      <c r="J14" s="14" t="s">
        <v>110</v>
      </c>
      <c r="K14" s="3">
        <v>3</v>
      </c>
      <c r="L14" s="2" t="s">
        <v>92</v>
      </c>
      <c r="M14" s="2">
        <f t="shared" si="3"/>
        <v>2250</v>
      </c>
      <c r="N14" s="2">
        <f t="shared" si="4"/>
        <v>0.15</v>
      </c>
      <c r="O14" s="48"/>
      <c r="Q14" s="12" t="s">
        <v>31</v>
      </c>
      <c r="R14" s="7">
        <v>80</v>
      </c>
      <c r="S14" s="30">
        <v>20</v>
      </c>
    </row>
    <row r="15" spans="2:20" x14ac:dyDescent="0.3">
      <c r="B15" s="14" t="s">
        <v>113</v>
      </c>
      <c r="C15" s="3">
        <v>3</v>
      </c>
      <c r="D15" s="3" t="s">
        <v>98</v>
      </c>
      <c r="E15" s="2">
        <f t="shared" si="0"/>
        <v>5400</v>
      </c>
      <c r="F15" s="2">
        <f t="shared" si="1"/>
        <v>6.0000000000000009</v>
      </c>
      <c r="G15" s="2">
        <f t="shared" si="2"/>
        <v>0</v>
      </c>
      <c r="H15" s="48"/>
      <c r="J15" s="14" t="s">
        <v>109</v>
      </c>
      <c r="K15" s="3">
        <v>4</v>
      </c>
      <c r="L15" s="2" t="s">
        <v>31</v>
      </c>
      <c r="M15" s="2">
        <f t="shared" si="3"/>
        <v>6400</v>
      </c>
      <c r="N15" s="2">
        <f t="shared" si="4"/>
        <v>0.08</v>
      </c>
      <c r="O15" s="48"/>
      <c r="Q15" s="14" t="s">
        <v>100</v>
      </c>
      <c r="R15" s="3">
        <v>20</v>
      </c>
      <c r="S15" s="36">
        <v>80</v>
      </c>
    </row>
    <row r="16" spans="2:20" ht="17.25" thickBot="1" x14ac:dyDescent="0.35">
      <c r="B16" s="14" t="s">
        <v>112</v>
      </c>
      <c r="C16" s="3">
        <v>3</v>
      </c>
      <c r="D16" s="3" t="s">
        <v>94</v>
      </c>
      <c r="E16" s="2">
        <f t="shared" si="0"/>
        <v>1800</v>
      </c>
      <c r="F16" s="2">
        <f t="shared" si="1"/>
        <v>3.0000000000000004</v>
      </c>
      <c r="G16" s="2">
        <f t="shared" si="2"/>
        <v>1080</v>
      </c>
      <c r="H16" s="48"/>
      <c r="J16" s="14" t="s">
        <v>111</v>
      </c>
      <c r="K16" s="3">
        <v>4</v>
      </c>
      <c r="L16" s="2" t="s">
        <v>100</v>
      </c>
      <c r="M16" s="2">
        <f t="shared" si="3"/>
        <v>1600</v>
      </c>
      <c r="N16" s="2">
        <f t="shared" si="4"/>
        <v>0.32</v>
      </c>
      <c r="O16" s="48"/>
      <c r="Q16" s="16" t="s">
        <v>92</v>
      </c>
      <c r="R16" s="17">
        <v>50</v>
      </c>
      <c r="S16" s="39">
        <v>50</v>
      </c>
    </row>
    <row r="17" spans="2:15" x14ac:dyDescent="0.3">
      <c r="B17" s="14" t="s">
        <v>110</v>
      </c>
      <c r="C17" s="3">
        <v>3</v>
      </c>
      <c r="D17" s="3" t="s">
        <v>92</v>
      </c>
      <c r="E17" s="2">
        <f t="shared" si="0"/>
        <v>3150</v>
      </c>
      <c r="F17" s="2">
        <f t="shared" si="1"/>
        <v>5.2500000000000009</v>
      </c>
      <c r="G17" s="2">
        <f t="shared" si="2"/>
        <v>540</v>
      </c>
      <c r="H17" s="48"/>
      <c r="J17" s="14" t="s">
        <v>105</v>
      </c>
      <c r="K17" s="3">
        <v>4</v>
      </c>
      <c r="L17" s="2" t="s">
        <v>92</v>
      </c>
      <c r="M17" s="2">
        <f t="shared" si="3"/>
        <v>4000</v>
      </c>
      <c r="N17" s="2">
        <f t="shared" si="4"/>
        <v>0.2</v>
      </c>
      <c r="O17" s="48"/>
    </row>
    <row r="18" spans="2:15" x14ac:dyDescent="0.3">
      <c r="B18" s="14" t="s">
        <v>109</v>
      </c>
      <c r="C18" s="3">
        <v>4</v>
      </c>
      <c r="D18" s="3" t="s">
        <v>102</v>
      </c>
      <c r="E18" s="2">
        <f t="shared" si="0"/>
        <v>12800</v>
      </c>
      <c r="F18" s="2">
        <f t="shared" si="1"/>
        <v>4</v>
      </c>
      <c r="G18" s="2">
        <f t="shared" si="2"/>
        <v>0</v>
      </c>
      <c r="H18" s="48"/>
      <c r="J18" s="14" t="s">
        <v>103</v>
      </c>
      <c r="K18" s="3">
        <v>5</v>
      </c>
      <c r="L18" s="2" t="s">
        <v>31</v>
      </c>
      <c r="M18" s="2">
        <f t="shared" si="3"/>
        <v>10000</v>
      </c>
      <c r="N18" s="2">
        <f t="shared" si="4"/>
        <v>0.1</v>
      </c>
      <c r="O18" s="48"/>
    </row>
    <row r="19" spans="2:15" x14ac:dyDescent="0.3">
      <c r="B19" s="14" t="s">
        <v>108</v>
      </c>
      <c r="C19" s="3">
        <v>4</v>
      </c>
      <c r="D19" s="3" t="s">
        <v>98</v>
      </c>
      <c r="E19" s="2">
        <f t="shared" si="0"/>
        <v>9600</v>
      </c>
      <c r="F19" s="2">
        <f t="shared" si="1"/>
        <v>8</v>
      </c>
      <c r="G19" s="2">
        <f t="shared" si="2"/>
        <v>0</v>
      </c>
      <c r="H19" s="48"/>
      <c r="J19" s="14" t="s">
        <v>107</v>
      </c>
      <c r="K19" s="3">
        <v>5</v>
      </c>
      <c r="L19" s="2" t="s">
        <v>100</v>
      </c>
      <c r="M19" s="2">
        <f t="shared" si="3"/>
        <v>2500</v>
      </c>
      <c r="N19" s="2">
        <f t="shared" si="4"/>
        <v>0.4</v>
      </c>
      <c r="O19" s="48"/>
    </row>
    <row r="20" spans="2:15" x14ac:dyDescent="0.3">
      <c r="B20" s="14" t="s">
        <v>106</v>
      </c>
      <c r="C20" s="3">
        <v>4</v>
      </c>
      <c r="D20" s="3" t="s">
        <v>94</v>
      </c>
      <c r="E20" s="2">
        <f t="shared" si="0"/>
        <v>3200</v>
      </c>
      <c r="F20" s="2">
        <f t="shared" si="1"/>
        <v>4</v>
      </c>
      <c r="G20" s="2">
        <f t="shared" si="2"/>
        <v>1920</v>
      </c>
      <c r="H20" s="48"/>
      <c r="J20" s="14" t="s">
        <v>93</v>
      </c>
      <c r="K20" s="3">
        <v>5</v>
      </c>
      <c r="L20" s="2" t="s">
        <v>92</v>
      </c>
      <c r="M20" s="2">
        <f t="shared" si="3"/>
        <v>6250</v>
      </c>
      <c r="N20" s="2">
        <f t="shared" si="4"/>
        <v>0.25</v>
      </c>
      <c r="O20" s="48"/>
    </row>
    <row r="21" spans="2:15" x14ac:dyDescent="0.3">
      <c r="B21" s="14" t="s">
        <v>105</v>
      </c>
      <c r="C21" s="3">
        <v>4</v>
      </c>
      <c r="D21" s="3" t="s">
        <v>92</v>
      </c>
      <c r="E21" s="2">
        <f t="shared" si="0"/>
        <v>5600</v>
      </c>
      <c r="F21" s="2">
        <f t="shared" si="1"/>
        <v>7</v>
      </c>
      <c r="G21" s="2">
        <f t="shared" si="2"/>
        <v>960</v>
      </c>
      <c r="H21" s="48"/>
      <c r="J21" s="14" t="s">
        <v>104</v>
      </c>
      <c r="K21" s="3">
        <v>6</v>
      </c>
      <c r="L21" s="2" t="s">
        <v>31</v>
      </c>
      <c r="M21" s="2">
        <f t="shared" si="3"/>
        <v>14400</v>
      </c>
      <c r="N21" s="2">
        <f t="shared" si="4"/>
        <v>0.12</v>
      </c>
      <c r="O21" s="48"/>
    </row>
    <row r="22" spans="2:15" x14ac:dyDescent="0.3">
      <c r="B22" s="14" t="s">
        <v>103</v>
      </c>
      <c r="C22" s="3">
        <v>5</v>
      </c>
      <c r="D22" s="3" t="s">
        <v>102</v>
      </c>
      <c r="E22" s="2">
        <f t="shared" si="0"/>
        <v>20000</v>
      </c>
      <c r="F22" s="2">
        <f t="shared" si="1"/>
        <v>5</v>
      </c>
      <c r="G22" s="2">
        <f t="shared" si="2"/>
        <v>0</v>
      </c>
      <c r="H22" s="48"/>
      <c r="J22" s="14" t="s">
        <v>101</v>
      </c>
      <c r="K22" s="3">
        <v>6</v>
      </c>
      <c r="L22" s="2" t="s">
        <v>100</v>
      </c>
      <c r="M22" s="2">
        <f t="shared" si="3"/>
        <v>3600</v>
      </c>
      <c r="N22" s="2">
        <f t="shared" si="4"/>
        <v>0.48</v>
      </c>
      <c r="O22" s="48"/>
    </row>
    <row r="23" spans="2:15" ht="17.25" thickBot="1" x14ac:dyDescent="0.35">
      <c r="B23" s="14" t="s">
        <v>99</v>
      </c>
      <c r="C23" s="3">
        <v>5</v>
      </c>
      <c r="D23" s="3" t="s">
        <v>98</v>
      </c>
      <c r="E23" s="2">
        <f t="shared" si="0"/>
        <v>15000</v>
      </c>
      <c r="F23" s="2">
        <f t="shared" si="1"/>
        <v>10</v>
      </c>
      <c r="G23" s="2">
        <f t="shared" si="2"/>
        <v>0</v>
      </c>
      <c r="H23" s="48"/>
      <c r="J23" s="16" t="s">
        <v>97</v>
      </c>
      <c r="K23" s="17">
        <v>6</v>
      </c>
      <c r="L23" s="18" t="s">
        <v>96</v>
      </c>
      <c r="M23" s="18">
        <f t="shared" si="3"/>
        <v>9000</v>
      </c>
      <c r="N23" s="18">
        <f t="shared" si="4"/>
        <v>0.3</v>
      </c>
      <c r="O23" s="47"/>
    </row>
    <row r="24" spans="2:15" x14ac:dyDescent="0.3">
      <c r="B24" s="14" t="s">
        <v>95</v>
      </c>
      <c r="C24" s="3">
        <v>5</v>
      </c>
      <c r="D24" s="3" t="s">
        <v>94</v>
      </c>
      <c r="E24" s="2">
        <f t="shared" si="0"/>
        <v>5000</v>
      </c>
      <c r="F24" s="2">
        <f t="shared" si="1"/>
        <v>5</v>
      </c>
      <c r="G24" s="2">
        <f t="shared" si="2"/>
        <v>3000</v>
      </c>
      <c r="H24" s="48"/>
    </row>
    <row r="25" spans="2:15" ht="17.25" thickBot="1" x14ac:dyDescent="0.35">
      <c r="B25" s="16" t="s">
        <v>93</v>
      </c>
      <c r="C25" s="17">
        <v>5</v>
      </c>
      <c r="D25" s="17" t="s">
        <v>92</v>
      </c>
      <c r="E25" s="18">
        <f t="shared" si="0"/>
        <v>8750</v>
      </c>
      <c r="F25" s="18">
        <f t="shared" si="1"/>
        <v>8.75</v>
      </c>
      <c r="G25" s="18">
        <f t="shared" si="2"/>
        <v>1500</v>
      </c>
      <c r="H25" s="47"/>
    </row>
  </sheetData>
  <mergeCells count="6">
    <mergeCell ref="Q5:T5"/>
    <mergeCell ref="Q12:S12"/>
    <mergeCell ref="B2:H2"/>
    <mergeCell ref="B4:H4"/>
    <mergeCell ref="J4:O4"/>
    <mergeCell ref="Q4:T4"/>
  </mergeCells>
  <phoneticPr fontId="2" type="noConversion"/>
  <dataValidations count="2">
    <dataValidation type="list" allowBlank="1" showInputMessage="1" showErrorMessage="1" sqref="L6:L23" xr:uid="{7D083D59-DA1F-4B0A-A34A-086164F55393}">
      <formula1>$Q$14:$Q$16</formula1>
    </dataValidation>
    <dataValidation type="list" allowBlank="1" showInputMessage="1" showErrorMessage="1" sqref="D6:D25" xr:uid="{FF6FF459-5CE6-49DA-979B-A5E7E5B5B038}">
      <formula1>$Q$7:$Q$10</formula1>
    </dataValidation>
  </dataValidations>
  <pageMargins left="0.25" right="0.25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2E14-8895-427E-99D4-E0CCCD2E2D5E}">
  <dimension ref="B2:M12"/>
  <sheetViews>
    <sheetView topLeftCell="A77" workbookViewId="0">
      <selection activeCell="O25" sqref="O25"/>
    </sheetView>
  </sheetViews>
  <sheetFormatPr defaultColWidth="8.875" defaultRowHeight="16.5" x14ac:dyDescent="0.3"/>
  <sheetData>
    <row r="2" spans="2:13" ht="31.5" x14ac:dyDescent="0.3">
      <c r="B2" s="308" t="s">
        <v>156</v>
      </c>
      <c r="C2" s="308"/>
      <c r="D2" s="308"/>
      <c r="E2" s="308"/>
      <c r="F2" s="308"/>
    </row>
    <row r="3" spans="2:13" ht="17.25" thickBot="1" x14ac:dyDescent="0.35"/>
    <row r="4" spans="2:13" ht="17.25" thickBot="1" x14ac:dyDescent="0.35">
      <c r="B4" s="299" t="s">
        <v>150</v>
      </c>
      <c r="C4" s="300"/>
      <c r="D4" s="105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9">
        <v>10</v>
      </c>
    </row>
    <row r="5" spans="2:13" x14ac:dyDescent="0.3">
      <c r="B5" s="301" t="s">
        <v>151</v>
      </c>
      <c r="C5" s="106" t="s">
        <v>3</v>
      </c>
      <c r="D5" s="107">
        <v>1</v>
      </c>
      <c r="E5" s="108">
        <v>0.9</v>
      </c>
      <c r="F5" s="108">
        <v>0.8</v>
      </c>
      <c r="G5" s="108">
        <v>0.6</v>
      </c>
      <c r="H5" s="108">
        <v>0.5</v>
      </c>
      <c r="I5" s="108">
        <v>0.3</v>
      </c>
      <c r="J5" s="108">
        <v>0.1</v>
      </c>
      <c r="K5" s="108"/>
      <c r="L5" s="108"/>
      <c r="M5" s="106"/>
    </row>
    <row r="6" spans="2:13" ht="17.25" thickBot="1" x14ac:dyDescent="0.35">
      <c r="B6" s="302"/>
      <c r="C6" s="109" t="s">
        <v>7</v>
      </c>
      <c r="D6" s="110"/>
      <c r="E6" s="124">
        <f>체력!E6*10</f>
        <v>1</v>
      </c>
      <c r="F6" s="124">
        <f>체력!E7*10</f>
        <v>0.5</v>
      </c>
      <c r="G6" s="124">
        <f>체력!E8*10</f>
        <v>0.16666666666666666</v>
      </c>
      <c r="H6" s="124">
        <f>체력!E9*10</f>
        <v>9.0909090909090912E-2</v>
      </c>
      <c r="I6" s="124">
        <f>체력!E10*10</f>
        <v>1.9607843137254902E-2</v>
      </c>
      <c r="J6" s="124">
        <f>체력!E11*10</f>
        <v>9.9009900990099011E-3</v>
      </c>
      <c r="K6" s="124">
        <f>체력!E12*10</f>
        <v>1.996007984031936E-3</v>
      </c>
      <c r="L6" s="124">
        <f>체력!E13*10</f>
        <v>1E-3</v>
      </c>
      <c r="M6" s="109"/>
    </row>
    <row r="7" spans="2:13" x14ac:dyDescent="0.3">
      <c r="B7" s="303" t="s">
        <v>149</v>
      </c>
      <c r="C7" s="111" t="s">
        <v>49</v>
      </c>
      <c r="D7" s="112">
        <v>0.4</v>
      </c>
      <c r="E7" s="113">
        <v>0.2</v>
      </c>
      <c r="F7" s="113">
        <v>0.1</v>
      </c>
      <c r="G7" s="113"/>
      <c r="H7" s="113"/>
      <c r="I7" s="113"/>
      <c r="J7" s="113"/>
      <c r="K7" s="113"/>
      <c r="L7" s="113"/>
      <c r="M7" s="111"/>
    </row>
    <row r="8" spans="2:13" x14ac:dyDescent="0.3">
      <c r="B8" s="304"/>
      <c r="C8" s="114" t="s">
        <v>54</v>
      </c>
      <c r="D8" s="115">
        <v>0.6</v>
      </c>
      <c r="E8" s="32">
        <v>0.8</v>
      </c>
      <c r="F8" s="32">
        <v>0.4</v>
      </c>
      <c r="G8" s="32">
        <v>0.3</v>
      </c>
      <c r="H8" s="32">
        <v>0.1</v>
      </c>
      <c r="I8" s="32"/>
      <c r="J8" s="32"/>
      <c r="K8" s="32"/>
      <c r="L8" s="32"/>
      <c r="M8" s="114"/>
    </row>
    <row r="9" spans="2:13" x14ac:dyDescent="0.3">
      <c r="B9" s="304"/>
      <c r="C9" s="114" t="s">
        <v>52</v>
      </c>
      <c r="D9" s="115"/>
      <c r="E9" s="32"/>
      <c r="F9" s="32">
        <v>0.5</v>
      </c>
      <c r="G9" s="32">
        <v>0.6</v>
      </c>
      <c r="H9" s="32">
        <v>0.5</v>
      </c>
      <c r="I9" s="32">
        <v>0.45</v>
      </c>
      <c r="J9" s="32"/>
      <c r="K9" s="32"/>
      <c r="L9" s="32"/>
      <c r="M9" s="114"/>
    </row>
    <row r="10" spans="2:13" ht="17.25" thickBot="1" x14ac:dyDescent="0.35">
      <c r="B10" s="305"/>
      <c r="C10" s="116" t="s">
        <v>47</v>
      </c>
      <c r="D10" s="117"/>
      <c r="E10" s="118"/>
      <c r="F10" s="118"/>
      <c r="G10" s="118">
        <v>0.1</v>
      </c>
      <c r="H10" s="118">
        <v>0.4</v>
      </c>
      <c r="I10" s="118">
        <v>0.55000000000000004</v>
      </c>
      <c r="J10" s="118">
        <v>0.8</v>
      </c>
      <c r="K10" s="118">
        <v>1</v>
      </c>
      <c r="L10" s="118">
        <v>1</v>
      </c>
      <c r="M10" s="116">
        <v>1</v>
      </c>
    </row>
    <row r="11" spans="2:13" x14ac:dyDescent="0.3">
      <c r="B11" s="306" t="s">
        <v>152</v>
      </c>
      <c r="C11" s="119" t="s">
        <v>153</v>
      </c>
      <c r="D11" s="120"/>
      <c r="E11" s="27">
        <v>0.5</v>
      </c>
      <c r="F11" s="27">
        <v>0.4</v>
      </c>
      <c r="G11" s="27">
        <v>0.3</v>
      </c>
      <c r="H11" s="27">
        <v>0.3</v>
      </c>
      <c r="I11" s="27">
        <v>0.4</v>
      </c>
      <c r="J11" s="27">
        <v>0.5</v>
      </c>
      <c r="K11" s="27">
        <v>0.8</v>
      </c>
      <c r="L11" s="27">
        <v>1</v>
      </c>
      <c r="M11" s="119">
        <v>1</v>
      </c>
    </row>
    <row r="12" spans="2:13" ht="17.25" thickBot="1" x14ac:dyDescent="0.35">
      <c r="B12" s="307"/>
      <c r="C12" s="121" t="s">
        <v>154</v>
      </c>
      <c r="D12" s="122"/>
      <c r="E12" s="123">
        <v>0.1</v>
      </c>
      <c r="F12" s="123">
        <v>0.2</v>
      </c>
      <c r="G12" s="123">
        <v>0.3</v>
      </c>
      <c r="H12" s="123">
        <v>0.3</v>
      </c>
      <c r="I12" s="123">
        <v>0.4</v>
      </c>
      <c r="J12" s="123">
        <v>0.6</v>
      </c>
      <c r="K12" s="123">
        <v>0.8</v>
      </c>
      <c r="L12" s="123">
        <v>0.9</v>
      </c>
      <c r="M12" s="121">
        <v>1</v>
      </c>
    </row>
  </sheetData>
  <mergeCells count="5">
    <mergeCell ref="B4:C4"/>
    <mergeCell ref="B5:B6"/>
    <mergeCell ref="B7:B10"/>
    <mergeCell ref="B11:B12"/>
    <mergeCell ref="B2:F2"/>
  </mergeCells>
  <phoneticPr fontId="2" type="noConversion"/>
  <printOptions gridLines="1"/>
  <pageMargins left="0.25" right="0.25" top="0.75" bottom="0.75" header="0.3" footer="0.3"/>
  <pageSetup paperSize="9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F3BC-1E6C-4CC7-86B2-9F5AC7917B8E}">
  <dimension ref="B2:D7"/>
  <sheetViews>
    <sheetView zoomScale="143" zoomScaleNormal="100" zoomScaleSheetLayoutView="115" workbookViewId="0">
      <selection activeCell="M18" sqref="M18"/>
    </sheetView>
  </sheetViews>
  <sheetFormatPr defaultColWidth="8.875" defaultRowHeight="16.5" x14ac:dyDescent="0.3"/>
  <cols>
    <col min="3" max="3" width="27.625" customWidth="1"/>
    <col min="4" max="4" width="22.5" customWidth="1"/>
  </cols>
  <sheetData>
    <row r="2" spans="2:4" ht="31.5" x14ac:dyDescent="0.3">
      <c r="B2" s="308" t="s">
        <v>162</v>
      </c>
      <c r="C2" s="308"/>
    </row>
    <row r="3" spans="2:4" ht="17.25" thickBot="1" x14ac:dyDescent="0.35"/>
    <row r="4" spans="2:4" ht="17.25" thickBot="1" x14ac:dyDescent="0.35">
      <c r="B4" s="144" t="s">
        <v>2</v>
      </c>
      <c r="C4" s="144" t="s">
        <v>2</v>
      </c>
      <c r="D4" s="145" t="s">
        <v>163</v>
      </c>
    </row>
    <row r="5" spans="2:4" x14ac:dyDescent="0.3">
      <c r="B5" s="146" t="s">
        <v>0</v>
      </c>
      <c r="C5" s="7" t="s">
        <v>5</v>
      </c>
      <c r="D5" s="6" t="s">
        <v>164</v>
      </c>
    </row>
    <row r="6" spans="2:4" x14ac:dyDescent="0.3">
      <c r="B6" s="147" t="s">
        <v>4</v>
      </c>
      <c r="C6" s="3" t="s">
        <v>6</v>
      </c>
      <c r="D6" s="2" t="s">
        <v>165</v>
      </c>
    </row>
    <row r="7" spans="2:4" x14ac:dyDescent="0.3">
      <c r="B7" s="147" t="s">
        <v>1</v>
      </c>
      <c r="C7" s="3" t="s">
        <v>7</v>
      </c>
      <c r="D7" s="2" t="s">
        <v>165</v>
      </c>
    </row>
  </sheetData>
  <mergeCells count="1">
    <mergeCell ref="B2:C2"/>
  </mergeCells>
  <phoneticPr fontId="2" type="noConversion"/>
  <printOptions gridLines="1"/>
  <pageMargins left="0.25" right="0.25" top="0.75" bottom="0.75" header="0.3" footer="0.3"/>
  <pageSetup paperSize="9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CDFE9-11BF-48D2-8EDC-E1FD87A8E14D}">
  <dimension ref="B2:O23"/>
  <sheetViews>
    <sheetView workbookViewId="0">
      <selection activeCell="G11" sqref="G11"/>
    </sheetView>
  </sheetViews>
  <sheetFormatPr defaultColWidth="8.875" defaultRowHeight="16.5" x14ac:dyDescent="0.3"/>
  <cols>
    <col min="1" max="1" width="2.125" customWidth="1"/>
    <col min="6" max="6" width="9.75" bestFit="1" customWidth="1"/>
    <col min="7" max="7" width="9.875" bestFit="1" customWidth="1"/>
  </cols>
  <sheetData>
    <row r="2" spans="2:7" ht="31.5" x14ac:dyDescent="0.3">
      <c r="B2" s="308" t="s">
        <v>180</v>
      </c>
      <c r="C2" s="308"/>
      <c r="D2" s="308"/>
      <c r="E2" s="308"/>
      <c r="F2" s="308"/>
    </row>
    <row r="3" spans="2:7" ht="17.25" thickBot="1" x14ac:dyDescent="0.35"/>
    <row r="4" spans="2:7" ht="17.25" thickBot="1" x14ac:dyDescent="0.35">
      <c r="B4" s="56" t="s">
        <v>149</v>
      </c>
      <c r="C4" s="232" t="s">
        <v>217</v>
      </c>
      <c r="D4" s="11" t="s">
        <v>3</v>
      </c>
      <c r="E4" s="227">
        <v>30</v>
      </c>
      <c r="F4" s="233" t="s">
        <v>182</v>
      </c>
      <c r="G4" s="227">
        <v>30</v>
      </c>
    </row>
    <row r="5" spans="2:7" ht="17.25" thickBot="1" x14ac:dyDescent="0.35">
      <c r="B5" s="228" t="s">
        <v>32</v>
      </c>
      <c r="C5" s="231" t="str">
        <f>VLOOKUP($C$4,'신력 리스트'!B6:L21,4,)</f>
        <v>물</v>
      </c>
      <c r="D5" s="228" t="s">
        <v>37</v>
      </c>
      <c r="E5" s="229" t="str">
        <f>VLOOKUP($C$4,'신력 리스트'!B6:L21,3,)</f>
        <v>공격</v>
      </c>
      <c r="F5" s="237" t="s">
        <v>36</v>
      </c>
      <c r="G5" s="230" t="str">
        <f>VLOOKUP($C$4,'신력 리스트'!B6:L21,2,)</f>
        <v>중</v>
      </c>
    </row>
    <row r="6" spans="2:7" ht="17.25" thickBot="1" x14ac:dyDescent="0.35"/>
    <row r="7" spans="2:7" x14ac:dyDescent="0.3">
      <c r="B7" s="99" t="s">
        <v>31</v>
      </c>
      <c r="C7" s="87" t="s">
        <v>30</v>
      </c>
      <c r="D7" s="100" t="s">
        <v>38</v>
      </c>
      <c r="F7" s="99" t="s">
        <v>183</v>
      </c>
      <c r="G7" s="100" t="s">
        <v>41</v>
      </c>
    </row>
    <row r="8" spans="2:7" ht="17.25" thickBot="1" x14ac:dyDescent="0.35">
      <c r="B8" s="277">
        <f>VLOOKUP($E$4,'숙련도 적용'!I6:L35,2,)</f>
        <v>44405.108745911755</v>
      </c>
      <c r="C8" s="224">
        <f>VLOOKUP($E$4,'숙련도 적용'!I6:L35,3,)</f>
        <v>6.6725193828361693</v>
      </c>
      <c r="D8" s="225">
        <f>VLOOKUP($E$4,'숙련도 적용'!I6:L35,4,)</f>
        <v>158.63092971714951</v>
      </c>
      <c r="E8" s="76"/>
      <c r="F8" s="279">
        <f>VLOOKUP(G4,신력레벨!B8:D37,2,)</f>
        <v>2.0017558148508505</v>
      </c>
      <c r="G8" s="282">
        <f>VLOOKUP(G4,신력레벨!B8:D37,3,)</f>
        <v>0.33435347843563051</v>
      </c>
    </row>
    <row r="9" spans="2:7" ht="17.25" thickBot="1" x14ac:dyDescent="0.35">
      <c r="F9" s="149" t="s">
        <v>193</v>
      </c>
      <c r="G9" s="283">
        <f>B8*F8*(G8+G14)</f>
        <v>65275.34758310351</v>
      </c>
    </row>
    <row r="10" spans="2:7" ht="17.25" thickBot="1" x14ac:dyDescent="0.35">
      <c r="F10" s="278"/>
    </row>
    <row r="11" spans="2:7" ht="17.25" thickBot="1" x14ac:dyDescent="0.35">
      <c r="B11" s="280" t="s">
        <v>153</v>
      </c>
      <c r="C11" s="102" t="s">
        <v>218</v>
      </c>
      <c r="D11" s="281" t="s">
        <v>154</v>
      </c>
      <c r="E11" s="102" t="s">
        <v>219</v>
      </c>
    </row>
    <row r="12" spans="2:7" ht="17.25" thickBot="1" x14ac:dyDescent="0.35"/>
    <row r="13" spans="2:7" x14ac:dyDescent="0.3">
      <c r="B13" s="99" t="s">
        <v>31</v>
      </c>
      <c r="C13" s="87" t="s">
        <v>30</v>
      </c>
      <c r="D13" s="100" t="s">
        <v>38</v>
      </c>
      <c r="F13" s="99" t="s">
        <v>183</v>
      </c>
      <c r="G13" s="100" t="s">
        <v>41</v>
      </c>
    </row>
    <row r="14" spans="2:7" ht="17.25" thickBot="1" x14ac:dyDescent="0.35">
      <c r="B14" s="277">
        <f>VLOOKUP(C11,'아이템 기준'!B6:G26,4,)</f>
        <v>12800</v>
      </c>
      <c r="C14" s="224">
        <f>VLOOKUP(C11,'아이템 기준'!B6:G26,5,)</f>
        <v>4</v>
      </c>
      <c r="D14" s="225">
        <f>VLOOKUP(C11,'아이템 기준'!B6:G26,6,)</f>
        <v>0</v>
      </c>
      <c r="E14" s="76"/>
      <c r="F14" s="279">
        <f>VLOOKUP(E11,'아이템 기준'!J6:N24,4,)</f>
        <v>2500</v>
      </c>
      <c r="G14" s="282">
        <f>VLOOKUP(E11,'아이템 기준'!J6:N24,5,)</f>
        <v>0.4</v>
      </c>
    </row>
    <row r="15" spans="2:7" ht="17.25" thickBot="1" x14ac:dyDescent="0.35">
      <c r="F15" s="11" t="s">
        <v>193</v>
      </c>
      <c r="G15" s="283">
        <f>F14*(G8+G14)</f>
        <v>1835.8836960890762</v>
      </c>
    </row>
    <row r="16" spans="2:7" ht="17.25" thickBot="1" x14ac:dyDescent="0.35"/>
    <row r="17" spans="2:15" ht="17.25" thickBot="1" x14ac:dyDescent="0.35">
      <c r="F17" s="20" t="s">
        <v>216</v>
      </c>
      <c r="G17" s="291">
        <f>B8+B14+G9+G15</f>
        <v>124316.34002510433</v>
      </c>
    </row>
    <row r="18" spans="2:15" ht="34.5" thickBot="1" x14ac:dyDescent="0.35">
      <c r="B18" s="284" t="s">
        <v>194</v>
      </c>
      <c r="H18" s="316" t="s">
        <v>200</v>
      </c>
      <c r="I18" s="316"/>
    </row>
    <row r="19" spans="2:15" x14ac:dyDescent="0.3">
      <c r="B19" s="285" t="s">
        <v>31</v>
      </c>
      <c r="C19" s="317" t="s">
        <v>195</v>
      </c>
      <c r="D19" s="318"/>
      <c r="E19" s="318"/>
      <c r="F19" s="318"/>
      <c r="G19" s="318"/>
      <c r="H19" s="285" t="s">
        <v>48</v>
      </c>
      <c r="I19" s="321" t="s">
        <v>202</v>
      </c>
      <c r="J19" s="321"/>
      <c r="K19" s="321"/>
      <c r="L19" s="321"/>
      <c r="M19" s="321"/>
      <c r="N19" s="321"/>
      <c r="O19" s="322"/>
    </row>
    <row r="20" spans="2:15" x14ac:dyDescent="0.3">
      <c r="B20" s="127" t="s">
        <v>30</v>
      </c>
      <c r="C20" s="313" t="s">
        <v>196</v>
      </c>
      <c r="D20" s="314"/>
      <c r="E20" s="314"/>
      <c r="F20" s="314"/>
      <c r="G20" s="314"/>
      <c r="H20" s="127" t="s">
        <v>201</v>
      </c>
      <c r="I20" s="309" t="s">
        <v>203</v>
      </c>
      <c r="J20" s="309"/>
      <c r="K20" s="309"/>
      <c r="L20" s="309"/>
      <c r="M20" s="309"/>
      <c r="N20" s="309"/>
      <c r="O20" s="310"/>
    </row>
    <row r="21" spans="2:15" x14ac:dyDescent="0.3">
      <c r="B21" s="127" t="s">
        <v>38</v>
      </c>
      <c r="C21" s="313" t="s">
        <v>197</v>
      </c>
      <c r="D21" s="314"/>
      <c r="E21" s="314"/>
      <c r="F21" s="314"/>
      <c r="G21" s="314"/>
      <c r="H21" s="127" t="s">
        <v>30</v>
      </c>
      <c r="I21" s="309" t="s">
        <v>213</v>
      </c>
      <c r="J21" s="309"/>
      <c r="K21" s="309"/>
      <c r="L21" s="309"/>
      <c r="M21" s="309"/>
      <c r="N21" s="309"/>
      <c r="O21" s="310"/>
    </row>
    <row r="22" spans="2:15" x14ac:dyDescent="0.3">
      <c r="B22" s="127" t="s">
        <v>183</v>
      </c>
      <c r="C22" s="313" t="s">
        <v>199</v>
      </c>
      <c r="D22" s="314"/>
      <c r="E22" s="314"/>
      <c r="F22" s="314"/>
      <c r="G22" s="315"/>
      <c r="H22" s="127"/>
      <c r="I22" s="309"/>
      <c r="J22" s="309"/>
      <c r="K22" s="309"/>
      <c r="L22" s="309"/>
      <c r="M22" s="309"/>
      <c r="N22" s="309"/>
      <c r="O22" s="310"/>
    </row>
    <row r="23" spans="2:15" ht="17.25" thickBot="1" x14ac:dyDescent="0.35">
      <c r="B23" s="286" t="s">
        <v>41</v>
      </c>
      <c r="C23" s="319" t="s">
        <v>198</v>
      </c>
      <c r="D23" s="320"/>
      <c r="E23" s="320"/>
      <c r="F23" s="320"/>
      <c r="G23" s="320"/>
      <c r="H23" s="286"/>
      <c r="I23" s="311"/>
      <c r="J23" s="311"/>
      <c r="K23" s="311"/>
      <c r="L23" s="311"/>
      <c r="M23" s="311"/>
      <c r="N23" s="311"/>
      <c r="O23" s="312"/>
    </row>
  </sheetData>
  <mergeCells count="12">
    <mergeCell ref="B2:F2"/>
    <mergeCell ref="I20:O20"/>
    <mergeCell ref="I21:O21"/>
    <mergeCell ref="I22:O22"/>
    <mergeCell ref="I23:O23"/>
    <mergeCell ref="C22:G22"/>
    <mergeCell ref="H18:I18"/>
    <mergeCell ref="C19:G19"/>
    <mergeCell ref="C23:G23"/>
    <mergeCell ref="C21:G21"/>
    <mergeCell ref="C20:G20"/>
    <mergeCell ref="I19:O19"/>
  </mergeCells>
  <phoneticPr fontId="2" type="noConversion"/>
  <printOptions gridLines="1"/>
  <pageMargins left="0.25" right="0.25" top="0.75" bottom="0.75" header="0.3" footer="0.3"/>
  <pageSetup paperSize="9" orientation="landscape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3E9D78B-505B-4CE1-90FF-B1DCB318D055}">
          <x14:formula1>
            <xm:f>'신력 리스트'!$B$6:$B$17</xm:f>
          </x14:formula1>
          <xm:sqref>C4</xm:sqref>
        </x14:dataValidation>
        <x14:dataValidation type="list" allowBlank="1" showInputMessage="1" showErrorMessage="1" xr:uid="{B8D0FD6A-94FF-4283-B3EF-4373F8470964}">
          <x14:formula1>
            <xm:f>'아이템 기준'!$B$6:$B$26</xm:f>
          </x14:formula1>
          <xm:sqref>C11</xm:sqref>
        </x14:dataValidation>
        <x14:dataValidation type="list" allowBlank="1" showInputMessage="1" showErrorMessage="1" xr:uid="{8ECB329E-B329-48E0-83BD-FBA1AE80C855}">
          <x14:formula1>
            <xm:f>'아이템 기준'!$J$6:$J$24</xm:f>
          </x14:formula1>
          <xm:sqref>E11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6614-9F7F-4F57-8476-96315342C5C2}">
  <dimension ref="B2:O21"/>
  <sheetViews>
    <sheetView workbookViewId="0">
      <selection activeCell="F11" sqref="F11:O11"/>
    </sheetView>
  </sheetViews>
  <sheetFormatPr defaultRowHeight="16.5" x14ac:dyDescent="0.3"/>
  <sheetData>
    <row r="2" spans="2:15" ht="34.5" thickBot="1" x14ac:dyDescent="0.35">
      <c r="B2" s="284" t="s">
        <v>194</v>
      </c>
      <c r="H2" s="316" t="s">
        <v>200</v>
      </c>
      <c r="I2" s="316"/>
    </row>
    <row r="3" spans="2:15" x14ac:dyDescent="0.3">
      <c r="B3" s="285" t="s">
        <v>31</v>
      </c>
      <c r="C3" s="317" t="s">
        <v>195</v>
      </c>
      <c r="D3" s="318"/>
      <c r="E3" s="318"/>
      <c r="F3" s="318"/>
      <c r="G3" s="318"/>
      <c r="H3" s="285" t="s">
        <v>48</v>
      </c>
      <c r="I3" s="321" t="s">
        <v>202</v>
      </c>
      <c r="J3" s="321"/>
      <c r="K3" s="321"/>
      <c r="L3" s="321"/>
      <c r="M3" s="321"/>
      <c r="N3" s="321"/>
      <c r="O3" s="322"/>
    </row>
    <row r="4" spans="2:15" x14ac:dyDescent="0.3">
      <c r="B4" s="127" t="s">
        <v>30</v>
      </c>
      <c r="C4" s="313" t="s">
        <v>196</v>
      </c>
      <c r="D4" s="314"/>
      <c r="E4" s="314"/>
      <c r="F4" s="314"/>
      <c r="G4" s="314"/>
      <c r="H4" s="127" t="s">
        <v>201</v>
      </c>
      <c r="I4" s="309" t="s">
        <v>203</v>
      </c>
      <c r="J4" s="309"/>
      <c r="K4" s="309"/>
      <c r="L4" s="309"/>
      <c r="M4" s="309"/>
      <c r="N4" s="309"/>
      <c r="O4" s="310"/>
    </row>
    <row r="5" spans="2:15" x14ac:dyDescent="0.3">
      <c r="B5" s="127" t="s">
        <v>38</v>
      </c>
      <c r="C5" s="313" t="s">
        <v>197</v>
      </c>
      <c r="D5" s="314"/>
      <c r="E5" s="314"/>
      <c r="F5" s="314"/>
      <c r="G5" s="314"/>
      <c r="H5" s="127" t="s">
        <v>30</v>
      </c>
      <c r="I5" s="309"/>
      <c r="J5" s="309"/>
      <c r="K5" s="309"/>
      <c r="L5" s="309"/>
      <c r="M5" s="309"/>
      <c r="N5" s="309"/>
      <c r="O5" s="310"/>
    </row>
    <row r="6" spans="2:15" x14ac:dyDescent="0.3">
      <c r="B6" s="127" t="s">
        <v>183</v>
      </c>
      <c r="C6" s="313" t="s">
        <v>199</v>
      </c>
      <c r="D6" s="314"/>
      <c r="E6" s="314"/>
      <c r="F6" s="314"/>
      <c r="G6" s="315"/>
      <c r="H6" s="127"/>
      <c r="I6" s="309"/>
      <c r="J6" s="309"/>
      <c r="K6" s="309"/>
      <c r="L6" s="309"/>
      <c r="M6" s="309"/>
      <c r="N6" s="309"/>
      <c r="O6" s="310"/>
    </row>
    <row r="7" spans="2:15" ht="17.25" thickBot="1" x14ac:dyDescent="0.35">
      <c r="B7" s="286" t="s">
        <v>41</v>
      </c>
      <c r="C7" s="319" t="s">
        <v>198</v>
      </c>
      <c r="D7" s="320"/>
      <c r="E7" s="320"/>
      <c r="F7" s="320"/>
      <c r="G7" s="320"/>
      <c r="H7" s="286"/>
      <c r="I7" s="311"/>
      <c r="J7" s="311"/>
      <c r="K7" s="311"/>
      <c r="L7" s="311"/>
      <c r="M7" s="311"/>
      <c r="N7" s="311"/>
      <c r="O7" s="312"/>
    </row>
    <row r="9" spans="2:15" ht="17.25" thickBot="1" x14ac:dyDescent="0.35"/>
    <row r="10" spans="2:15" x14ac:dyDescent="0.3">
      <c r="B10" s="287" t="s">
        <v>30</v>
      </c>
      <c r="C10" s="238" t="s">
        <v>204</v>
      </c>
      <c r="D10" s="238" t="s">
        <v>205</v>
      </c>
      <c r="E10" s="238" t="s">
        <v>140</v>
      </c>
      <c r="F10" s="325" t="s">
        <v>206</v>
      </c>
      <c r="G10" s="325"/>
      <c r="H10" s="325"/>
      <c r="I10" s="325"/>
      <c r="J10" s="325"/>
      <c r="K10" s="325"/>
      <c r="L10" s="325"/>
      <c r="M10" s="325"/>
      <c r="N10" s="325"/>
      <c r="O10" s="326"/>
    </row>
    <row r="11" spans="2:15" ht="17.25" thickBot="1" x14ac:dyDescent="0.35">
      <c r="B11" s="16" t="s">
        <v>207</v>
      </c>
      <c r="C11" s="17">
        <v>60</v>
      </c>
      <c r="D11" s="17">
        <v>60</v>
      </c>
      <c r="E11" s="17">
        <v>1.5</v>
      </c>
      <c r="F11" s="311" t="s">
        <v>208</v>
      </c>
      <c r="G11" s="311"/>
      <c r="H11" s="311"/>
      <c r="I11" s="311"/>
      <c r="J11" s="311"/>
      <c r="K11" s="311"/>
      <c r="L11" s="311"/>
      <c r="M11" s="311"/>
      <c r="N11" s="311"/>
      <c r="O11" s="312"/>
    </row>
    <row r="12" spans="2:15" ht="17.25" thickBot="1" x14ac:dyDescent="0.35"/>
    <row r="13" spans="2:15" x14ac:dyDescent="0.3">
      <c r="B13" s="287" t="s">
        <v>38</v>
      </c>
      <c r="C13" s="321" t="s">
        <v>205</v>
      </c>
      <c r="D13" s="321"/>
      <c r="E13" s="321"/>
      <c r="F13" s="321" t="s">
        <v>206</v>
      </c>
      <c r="G13" s="321"/>
      <c r="H13" s="321"/>
      <c r="I13" s="321"/>
      <c r="J13" s="321"/>
      <c r="K13" s="321"/>
      <c r="L13" s="321"/>
      <c r="M13" s="321"/>
      <c r="N13" s="321"/>
      <c r="O13" s="322"/>
    </row>
    <row r="14" spans="2:15" ht="17.25" thickBot="1" x14ac:dyDescent="0.35">
      <c r="B14" s="16" t="s">
        <v>209</v>
      </c>
      <c r="C14" s="311">
        <v>10000</v>
      </c>
      <c r="D14" s="311"/>
      <c r="E14" s="311"/>
      <c r="F14" s="311" t="s">
        <v>210</v>
      </c>
      <c r="G14" s="311"/>
      <c r="H14" s="311"/>
      <c r="I14" s="311"/>
      <c r="J14" s="311"/>
      <c r="K14" s="311"/>
      <c r="L14" s="311"/>
      <c r="M14" s="311"/>
      <c r="N14" s="311"/>
      <c r="O14" s="312"/>
    </row>
    <row r="15" spans="2:15" ht="17.25" thickBot="1" x14ac:dyDescent="0.35"/>
    <row r="16" spans="2:15" ht="17.25" thickBot="1" x14ac:dyDescent="0.35">
      <c r="B16" s="323" t="s">
        <v>211</v>
      </c>
      <c r="C16" s="324"/>
    </row>
    <row r="17" spans="2:6" x14ac:dyDescent="0.3">
      <c r="B17" s="234" t="s">
        <v>48</v>
      </c>
      <c r="C17" s="235" t="s">
        <v>12</v>
      </c>
      <c r="D17" s="235" t="s">
        <v>17</v>
      </c>
      <c r="E17" s="236" t="s">
        <v>20</v>
      </c>
    </row>
    <row r="18" spans="2:6" x14ac:dyDescent="0.3">
      <c r="B18" s="289" t="s">
        <v>12</v>
      </c>
      <c r="C18" s="3">
        <v>1</v>
      </c>
      <c r="D18" s="3">
        <v>0.7</v>
      </c>
      <c r="E18" s="36">
        <v>1.3</v>
      </c>
      <c r="F18" s="288">
        <v>2</v>
      </c>
    </row>
    <row r="19" spans="2:6" x14ac:dyDescent="0.3">
      <c r="B19" s="289" t="s">
        <v>17</v>
      </c>
      <c r="C19" s="3">
        <v>1.3</v>
      </c>
      <c r="D19" s="3">
        <v>1</v>
      </c>
      <c r="E19" s="36">
        <v>0.7</v>
      </c>
      <c r="F19" s="288">
        <v>3</v>
      </c>
    </row>
    <row r="20" spans="2:6" x14ac:dyDescent="0.3">
      <c r="B20" s="289" t="s">
        <v>20</v>
      </c>
      <c r="C20" s="3">
        <v>0.7</v>
      </c>
      <c r="D20" s="3">
        <v>1.3</v>
      </c>
      <c r="E20" s="36">
        <v>1</v>
      </c>
      <c r="F20" s="288">
        <v>4</v>
      </c>
    </row>
    <row r="21" spans="2:6" ht="17.25" thickBot="1" x14ac:dyDescent="0.35">
      <c r="B21" s="290" t="s">
        <v>212</v>
      </c>
      <c r="C21" s="17"/>
      <c r="D21" s="17"/>
      <c r="E21" s="39"/>
    </row>
  </sheetData>
  <mergeCells count="18">
    <mergeCell ref="B16:C16"/>
    <mergeCell ref="F14:O14"/>
    <mergeCell ref="F13:O13"/>
    <mergeCell ref="F11:O11"/>
    <mergeCell ref="F10:O10"/>
    <mergeCell ref="C14:E14"/>
    <mergeCell ref="C6:G6"/>
    <mergeCell ref="I6:O6"/>
    <mergeCell ref="C7:G7"/>
    <mergeCell ref="I7:O7"/>
    <mergeCell ref="C13:E13"/>
    <mergeCell ref="C5:G5"/>
    <mergeCell ref="I5:O5"/>
    <mergeCell ref="H2:I2"/>
    <mergeCell ref="C3:G3"/>
    <mergeCell ref="I3:O3"/>
    <mergeCell ref="C4:G4"/>
    <mergeCell ref="I4:O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2150-3127-466F-8A8E-0274C72F4BB3}">
  <dimension ref="B2:M35"/>
  <sheetViews>
    <sheetView tabSelected="1" topLeftCell="A3" zoomScale="115" zoomScaleNormal="115" workbookViewId="0">
      <selection activeCell="H35" sqref="H35"/>
    </sheetView>
  </sheetViews>
  <sheetFormatPr defaultColWidth="8.875" defaultRowHeight="16.5" x14ac:dyDescent="0.3"/>
  <cols>
    <col min="2" max="3" width="8" bestFit="1" customWidth="1"/>
    <col min="7" max="7" width="26" customWidth="1"/>
  </cols>
  <sheetData>
    <row r="2" spans="2:13" ht="31.5" x14ac:dyDescent="0.3">
      <c r="B2" s="308" t="s">
        <v>155</v>
      </c>
      <c r="C2" s="308"/>
      <c r="D2" s="308"/>
      <c r="E2" s="308"/>
      <c r="F2" s="308"/>
    </row>
    <row r="3" spans="2:13" ht="9.75" customHeight="1" thickBot="1" x14ac:dyDescent="0.35"/>
    <row r="4" spans="2:13" s="76" customFormat="1" ht="12.75" customHeight="1" thickBot="1" x14ac:dyDescent="0.35">
      <c r="B4" s="56" t="s">
        <v>149</v>
      </c>
      <c r="C4" s="103" t="str">
        <f>데미지!C4</f>
        <v>수룡</v>
      </c>
      <c r="D4" s="11" t="s">
        <v>10</v>
      </c>
      <c r="E4" s="102">
        <v>1</v>
      </c>
      <c r="F4"/>
      <c r="H4" s="377" t="s">
        <v>141</v>
      </c>
      <c r="I4" s="378" t="s">
        <v>10</v>
      </c>
      <c r="J4" s="378" t="s">
        <v>31</v>
      </c>
      <c r="K4" s="378" t="s">
        <v>30</v>
      </c>
      <c r="L4" s="378" t="s">
        <v>38</v>
      </c>
      <c r="M4" s="379" t="s">
        <v>7</v>
      </c>
    </row>
    <row r="5" spans="2:13" s="76" customFormat="1" ht="12.75" customHeight="1" x14ac:dyDescent="0.3">
      <c r="B5" s="99" t="s">
        <v>32</v>
      </c>
      <c r="C5" s="87" t="s">
        <v>37</v>
      </c>
      <c r="D5" s="85" t="s">
        <v>31</v>
      </c>
      <c r="E5" s="85" t="s">
        <v>30</v>
      </c>
      <c r="F5" s="100" t="s">
        <v>38</v>
      </c>
      <c r="H5" s="380" t="s">
        <v>143</v>
      </c>
      <c r="I5" s="372">
        <v>30</v>
      </c>
      <c r="J5" s="373">
        <f>J35</f>
        <v>44405.108745911755</v>
      </c>
      <c r="K5" s="374">
        <f t="shared" ref="K5:M5" si="0">K35</f>
        <v>6.6725193828361693</v>
      </c>
      <c r="L5" s="375">
        <f t="shared" si="0"/>
        <v>158.63092971714951</v>
      </c>
      <c r="M5" s="381">
        <f t="shared" si="0"/>
        <v>15863.092971714943</v>
      </c>
    </row>
    <row r="6" spans="2:13" s="76" customFormat="1" ht="12.75" customHeight="1" thickBot="1" x14ac:dyDescent="0.35">
      <c r="B6" s="94" t="str">
        <f>VLOOKUP($C$4,'신력 리스트'!B6:L17,4,)</f>
        <v>물</v>
      </c>
      <c r="C6" s="95" t="str">
        <f>VLOOKUP($C$4,'신력 리스트'!B6:L17,3,)</f>
        <v>공격</v>
      </c>
      <c r="D6" s="95">
        <f>VLOOKUP($E$4,$I$6:$L$35,2,)</f>
        <v>600</v>
      </c>
      <c r="E6" s="95">
        <f>VLOOKUP($E$4,$I$6:$L$35,3,)</f>
        <v>5</v>
      </c>
      <c r="F6" s="101">
        <f>VLOOKUP($E$4,$I$6:$L$35,4,)</f>
        <v>10</v>
      </c>
      <c r="H6" s="383" t="s">
        <v>49</v>
      </c>
      <c r="I6" s="384">
        <v>1</v>
      </c>
      <c r="J6" s="385">
        <f>VLOOKUP($C$4,'신력 리스트'!B6:L17,5,)</f>
        <v>600</v>
      </c>
      <c r="K6" s="386">
        <f>VLOOKUP($C$4,'신력 리스트'!B6:L17,6,)</f>
        <v>5</v>
      </c>
      <c r="L6" s="386">
        <f>VLOOKUP($C$4,'신력 리스트'!B6:L17,7,)</f>
        <v>10</v>
      </c>
      <c r="M6" s="96">
        <v>1000</v>
      </c>
    </row>
    <row r="7" spans="2:13" s="76" customFormat="1" ht="12.75" customHeight="1" thickBot="1" x14ac:dyDescent="0.35">
      <c r="H7" s="330" t="s">
        <v>224</v>
      </c>
      <c r="I7" s="87">
        <v>2</v>
      </c>
      <c r="J7" s="88">
        <f>J6*VLOOKUP($C$6,$B$10:$F$13,2,)</f>
        <v>696</v>
      </c>
      <c r="K7" s="89">
        <f>K6*VLOOKUP($C$6,$B$10:$F$13,3,)</f>
        <v>5.05</v>
      </c>
      <c r="L7" s="387">
        <f>L6*VLOOKUP($C$6,$B$10:$F$13,4,)</f>
        <v>11</v>
      </c>
      <c r="M7" s="389">
        <f>M6*VLOOKUP($C$6,$B$10:$F$13,4,)</f>
        <v>1100</v>
      </c>
    </row>
    <row r="8" spans="2:13" s="76" customFormat="1" ht="12.75" customHeight="1" thickBot="1" x14ac:dyDescent="0.35">
      <c r="B8" s="327" t="s">
        <v>223</v>
      </c>
      <c r="C8" s="328"/>
      <c r="D8" s="328"/>
      <c r="E8" s="328"/>
      <c r="F8" s="329"/>
      <c r="H8" s="331"/>
      <c r="I8" s="91">
        <v>3</v>
      </c>
      <c r="J8" s="92">
        <f t="shared" ref="J8:J15" si="1">J7*VLOOKUP($C$6,$B$10:$F$13,2,)</f>
        <v>807.3599999999999</v>
      </c>
      <c r="K8" s="93">
        <f t="shared" ref="K8:K15" si="2">K7*VLOOKUP($C$6,$B$10:$F$13,3,)</f>
        <v>5.1005000000000003</v>
      </c>
      <c r="L8" s="376">
        <f t="shared" ref="L8:M15" si="3">L7*VLOOKUP($C$6,$B$10:$F$13,4,)</f>
        <v>12.100000000000001</v>
      </c>
      <c r="M8" s="390">
        <f t="shared" si="3"/>
        <v>1210</v>
      </c>
    </row>
    <row r="9" spans="2:13" s="76" customFormat="1" ht="12.75" customHeight="1" thickBot="1" x14ac:dyDescent="0.35">
      <c r="B9" s="79" t="s">
        <v>32</v>
      </c>
      <c r="C9" s="80" t="s">
        <v>31</v>
      </c>
      <c r="D9" s="80" t="s">
        <v>30</v>
      </c>
      <c r="E9" s="80" t="s">
        <v>38</v>
      </c>
      <c r="F9" s="81" t="s">
        <v>148</v>
      </c>
      <c r="H9" s="331"/>
      <c r="I9" s="91">
        <v>4</v>
      </c>
      <c r="J9" s="92">
        <f t="shared" si="1"/>
        <v>936.53759999999977</v>
      </c>
      <c r="K9" s="93">
        <f t="shared" si="2"/>
        <v>5.1515050000000002</v>
      </c>
      <c r="L9" s="376">
        <f t="shared" si="3"/>
        <v>13.310000000000002</v>
      </c>
      <c r="M9" s="390">
        <f t="shared" si="3"/>
        <v>1331</v>
      </c>
    </row>
    <row r="10" spans="2:13" s="76" customFormat="1" ht="12.75" customHeight="1" x14ac:dyDescent="0.3">
      <c r="B10" s="84" t="s">
        <v>48</v>
      </c>
      <c r="C10" s="85">
        <v>1.1599999999999999</v>
      </c>
      <c r="D10" s="85">
        <v>1.01</v>
      </c>
      <c r="E10" s="85">
        <v>1.1000000000000001</v>
      </c>
      <c r="F10" s="86">
        <f>C10+D10+E10</f>
        <v>3.27</v>
      </c>
      <c r="H10" s="331"/>
      <c r="I10" s="91">
        <v>5</v>
      </c>
      <c r="J10" s="92">
        <f t="shared" si="1"/>
        <v>1086.3836159999996</v>
      </c>
      <c r="K10" s="93">
        <f t="shared" si="2"/>
        <v>5.2030200500000001</v>
      </c>
      <c r="L10" s="376">
        <f t="shared" si="3"/>
        <v>14.641000000000004</v>
      </c>
      <c r="M10" s="390">
        <f t="shared" si="3"/>
        <v>1464.1000000000001</v>
      </c>
    </row>
    <row r="11" spans="2:13" s="76" customFormat="1" ht="12.75" customHeight="1" x14ac:dyDescent="0.3">
      <c r="B11" s="90" t="s">
        <v>53</v>
      </c>
      <c r="C11" s="91">
        <v>1.1399999999999999</v>
      </c>
      <c r="D11" s="91">
        <v>1.05</v>
      </c>
      <c r="E11" s="91">
        <v>1.1000000000000001</v>
      </c>
      <c r="F11" s="86">
        <f>C11+D11+E11</f>
        <v>3.29</v>
      </c>
      <c r="H11" s="331"/>
      <c r="I11" s="91">
        <v>6</v>
      </c>
      <c r="J11" s="92">
        <f t="shared" si="1"/>
        <v>1260.2049945599995</v>
      </c>
      <c r="K11" s="93">
        <f t="shared" si="2"/>
        <v>5.2550502505000001</v>
      </c>
      <c r="L11" s="376">
        <f t="shared" si="3"/>
        <v>16.105100000000004</v>
      </c>
      <c r="M11" s="390">
        <f t="shared" si="3"/>
        <v>1610.5100000000002</v>
      </c>
    </row>
    <row r="12" spans="2:13" s="76" customFormat="1" ht="12.75" customHeight="1" thickBot="1" x14ac:dyDescent="0.35">
      <c r="B12" s="94" t="s">
        <v>58</v>
      </c>
      <c r="C12" s="95">
        <v>1.1299999999999999</v>
      </c>
      <c r="D12" s="95">
        <v>1.01</v>
      </c>
      <c r="E12" s="95">
        <v>1.2</v>
      </c>
      <c r="F12" s="96">
        <f>C12+D12+E12</f>
        <v>3.34</v>
      </c>
      <c r="H12" s="331"/>
      <c r="I12" s="91">
        <v>7</v>
      </c>
      <c r="J12" s="92">
        <f t="shared" si="1"/>
        <v>1461.8377936895993</v>
      </c>
      <c r="K12" s="93">
        <f t="shared" si="2"/>
        <v>5.3076007530050004</v>
      </c>
      <c r="L12" s="376">
        <f t="shared" si="3"/>
        <v>17.715610000000005</v>
      </c>
      <c r="M12" s="390">
        <f t="shared" si="3"/>
        <v>1771.5610000000004</v>
      </c>
    </row>
    <row r="13" spans="2:13" s="76" customFormat="1" ht="12.75" customHeight="1" x14ac:dyDescent="0.3">
      <c r="B13" s="148" t="s">
        <v>60</v>
      </c>
      <c r="C13" s="148">
        <v>1.1499999999999999</v>
      </c>
      <c r="D13" s="148">
        <v>1.03</v>
      </c>
      <c r="E13" s="148">
        <v>1.1000000000000001</v>
      </c>
      <c r="F13" s="76">
        <f>C13+D13+E13</f>
        <v>3.28</v>
      </c>
      <c r="H13" s="331"/>
      <c r="I13" s="91">
        <v>8</v>
      </c>
      <c r="J13" s="92">
        <f t="shared" si="1"/>
        <v>1695.731840679935</v>
      </c>
      <c r="K13" s="93">
        <f t="shared" si="2"/>
        <v>5.3606767605350507</v>
      </c>
      <c r="L13" s="376">
        <f t="shared" si="3"/>
        <v>19.487171000000007</v>
      </c>
      <c r="M13" s="390">
        <f t="shared" si="3"/>
        <v>1948.7171000000005</v>
      </c>
    </row>
    <row r="14" spans="2:13" s="76" customFormat="1" ht="12.75" customHeight="1" x14ac:dyDescent="0.3">
      <c r="H14" s="331"/>
      <c r="I14" s="91">
        <v>9</v>
      </c>
      <c r="J14" s="92">
        <f t="shared" si="1"/>
        <v>1967.0489351887245</v>
      </c>
      <c r="K14" s="93">
        <f t="shared" si="2"/>
        <v>5.4142835281404009</v>
      </c>
      <c r="L14" s="376">
        <f t="shared" si="3"/>
        <v>21.43588810000001</v>
      </c>
      <c r="M14" s="390">
        <f t="shared" si="3"/>
        <v>2143.5888100000006</v>
      </c>
    </row>
    <row r="15" spans="2:13" s="76" customFormat="1" ht="12.75" customHeight="1" thickBot="1" x14ac:dyDescent="0.35">
      <c r="H15" s="332"/>
      <c r="I15" s="95">
        <v>10</v>
      </c>
      <c r="J15" s="97">
        <f t="shared" si="1"/>
        <v>2281.7767648189201</v>
      </c>
      <c r="K15" s="98">
        <f t="shared" si="2"/>
        <v>5.4684263634218047</v>
      </c>
      <c r="L15" s="382">
        <f t="shared" si="3"/>
        <v>23.579476910000015</v>
      </c>
      <c r="M15" s="391">
        <f t="shared" si="3"/>
        <v>2357.9476910000008</v>
      </c>
    </row>
    <row r="16" spans="2:13" s="76" customFormat="1" ht="12.75" customHeight="1" x14ac:dyDescent="0.3">
      <c r="H16" s="333" t="s">
        <v>225</v>
      </c>
      <c r="I16" s="87">
        <v>11</v>
      </c>
      <c r="J16" s="88">
        <f>J15*VLOOKUP($C$6,$B$10:$F$13,2,)</f>
        <v>2646.8610471899474</v>
      </c>
      <c r="K16" s="89">
        <f>K15*VLOOKUP($C$6,$B$10:$F$13,3,)</f>
        <v>5.5231106270560231</v>
      </c>
      <c r="L16" s="387">
        <f>L15*VLOOKUP($C$6,$B$10:$F$13,4,)</f>
        <v>25.937424601000018</v>
      </c>
      <c r="M16" s="389">
        <f t="shared" ref="M16:M35" si="4">M15*VLOOKUP($C$6,$B$10:$F$13,4,)</f>
        <v>2593.7424601000012</v>
      </c>
    </row>
    <row r="17" spans="8:13" s="76" customFormat="1" ht="12.75" customHeight="1" x14ac:dyDescent="0.3">
      <c r="H17" s="334"/>
      <c r="I17" s="91">
        <v>12</v>
      </c>
      <c r="J17" s="92">
        <f t="shared" ref="J17:J25" si="5">J16*VLOOKUP($C$6,$B$10:$F$13,2,)</f>
        <v>3070.3588147403389</v>
      </c>
      <c r="K17" s="93">
        <f t="shared" ref="K17:K25" si="6">K16*VLOOKUP($C$6,$B$10:$F$13,3,)</f>
        <v>5.5783417333265835</v>
      </c>
      <c r="L17" s="376">
        <f t="shared" ref="L17:L25" si="7">L16*VLOOKUP($C$6,$B$10:$F$13,4,)</f>
        <v>28.531167061100021</v>
      </c>
      <c r="M17" s="390">
        <f t="shared" si="4"/>
        <v>2853.1167061100014</v>
      </c>
    </row>
    <row r="18" spans="8:13" s="76" customFormat="1" ht="12.75" customHeight="1" x14ac:dyDescent="0.3">
      <c r="H18" s="334"/>
      <c r="I18" s="91">
        <v>13</v>
      </c>
      <c r="J18" s="92">
        <f t="shared" si="5"/>
        <v>3561.6162250987927</v>
      </c>
      <c r="K18" s="93">
        <f t="shared" si="6"/>
        <v>5.6341251506598491</v>
      </c>
      <c r="L18" s="376">
        <f t="shared" si="7"/>
        <v>31.384283767210025</v>
      </c>
      <c r="M18" s="390">
        <f t="shared" si="4"/>
        <v>3138.4283767210018</v>
      </c>
    </row>
    <row r="19" spans="8:13" s="76" customFormat="1" ht="12.75" customHeight="1" x14ac:dyDescent="0.3">
      <c r="H19" s="334"/>
      <c r="I19" s="91">
        <v>14</v>
      </c>
      <c r="J19" s="92">
        <f t="shared" si="5"/>
        <v>4131.4748211145989</v>
      </c>
      <c r="K19" s="93">
        <f t="shared" si="6"/>
        <v>5.6904664021664475</v>
      </c>
      <c r="L19" s="376">
        <f t="shared" si="7"/>
        <v>34.522712143931031</v>
      </c>
      <c r="M19" s="390">
        <f t="shared" si="4"/>
        <v>3452.2712143931021</v>
      </c>
    </row>
    <row r="20" spans="8:13" s="76" customFormat="1" ht="12.75" customHeight="1" x14ac:dyDescent="0.3">
      <c r="H20" s="334"/>
      <c r="I20" s="91">
        <v>15</v>
      </c>
      <c r="J20" s="92">
        <f t="shared" si="5"/>
        <v>4792.5107924929343</v>
      </c>
      <c r="K20" s="93">
        <f t="shared" si="6"/>
        <v>5.7473710661881121</v>
      </c>
      <c r="L20" s="376">
        <f t="shared" si="7"/>
        <v>37.974983358324138</v>
      </c>
      <c r="M20" s="390">
        <f t="shared" si="4"/>
        <v>3797.4983358324125</v>
      </c>
    </row>
    <row r="21" spans="8:13" s="76" customFormat="1" ht="12.75" customHeight="1" x14ac:dyDescent="0.3">
      <c r="H21" s="334"/>
      <c r="I21" s="91">
        <v>16</v>
      </c>
      <c r="J21" s="92">
        <f t="shared" si="5"/>
        <v>5559.3125192918033</v>
      </c>
      <c r="K21" s="93">
        <f t="shared" si="6"/>
        <v>5.8048447768499933</v>
      </c>
      <c r="L21" s="376">
        <f t="shared" si="7"/>
        <v>41.772481694156554</v>
      </c>
      <c r="M21" s="390">
        <f t="shared" si="4"/>
        <v>4177.248169415654</v>
      </c>
    </row>
    <row r="22" spans="8:13" s="76" customFormat="1" ht="12.75" customHeight="1" x14ac:dyDescent="0.3">
      <c r="H22" s="334"/>
      <c r="I22" s="91">
        <v>17</v>
      </c>
      <c r="J22" s="92">
        <f t="shared" si="5"/>
        <v>6448.8025223784916</v>
      </c>
      <c r="K22" s="93">
        <f t="shared" si="6"/>
        <v>5.8628932246184933</v>
      </c>
      <c r="L22" s="376">
        <f t="shared" si="7"/>
        <v>45.949729863572216</v>
      </c>
      <c r="M22" s="390">
        <f t="shared" si="4"/>
        <v>4594.9729863572202</v>
      </c>
    </row>
    <row r="23" spans="8:13" s="76" customFormat="1" ht="12.75" customHeight="1" x14ac:dyDescent="0.3">
      <c r="H23" s="334"/>
      <c r="I23" s="91">
        <v>18</v>
      </c>
      <c r="J23" s="92">
        <f t="shared" si="5"/>
        <v>7480.6109259590494</v>
      </c>
      <c r="K23" s="93">
        <f t="shared" si="6"/>
        <v>5.9215221568646781</v>
      </c>
      <c r="L23" s="376">
        <f t="shared" si="7"/>
        <v>50.544702849929443</v>
      </c>
      <c r="M23" s="390">
        <f t="shared" si="4"/>
        <v>5054.4702849929427</v>
      </c>
    </row>
    <row r="24" spans="8:13" s="76" customFormat="1" ht="12.75" customHeight="1" x14ac:dyDescent="0.3">
      <c r="H24" s="334"/>
      <c r="I24" s="91">
        <v>19</v>
      </c>
      <c r="J24" s="92">
        <f t="shared" si="5"/>
        <v>8677.508674112496</v>
      </c>
      <c r="K24" s="93">
        <f t="shared" si="6"/>
        <v>5.9807373784333251</v>
      </c>
      <c r="L24" s="376">
        <f t="shared" si="7"/>
        <v>55.599173134922395</v>
      </c>
      <c r="M24" s="390">
        <f t="shared" si="4"/>
        <v>5559.9173134922376</v>
      </c>
    </row>
    <row r="25" spans="8:13" s="76" customFormat="1" ht="12.75" customHeight="1" thickBot="1" x14ac:dyDescent="0.35">
      <c r="H25" s="335"/>
      <c r="I25" s="95">
        <v>20</v>
      </c>
      <c r="J25" s="97">
        <f t="shared" si="5"/>
        <v>10065.910061970495</v>
      </c>
      <c r="K25" s="98">
        <f t="shared" si="6"/>
        <v>6.0405447522176585</v>
      </c>
      <c r="L25" s="382">
        <f t="shared" si="7"/>
        <v>61.159090448414638</v>
      </c>
      <c r="M25" s="391">
        <f t="shared" si="4"/>
        <v>6115.9090448414618</v>
      </c>
    </row>
    <row r="26" spans="8:13" s="76" customFormat="1" ht="12.75" customHeight="1" x14ac:dyDescent="0.3">
      <c r="H26" s="336" t="s">
        <v>226</v>
      </c>
      <c r="I26" s="87">
        <v>21</v>
      </c>
      <c r="J26" s="88">
        <f>J25*VLOOKUP($C$6,$B$10:$F$13,2,)</f>
        <v>11676.455671885773</v>
      </c>
      <c r="K26" s="89">
        <f>K25*VLOOKUP($C$6,$B$10:$F$13,3,)</f>
        <v>6.1009501997398354</v>
      </c>
      <c r="L26" s="387">
        <f>L25*VLOOKUP($C$6,$B$10:$F$13,4,)</f>
        <v>67.274999493256104</v>
      </c>
      <c r="M26" s="389">
        <f t="shared" si="4"/>
        <v>6727.4999493256082</v>
      </c>
    </row>
    <row r="27" spans="8:13" s="76" customFormat="1" ht="12.75" customHeight="1" x14ac:dyDescent="0.3">
      <c r="H27" s="337"/>
      <c r="I27" s="91">
        <v>22</v>
      </c>
      <c r="J27" s="92">
        <f t="shared" ref="J27:J35" si="8">J26*VLOOKUP($C$6,$B$10:$F$13,2,)</f>
        <v>13544.688579387495</v>
      </c>
      <c r="K27" s="93">
        <f t="shared" ref="K27:K35" si="9">K26*VLOOKUP($C$6,$B$10:$F$13,3,)</f>
        <v>6.1619597017372341</v>
      </c>
      <c r="L27" s="376">
        <f t="shared" ref="L27:L35" si="10">L26*VLOOKUP($C$6,$B$10:$F$13,4,)</f>
        <v>74.002499442581723</v>
      </c>
      <c r="M27" s="390">
        <f t="shared" si="4"/>
        <v>7400.2499442581693</v>
      </c>
    </row>
    <row r="28" spans="8:13" s="76" customFormat="1" ht="12.75" customHeight="1" x14ac:dyDescent="0.3">
      <c r="H28" s="337"/>
      <c r="I28" s="91">
        <v>23</v>
      </c>
      <c r="J28" s="92">
        <f t="shared" si="8"/>
        <v>15711.838752089494</v>
      </c>
      <c r="K28" s="93">
        <f t="shared" si="9"/>
        <v>6.2235792987546068</v>
      </c>
      <c r="L28" s="376">
        <f t="shared" si="10"/>
        <v>81.402749386839901</v>
      </c>
      <c r="M28" s="390">
        <f t="shared" si="4"/>
        <v>8140.2749386839869</v>
      </c>
    </row>
    <row r="29" spans="8:13" s="76" customFormat="1" ht="12.75" customHeight="1" x14ac:dyDescent="0.3">
      <c r="H29" s="337"/>
      <c r="I29" s="91">
        <v>24</v>
      </c>
      <c r="J29" s="92">
        <f t="shared" si="8"/>
        <v>18225.732952423812</v>
      </c>
      <c r="K29" s="93">
        <f t="shared" si="9"/>
        <v>6.2858150917421529</v>
      </c>
      <c r="L29" s="376">
        <f t="shared" si="10"/>
        <v>89.543024325523902</v>
      </c>
      <c r="M29" s="390">
        <f t="shared" si="4"/>
        <v>8954.3024325523857</v>
      </c>
    </row>
    <row r="30" spans="8:13" s="76" customFormat="1" ht="12.75" customHeight="1" x14ac:dyDescent="0.3">
      <c r="H30" s="337"/>
      <c r="I30" s="91">
        <v>25</v>
      </c>
      <c r="J30" s="92">
        <f t="shared" si="8"/>
        <v>21141.85022481162</v>
      </c>
      <c r="K30" s="93">
        <f t="shared" si="9"/>
        <v>6.3486732426595749</v>
      </c>
      <c r="L30" s="376">
        <f t="shared" si="10"/>
        <v>98.497326758076298</v>
      </c>
      <c r="M30" s="390">
        <f t="shared" si="4"/>
        <v>9849.7326758076251</v>
      </c>
    </row>
    <row r="31" spans="8:13" s="76" customFormat="1" ht="12.75" customHeight="1" x14ac:dyDescent="0.3">
      <c r="H31" s="337"/>
      <c r="I31" s="91">
        <v>26</v>
      </c>
      <c r="J31" s="92">
        <f t="shared" si="8"/>
        <v>24524.546260781477</v>
      </c>
      <c r="K31" s="93">
        <f t="shared" si="9"/>
        <v>6.4121599750861709</v>
      </c>
      <c r="L31" s="376">
        <f t="shared" si="10"/>
        <v>108.34705943388394</v>
      </c>
      <c r="M31" s="390">
        <f t="shared" si="4"/>
        <v>10834.705943388388</v>
      </c>
    </row>
    <row r="32" spans="8:13" s="76" customFormat="1" ht="12.75" customHeight="1" x14ac:dyDescent="0.3">
      <c r="H32" s="337"/>
      <c r="I32" s="91">
        <v>27</v>
      </c>
      <c r="J32" s="92">
        <f t="shared" si="8"/>
        <v>28448.473662506512</v>
      </c>
      <c r="K32" s="93">
        <f t="shared" si="9"/>
        <v>6.4762815748370324</v>
      </c>
      <c r="L32" s="376">
        <f t="shared" si="10"/>
        <v>119.18176537727234</v>
      </c>
      <c r="M32" s="390">
        <f t="shared" si="4"/>
        <v>11918.176537727228</v>
      </c>
    </row>
    <row r="33" spans="8:13" s="76" customFormat="1" ht="12.75" customHeight="1" x14ac:dyDescent="0.3">
      <c r="H33" s="337"/>
      <c r="I33" s="91">
        <v>28</v>
      </c>
      <c r="J33" s="92">
        <f t="shared" si="8"/>
        <v>33000.229448507554</v>
      </c>
      <c r="K33" s="93">
        <f t="shared" si="9"/>
        <v>6.5410443905854025</v>
      </c>
      <c r="L33" s="376">
        <f t="shared" si="10"/>
        <v>131.09994191499959</v>
      </c>
      <c r="M33" s="390">
        <f t="shared" si="4"/>
        <v>13109.994191499951</v>
      </c>
    </row>
    <row r="34" spans="8:13" s="76" customFormat="1" ht="12.75" customHeight="1" thickBot="1" x14ac:dyDescent="0.35">
      <c r="H34" s="338"/>
      <c r="I34" s="95">
        <v>29</v>
      </c>
      <c r="J34" s="97">
        <f t="shared" si="8"/>
        <v>38280.266160268759</v>
      </c>
      <c r="K34" s="98">
        <f t="shared" si="9"/>
        <v>6.6064548344912568</v>
      </c>
      <c r="L34" s="382">
        <f t="shared" si="10"/>
        <v>144.20993610649955</v>
      </c>
      <c r="M34" s="391">
        <f t="shared" si="4"/>
        <v>14420.993610649946</v>
      </c>
    </row>
    <row r="35" spans="8:13" s="76" customFormat="1" ht="12.75" customHeight="1" thickBot="1" x14ac:dyDescent="0.35">
      <c r="H35" s="135" t="s">
        <v>147</v>
      </c>
      <c r="I35" s="136">
        <v>30</v>
      </c>
      <c r="J35" s="142">
        <f t="shared" si="8"/>
        <v>44405.108745911755</v>
      </c>
      <c r="K35" s="143">
        <f t="shared" si="9"/>
        <v>6.6725193828361693</v>
      </c>
      <c r="L35" s="388">
        <f t="shared" si="10"/>
        <v>158.63092971714951</v>
      </c>
      <c r="M35" s="392">
        <f t="shared" si="4"/>
        <v>15863.092971714943</v>
      </c>
    </row>
  </sheetData>
  <mergeCells count="5">
    <mergeCell ref="B2:F2"/>
    <mergeCell ref="B8:F8"/>
    <mergeCell ref="H7:H15"/>
    <mergeCell ref="H16:H25"/>
    <mergeCell ref="H26:H34"/>
  </mergeCells>
  <phoneticPr fontId="2" type="noConversion"/>
  <pageMargins left="0.25" right="0.25" top="0.75" bottom="0.75" header="0.3" footer="0.3"/>
  <pageSetup paperSize="9" orientation="landscape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F0FE2D-3B61-47F6-80F9-23677F349ECF}">
          <x14:formula1>
            <xm:f>'신력 리스트'!$B$6:$B$17</xm:f>
          </x14:formula1>
          <xm:sqref>C4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6F12-1FC1-4398-9BAF-C1CE07B7511D}">
  <dimension ref="B1:R39"/>
  <sheetViews>
    <sheetView zoomScaleNormal="100" workbookViewId="0">
      <selection activeCell="J50" sqref="J50"/>
    </sheetView>
  </sheetViews>
  <sheetFormatPr defaultColWidth="8.875" defaultRowHeight="16.5" x14ac:dyDescent="0.3"/>
  <cols>
    <col min="1" max="1" width="1.5" customWidth="1"/>
    <col min="4" max="4" width="11" customWidth="1"/>
    <col min="5" max="5" width="11.125" customWidth="1"/>
    <col min="6" max="6" width="3.125" customWidth="1"/>
    <col min="7" max="8" width="13.5" customWidth="1"/>
    <col min="9" max="9" width="8.5" bestFit="1" customWidth="1"/>
    <col min="18" max="18" width="15" bestFit="1" customWidth="1"/>
  </cols>
  <sheetData>
    <row r="1" spans="2:18" ht="5.45" customHeight="1" x14ac:dyDescent="0.3"/>
    <row r="2" spans="2:18" ht="31.5" x14ac:dyDescent="0.3">
      <c r="B2" s="308" t="s">
        <v>184</v>
      </c>
      <c r="C2" s="308"/>
      <c r="D2" s="308"/>
      <c r="E2" s="308"/>
      <c r="F2" s="308"/>
    </row>
    <row r="3" spans="2:18" ht="7.5" customHeight="1" thickBot="1" x14ac:dyDescent="0.35"/>
    <row r="4" spans="2:18" ht="11.1" customHeight="1" x14ac:dyDescent="0.3">
      <c r="B4" s="339" t="s">
        <v>157</v>
      </c>
      <c r="C4" s="340"/>
      <c r="D4" s="340"/>
      <c r="E4" s="341"/>
    </row>
    <row r="5" spans="2:18" ht="14.45" customHeight="1" x14ac:dyDescent="0.3">
      <c r="B5" s="127" t="s">
        <v>49</v>
      </c>
      <c r="C5" s="126" t="s">
        <v>144</v>
      </c>
      <c r="D5" s="126" t="s">
        <v>158</v>
      </c>
      <c r="E5" s="128" t="s">
        <v>159</v>
      </c>
    </row>
    <row r="6" spans="2:18" ht="14.45" customHeight="1" thickBot="1" x14ac:dyDescent="0.35">
      <c r="B6" s="16">
        <v>1000</v>
      </c>
      <c r="C6" s="17">
        <v>1.1499999999999999</v>
      </c>
      <c r="D6" s="17">
        <v>1.2</v>
      </c>
      <c r="E6" s="39">
        <v>1.1000000000000001</v>
      </c>
    </row>
    <row r="7" spans="2:18" ht="12.6" customHeight="1" thickBot="1" x14ac:dyDescent="0.35">
      <c r="B7" s="73" t="s">
        <v>141</v>
      </c>
      <c r="C7" s="74" t="s">
        <v>142</v>
      </c>
      <c r="D7" s="74" t="s">
        <v>185</v>
      </c>
      <c r="E7" s="75" t="s">
        <v>186</v>
      </c>
      <c r="G7" s="342" t="s">
        <v>168</v>
      </c>
      <c r="H7" s="343"/>
      <c r="O7" s="344" t="s">
        <v>169</v>
      </c>
      <c r="P7" s="344"/>
      <c r="Q7" s="344"/>
      <c r="R7" s="344"/>
    </row>
    <row r="8" spans="2:18" ht="17.45" customHeight="1" thickBot="1" x14ac:dyDescent="0.35">
      <c r="B8" s="77" t="s">
        <v>143</v>
      </c>
      <c r="C8" s="78">
        <v>30</v>
      </c>
      <c r="D8" s="141">
        <f>D38</f>
        <v>56496.282942461192</v>
      </c>
      <c r="E8" s="129">
        <f>E38</f>
        <v>511746.75902271591</v>
      </c>
      <c r="G8" s="20" t="s">
        <v>167</v>
      </c>
      <c r="H8" s="24" t="s">
        <v>166</v>
      </c>
      <c r="O8" s="149" t="s">
        <v>170</v>
      </c>
      <c r="P8" s="150" t="s">
        <v>171</v>
      </c>
      <c r="Q8" s="151" t="s">
        <v>172</v>
      </c>
      <c r="R8" s="152" t="s">
        <v>173</v>
      </c>
    </row>
    <row r="9" spans="2:18" ht="16.5" customHeight="1" thickBot="1" x14ac:dyDescent="0.35">
      <c r="B9" s="82" t="s">
        <v>49</v>
      </c>
      <c r="C9" s="83">
        <v>1</v>
      </c>
      <c r="D9" s="83">
        <f>$B$6</f>
        <v>1000</v>
      </c>
      <c r="E9" s="130">
        <f>D9</f>
        <v>1000</v>
      </c>
      <c r="G9" s="168">
        <f>R9</f>
        <v>3.3333333333333335</v>
      </c>
      <c r="H9" s="169">
        <f>G9</f>
        <v>3.3333333333333335</v>
      </c>
      <c r="O9" s="153">
        <f t="shared" ref="O9:O38" si="0">(C9*5)+15</f>
        <v>20</v>
      </c>
      <c r="P9" s="154">
        <f t="shared" ref="P9:P38" si="1">D9/O9</f>
        <v>50</v>
      </c>
      <c r="Q9" s="154">
        <f>P9</f>
        <v>50</v>
      </c>
      <c r="R9" s="155">
        <f t="shared" ref="R9:R38" si="2">(E9/Q9*10)/60</f>
        <v>3.3333333333333335</v>
      </c>
    </row>
    <row r="10" spans="2:18" ht="12" customHeight="1" x14ac:dyDescent="0.3">
      <c r="B10" s="330" t="s">
        <v>144</v>
      </c>
      <c r="C10" s="87">
        <v>2</v>
      </c>
      <c r="D10" s="134">
        <f t="shared" ref="D10:D18" si="3">HLOOKUP($B$10,$B$5:$E$6,2,) *D9</f>
        <v>1150</v>
      </c>
      <c r="E10" s="131">
        <f>E9+D10</f>
        <v>2150</v>
      </c>
      <c r="G10" s="164">
        <f t="shared" ref="G10:G38" si="4">R10</f>
        <v>8.0859566065694786</v>
      </c>
      <c r="H10" s="165">
        <f>G10+H9</f>
        <v>11.419289939902812</v>
      </c>
      <c r="I10" s="1"/>
      <c r="J10" s="1"/>
      <c r="O10" s="153">
        <f t="shared" si="0"/>
        <v>25</v>
      </c>
      <c r="P10" s="154">
        <f t="shared" si="1"/>
        <v>46</v>
      </c>
      <c r="Q10" s="156">
        <f>AVERAGE($P$10:$P$13)</f>
        <v>44.315515252976191</v>
      </c>
      <c r="R10" s="155">
        <f t="shared" si="2"/>
        <v>8.0859566065694786</v>
      </c>
    </row>
    <row r="11" spans="2:18" ht="12" customHeight="1" x14ac:dyDescent="0.3">
      <c r="B11" s="331"/>
      <c r="C11" s="91">
        <v>3</v>
      </c>
      <c r="D11" s="137">
        <f t="shared" si="3"/>
        <v>1322.5</v>
      </c>
      <c r="E11" s="132">
        <f t="shared" ref="E11:E38" si="5">E10+D11</f>
        <v>3472.5</v>
      </c>
      <c r="G11" s="160">
        <f t="shared" si="4"/>
        <v>13.0597601471221</v>
      </c>
      <c r="H11" s="161">
        <f t="shared" ref="H11:H38" si="6">G11+H10</f>
        <v>24.479050087024913</v>
      </c>
      <c r="I11" s="1"/>
      <c r="J11" s="1"/>
      <c r="O11" s="153">
        <f t="shared" si="0"/>
        <v>30</v>
      </c>
      <c r="P11" s="154">
        <f t="shared" si="1"/>
        <v>44.083333333333336</v>
      </c>
      <c r="Q11" s="156">
        <f t="shared" ref="Q11:Q13" si="7">AVERAGE($P$10:$P$13)</f>
        <v>44.315515252976191</v>
      </c>
      <c r="R11" s="155">
        <f t="shared" si="2"/>
        <v>13.0597601471221</v>
      </c>
    </row>
    <row r="12" spans="2:18" ht="12" customHeight="1" x14ac:dyDescent="0.3">
      <c r="B12" s="331"/>
      <c r="C12" s="91">
        <v>4</v>
      </c>
      <c r="D12" s="137">
        <f t="shared" si="3"/>
        <v>1520.8749999999998</v>
      </c>
      <c r="E12" s="132">
        <f t="shared" si="5"/>
        <v>4993.375</v>
      </c>
      <c r="G12" s="160">
        <f t="shared" si="4"/>
        <v>18.779634218757614</v>
      </c>
      <c r="H12" s="161">
        <f t="shared" si="6"/>
        <v>43.258684305782523</v>
      </c>
      <c r="I12" s="1"/>
      <c r="J12" s="1"/>
      <c r="O12" s="153">
        <f t="shared" si="0"/>
        <v>35</v>
      </c>
      <c r="P12" s="154">
        <f t="shared" si="1"/>
        <v>43.453571428571422</v>
      </c>
      <c r="Q12" s="156">
        <f t="shared" si="7"/>
        <v>44.315515252976191</v>
      </c>
      <c r="R12" s="155">
        <f t="shared" si="2"/>
        <v>18.779634218757614</v>
      </c>
    </row>
    <row r="13" spans="2:18" ht="12" customHeight="1" x14ac:dyDescent="0.3">
      <c r="B13" s="331"/>
      <c r="C13" s="91">
        <v>5</v>
      </c>
      <c r="D13" s="137">
        <f t="shared" si="3"/>
        <v>1749.0062499999997</v>
      </c>
      <c r="E13" s="132">
        <f t="shared" si="5"/>
        <v>6742.3812499999995</v>
      </c>
      <c r="G13" s="160">
        <f t="shared" si="4"/>
        <v>25.357489401138455</v>
      </c>
      <c r="H13" s="161">
        <f t="shared" si="6"/>
        <v>68.616173706920975</v>
      </c>
      <c r="O13" s="153">
        <f t="shared" si="0"/>
        <v>40</v>
      </c>
      <c r="P13" s="154">
        <f t="shared" si="1"/>
        <v>43.725156249999991</v>
      </c>
      <c r="Q13" s="156">
        <f t="shared" si="7"/>
        <v>44.315515252976191</v>
      </c>
      <c r="R13" s="155">
        <f t="shared" si="2"/>
        <v>25.357489401138455</v>
      </c>
    </row>
    <row r="14" spans="2:18" ht="12" customHeight="1" x14ac:dyDescent="0.3">
      <c r="B14" s="331"/>
      <c r="C14" s="91">
        <v>6</v>
      </c>
      <c r="D14" s="137">
        <f t="shared" si="3"/>
        <v>2011.3571874999996</v>
      </c>
      <c r="E14" s="132">
        <f t="shared" si="5"/>
        <v>8753.7384374999983</v>
      </c>
      <c r="G14" s="160">
        <f t="shared" si="4"/>
        <v>29.844428771056148</v>
      </c>
      <c r="H14" s="161">
        <f t="shared" si="6"/>
        <v>98.460602477977119</v>
      </c>
      <c r="O14" s="153">
        <f t="shared" si="0"/>
        <v>45</v>
      </c>
      <c r="P14" s="154">
        <f t="shared" si="1"/>
        <v>44.69682638888888</v>
      </c>
      <c r="Q14" s="156">
        <f>AVERAGE($P$14:$P$18)</f>
        <v>48.885385525117876</v>
      </c>
      <c r="R14" s="155">
        <f t="shared" si="2"/>
        <v>29.844428771056148</v>
      </c>
    </row>
    <row r="15" spans="2:18" ht="12" customHeight="1" x14ac:dyDescent="0.3">
      <c r="B15" s="331"/>
      <c r="C15" s="91">
        <v>7</v>
      </c>
      <c r="D15" s="137">
        <f t="shared" si="3"/>
        <v>2313.0607656249995</v>
      </c>
      <c r="E15" s="132">
        <f t="shared" si="5"/>
        <v>11066.799203124998</v>
      </c>
      <c r="G15" s="160">
        <f t="shared" si="4"/>
        <v>37.730428307790639</v>
      </c>
      <c r="H15" s="161">
        <f t="shared" si="6"/>
        <v>136.19103078576777</v>
      </c>
      <c r="O15" s="153">
        <f t="shared" si="0"/>
        <v>50</v>
      </c>
      <c r="P15" s="154">
        <f t="shared" si="1"/>
        <v>46.261215312499992</v>
      </c>
      <c r="Q15" s="156">
        <f t="shared" ref="Q15:Q18" si="8">AVERAGE($P$14:$P$18)</f>
        <v>48.885385525117876</v>
      </c>
      <c r="R15" s="155">
        <f t="shared" si="2"/>
        <v>37.730428307790639</v>
      </c>
    </row>
    <row r="16" spans="2:18" ht="12" customHeight="1" x14ac:dyDescent="0.3">
      <c r="B16" s="331"/>
      <c r="C16" s="91">
        <v>8</v>
      </c>
      <c r="D16" s="137">
        <f t="shared" si="3"/>
        <v>2660.0198804687493</v>
      </c>
      <c r="E16" s="132">
        <f t="shared" si="5"/>
        <v>13726.819083593748</v>
      </c>
      <c r="G16" s="160">
        <f t="shared" si="4"/>
        <v>46.799327775035302</v>
      </c>
      <c r="H16" s="161">
        <f t="shared" si="6"/>
        <v>182.99035856080306</v>
      </c>
      <c r="O16" s="153">
        <f t="shared" si="0"/>
        <v>55</v>
      </c>
      <c r="P16" s="154">
        <f t="shared" si="1"/>
        <v>48.363997826704534</v>
      </c>
      <c r="Q16" s="156">
        <f t="shared" si="8"/>
        <v>48.885385525117876</v>
      </c>
      <c r="R16" s="155">
        <f t="shared" si="2"/>
        <v>46.799327775035302</v>
      </c>
    </row>
    <row r="17" spans="2:18" ht="12" customHeight="1" x14ac:dyDescent="0.3">
      <c r="B17" s="331"/>
      <c r="C17" s="91">
        <v>9</v>
      </c>
      <c r="D17" s="137">
        <f t="shared" si="3"/>
        <v>3059.0228625390614</v>
      </c>
      <c r="E17" s="132">
        <f t="shared" si="5"/>
        <v>16785.841946132809</v>
      </c>
      <c r="G17" s="160">
        <f t="shared" si="4"/>
        <v>57.228562162366671</v>
      </c>
      <c r="H17" s="161">
        <f t="shared" si="6"/>
        <v>240.21892072316973</v>
      </c>
      <c r="O17" s="153">
        <f t="shared" si="0"/>
        <v>60</v>
      </c>
      <c r="P17" s="154">
        <f t="shared" si="1"/>
        <v>50.983714375651026</v>
      </c>
      <c r="Q17" s="156">
        <f t="shared" si="8"/>
        <v>48.885385525117876</v>
      </c>
      <c r="R17" s="155">
        <f t="shared" si="2"/>
        <v>57.228562162366671</v>
      </c>
    </row>
    <row r="18" spans="2:18" ht="12" customHeight="1" thickBot="1" x14ac:dyDescent="0.35">
      <c r="B18" s="332"/>
      <c r="C18" s="95">
        <v>10</v>
      </c>
      <c r="D18" s="140">
        <f t="shared" si="3"/>
        <v>3517.8762919199203</v>
      </c>
      <c r="E18" s="133">
        <f t="shared" si="5"/>
        <v>20303.71823805273</v>
      </c>
      <c r="G18" s="162">
        <f t="shared" si="4"/>
        <v>69.222181707797731</v>
      </c>
      <c r="H18" s="163">
        <f t="shared" si="6"/>
        <v>309.44110243096748</v>
      </c>
      <c r="O18" s="153">
        <f t="shared" si="0"/>
        <v>65</v>
      </c>
      <c r="P18" s="154">
        <f t="shared" si="1"/>
        <v>54.121173721844926</v>
      </c>
      <c r="Q18" s="156">
        <f t="shared" si="8"/>
        <v>48.885385525117876</v>
      </c>
      <c r="R18" s="155">
        <f t="shared" si="2"/>
        <v>69.222181707797731</v>
      </c>
    </row>
    <row r="19" spans="2:18" ht="12" customHeight="1" x14ac:dyDescent="0.3">
      <c r="B19" s="333" t="s">
        <v>145</v>
      </c>
      <c r="C19" s="87">
        <v>11</v>
      </c>
      <c r="D19" s="134">
        <f t="shared" ref="D19:D28" si="9">HLOOKUP($B$19,$B$5:$E$6,2,) *D18</f>
        <v>4221.4515503039038</v>
      </c>
      <c r="E19" s="131">
        <f t="shared" si="5"/>
        <v>24525.169788356634</v>
      </c>
      <c r="G19" s="164">
        <f t="shared" si="4"/>
        <v>49.297865354528497</v>
      </c>
      <c r="H19" s="165">
        <f t="shared" si="6"/>
        <v>358.73896778549596</v>
      </c>
      <c r="O19" s="153">
        <f t="shared" si="0"/>
        <v>70</v>
      </c>
      <c r="P19" s="154">
        <f t="shared" si="1"/>
        <v>60.306450718627197</v>
      </c>
      <c r="Q19" s="156">
        <f>AVERAGE($P$19:$P$24)</f>
        <v>82.914914645162412</v>
      </c>
      <c r="R19" s="155">
        <f t="shared" si="2"/>
        <v>49.297865354528497</v>
      </c>
    </row>
    <row r="20" spans="2:18" ht="12" customHeight="1" x14ac:dyDescent="0.3">
      <c r="B20" s="334"/>
      <c r="C20" s="91">
        <v>12</v>
      </c>
      <c r="D20" s="137">
        <f t="shared" si="9"/>
        <v>5065.7418603646847</v>
      </c>
      <c r="E20" s="132">
        <f t="shared" si="5"/>
        <v>29590.911648721318</v>
      </c>
      <c r="G20" s="160">
        <f t="shared" si="4"/>
        <v>59.480476211380399</v>
      </c>
      <c r="H20" s="161">
        <f t="shared" si="6"/>
        <v>418.21944399687635</v>
      </c>
      <c r="O20" s="153">
        <f t="shared" si="0"/>
        <v>75</v>
      </c>
      <c r="P20" s="154">
        <f t="shared" si="1"/>
        <v>67.543224804862461</v>
      </c>
      <c r="Q20" s="156">
        <f t="shared" ref="Q20:Q23" si="10">AVERAGE($P$19:$P$24)</f>
        <v>82.914914645162412</v>
      </c>
      <c r="R20" s="155">
        <f t="shared" si="2"/>
        <v>59.480476211380399</v>
      </c>
    </row>
    <row r="21" spans="2:18" ht="12" customHeight="1" x14ac:dyDescent="0.3">
      <c r="B21" s="334"/>
      <c r="C21" s="91">
        <v>13</v>
      </c>
      <c r="D21" s="137">
        <f t="shared" si="9"/>
        <v>6078.8902324376213</v>
      </c>
      <c r="E21" s="132">
        <f t="shared" si="5"/>
        <v>35669.801881158943</v>
      </c>
      <c r="G21" s="160">
        <f t="shared" si="4"/>
        <v>71.699609239602708</v>
      </c>
      <c r="H21" s="161">
        <f t="shared" si="6"/>
        <v>489.91905323647904</v>
      </c>
      <c r="O21" s="153">
        <f t="shared" si="0"/>
        <v>80</v>
      </c>
      <c r="P21" s="154">
        <f t="shared" si="1"/>
        <v>75.986127905470269</v>
      </c>
      <c r="Q21" s="156">
        <f t="shared" si="10"/>
        <v>82.914914645162412</v>
      </c>
      <c r="R21" s="155">
        <f t="shared" si="2"/>
        <v>71.699609239602708</v>
      </c>
    </row>
    <row r="22" spans="2:18" ht="12" customHeight="1" x14ac:dyDescent="0.3">
      <c r="B22" s="334"/>
      <c r="C22" s="91">
        <v>14</v>
      </c>
      <c r="D22" s="137">
        <f t="shared" si="9"/>
        <v>7294.6682789251454</v>
      </c>
      <c r="E22" s="132">
        <f t="shared" si="5"/>
        <v>42964.470160084085</v>
      </c>
      <c r="G22" s="160">
        <f t="shared" si="4"/>
        <v>86.362568873469471</v>
      </c>
      <c r="H22" s="161">
        <f t="shared" si="6"/>
        <v>576.28162210994856</v>
      </c>
      <c r="O22" s="153">
        <f t="shared" si="0"/>
        <v>85</v>
      </c>
      <c r="P22" s="154">
        <f t="shared" si="1"/>
        <v>85.81962681088406</v>
      </c>
      <c r="Q22" s="156">
        <f t="shared" si="10"/>
        <v>82.914914645162412</v>
      </c>
      <c r="R22" s="155">
        <f t="shared" si="2"/>
        <v>86.362568873469471</v>
      </c>
    </row>
    <row r="23" spans="2:18" ht="12" customHeight="1" x14ac:dyDescent="0.3">
      <c r="B23" s="334"/>
      <c r="C23" s="91">
        <v>15</v>
      </c>
      <c r="D23" s="137">
        <f t="shared" si="9"/>
        <v>8753.6019347101737</v>
      </c>
      <c r="E23" s="132">
        <f t="shared" si="5"/>
        <v>51718.072094794261</v>
      </c>
      <c r="G23" s="160">
        <f t="shared" si="4"/>
        <v>103.95812043410957</v>
      </c>
      <c r="H23" s="161">
        <f t="shared" si="6"/>
        <v>680.23974254405812</v>
      </c>
      <c r="O23" s="153">
        <f t="shared" si="0"/>
        <v>90</v>
      </c>
      <c r="P23" s="154">
        <f t="shared" si="1"/>
        <v>97.26224371900193</v>
      </c>
      <c r="Q23" s="156">
        <f t="shared" si="10"/>
        <v>82.914914645162412</v>
      </c>
      <c r="R23" s="155">
        <f t="shared" si="2"/>
        <v>103.95812043410957</v>
      </c>
    </row>
    <row r="24" spans="2:18" ht="12" customHeight="1" x14ac:dyDescent="0.3">
      <c r="B24" s="334"/>
      <c r="C24" s="91">
        <v>16</v>
      </c>
      <c r="D24" s="137">
        <f t="shared" si="9"/>
        <v>10504.322321652207</v>
      </c>
      <c r="E24" s="132">
        <f t="shared" si="5"/>
        <v>62222.39441644647</v>
      </c>
      <c r="G24" s="160">
        <f t="shared" si="4"/>
        <v>70.537052807999274</v>
      </c>
      <c r="H24" s="161">
        <f t="shared" si="6"/>
        <v>750.77679535205743</v>
      </c>
      <c r="O24" s="153">
        <f t="shared" si="0"/>
        <v>95</v>
      </c>
      <c r="P24" s="154">
        <f t="shared" si="1"/>
        <v>110.5718139121285</v>
      </c>
      <c r="Q24" s="156">
        <f>AVERAGE($P$24:$P$28)</f>
        <v>147.02058927292873</v>
      </c>
      <c r="R24" s="155">
        <f t="shared" si="2"/>
        <v>70.537052807999274</v>
      </c>
    </row>
    <row r="25" spans="2:18" ht="12" customHeight="1" x14ac:dyDescent="0.3">
      <c r="B25" s="334"/>
      <c r="C25" s="91">
        <v>17</v>
      </c>
      <c r="D25" s="137">
        <f t="shared" si="9"/>
        <v>12605.186785982649</v>
      </c>
      <c r="E25" s="132">
        <f t="shared" si="5"/>
        <v>74827.581202429123</v>
      </c>
      <c r="G25" s="160">
        <f t="shared" si="4"/>
        <v>84.826646358943364</v>
      </c>
      <c r="H25" s="161">
        <f t="shared" si="6"/>
        <v>835.60344171100076</v>
      </c>
      <c r="O25" s="153">
        <f t="shared" si="0"/>
        <v>100</v>
      </c>
      <c r="P25" s="154">
        <f t="shared" si="1"/>
        <v>126.05186785982649</v>
      </c>
      <c r="Q25" s="156">
        <f t="shared" ref="Q25:Q28" si="11">AVERAGE($P$24:$P$28)</f>
        <v>147.02058927292873</v>
      </c>
      <c r="R25" s="155">
        <f t="shared" si="2"/>
        <v>84.826646358943364</v>
      </c>
    </row>
    <row r="26" spans="2:18" ht="12" customHeight="1" x14ac:dyDescent="0.3">
      <c r="B26" s="334"/>
      <c r="C26" s="91">
        <v>18</v>
      </c>
      <c r="D26" s="137">
        <f t="shared" si="9"/>
        <v>15126.224143179177</v>
      </c>
      <c r="E26" s="132">
        <f t="shared" si="5"/>
        <v>89953.8053456083</v>
      </c>
      <c r="G26" s="160">
        <f t="shared" si="4"/>
        <v>101.97415862007625</v>
      </c>
      <c r="H26" s="161">
        <f t="shared" si="6"/>
        <v>937.57760033107706</v>
      </c>
      <c r="O26" s="153">
        <f t="shared" si="0"/>
        <v>105</v>
      </c>
      <c r="P26" s="154">
        <f t="shared" si="1"/>
        <v>144.0592775540874</v>
      </c>
      <c r="Q26" s="156">
        <f t="shared" si="11"/>
        <v>147.02058927292873</v>
      </c>
      <c r="R26" s="155">
        <f t="shared" si="2"/>
        <v>101.97415862007625</v>
      </c>
    </row>
    <row r="27" spans="2:18" ht="12" customHeight="1" x14ac:dyDescent="0.3">
      <c r="B27" s="334"/>
      <c r="C27" s="91">
        <v>19</v>
      </c>
      <c r="D27" s="137">
        <f t="shared" si="9"/>
        <v>18151.468971815011</v>
      </c>
      <c r="E27" s="132">
        <f t="shared" si="5"/>
        <v>108105.27431742332</v>
      </c>
      <c r="G27" s="160">
        <f t="shared" si="4"/>
        <v>122.55117333343576</v>
      </c>
      <c r="H27" s="161">
        <f t="shared" si="6"/>
        <v>1060.1287736645129</v>
      </c>
      <c r="O27" s="153">
        <f t="shared" si="0"/>
        <v>110</v>
      </c>
      <c r="P27" s="154">
        <f t="shared" si="1"/>
        <v>165.01335428922738</v>
      </c>
      <c r="Q27" s="156">
        <f t="shared" si="11"/>
        <v>147.02058927292873</v>
      </c>
      <c r="R27" s="155">
        <f t="shared" si="2"/>
        <v>122.55117333343576</v>
      </c>
    </row>
    <row r="28" spans="2:18" ht="12" customHeight="1" thickBot="1" x14ac:dyDescent="0.35">
      <c r="B28" s="335"/>
      <c r="C28" s="95">
        <v>20</v>
      </c>
      <c r="D28" s="140">
        <f t="shared" si="9"/>
        <v>21781.762766178013</v>
      </c>
      <c r="E28" s="133">
        <f t="shared" si="5"/>
        <v>129887.03708360133</v>
      </c>
      <c r="G28" s="162">
        <f t="shared" si="4"/>
        <v>147.24359098946712</v>
      </c>
      <c r="H28" s="163">
        <f t="shared" si="6"/>
        <v>1207.37236465398</v>
      </c>
      <c r="O28" s="153">
        <f t="shared" si="0"/>
        <v>115</v>
      </c>
      <c r="P28" s="154">
        <f t="shared" si="1"/>
        <v>189.40663274937404</v>
      </c>
      <c r="Q28" s="156">
        <f t="shared" si="11"/>
        <v>147.02058927292873</v>
      </c>
      <c r="R28" s="155">
        <f t="shared" si="2"/>
        <v>147.24359098946712</v>
      </c>
    </row>
    <row r="29" spans="2:18" ht="12" customHeight="1" x14ac:dyDescent="0.3">
      <c r="B29" s="336" t="s">
        <v>146</v>
      </c>
      <c r="C29" s="87">
        <v>21</v>
      </c>
      <c r="D29" s="134">
        <f t="shared" ref="D29:D38" si="12">HLOOKUP($B$29,$B$5:$E$6,2,) *D28</f>
        <v>23959.939042795817</v>
      </c>
      <c r="E29" s="131">
        <f t="shared" si="5"/>
        <v>153846.97612639714</v>
      </c>
      <c r="G29" s="164">
        <f t="shared" si="4"/>
        <v>114.43655195790167</v>
      </c>
      <c r="H29" s="165">
        <f t="shared" si="6"/>
        <v>1321.8089166118816</v>
      </c>
      <c r="O29" s="153">
        <f t="shared" si="0"/>
        <v>120</v>
      </c>
      <c r="P29" s="154">
        <f t="shared" si="1"/>
        <v>199.66615868996513</v>
      </c>
      <c r="Q29" s="156">
        <f>AVERAGE($P$29:$P$33)</f>
        <v>224.06444662161434</v>
      </c>
      <c r="R29" s="155">
        <f t="shared" si="2"/>
        <v>114.43655195790167</v>
      </c>
    </row>
    <row r="30" spans="2:18" ht="12" customHeight="1" x14ac:dyDescent="0.3">
      <c r="B30" s="337"/>
      <c r="C30" s="91">
        <v>22</v>
      </c>
      <c r="D30" s="137">
        <f t="shared" si="12"/>
        <v>26355.932947075402</v>
      </c>
      <c r="E30" s="132">
        <f t="shared" si="5"/>
        <v>180202.90907347255</v>
      </c>
      <c r="G30" s="160">
        <f t="shared" si="4"/>
        <v>134.04098076135782</v>
      </c>
      <c r="H30" s="161">
        <f t="shared" si="6"/>
        <v>1455.8498973732394</v>
      </c>
      <c r="O30" s="153">
        <f t="shared" si="0"/>
        <v>125</v>
      </c>
      <c r="P30" s="154">
        <f t="shared" si="1"/>
        <v>210.84746357660322</v>
      </c>
      <c r="Q30" s="156">
        <f t="shared" ref="Q30:Q33" si="13">AVERAGE($P$29:$P$33)</f>
        <v>224.06444662161434</v>
      </c>
      <c r="R30" s="155">
        <f t="shared" si="2"/>
        <v>134.04098076135782</v>
      </c>
    </row>
    <row r="31" spans="2:18" ht="12" customHeight="1" x14ac:dyDescent="0.3">
      <c r="B31" s="337"/>
      <c r="C31" s="91">
        <v>23</v>
      </c>
      <c r="D31" s="137">
        <f t="shared" si="12"/>
        <v>28991.526241782944</v>
      </c>
      <c r="E31" s="132">
        <f t="shared" si="5"/>
        <v>209194.43531525548</v>
      </c>
      <c r="G31" s="160">
        <f t="shared" si="4"/>
        <v>155.60585244515954</v>
      </c>
      <c r="H31" s="161">
        <f t="shared" si="6"/>
        <v>1611.455749818399</v>
      </c>
      <c r="O31" s="153">
        <f t="shared" si="0"/>
        <v>130</v>
      </c>
      <c r="P31" s="154">
        <f t="shared" si="1"/>
        <v>223.01174032140725</v>
      </c>
      <c r="Q31" s="156">
        <f t="shared" si="13"/>
        <v>224.06444662161434</v>
      </c>
      <c r="R31" s="155">
        <f t="shared" si="2"/>
        <v>155.60585244515954</v>
      </c>
    </row>
    <row r="32" spans="2:18" ht="12" customHeight="1" x14ac:dyDescent="0.3">
      <c r="B32" s="337"/>
      <c r="C32" s="91">
        <v>24</v>
      </c>
      <c r="D32" s="137">
        <f t="shared" si="12"/>
        <v>31890.678865961239</v>
      </c>
      <c r="E32" s="132">
        <f t="shared" si="5"/>
        <v>241085.11418121672</v>
      </c>
      <c r="G32" s="160">
        <f t="shared" si="4"/>
        <v>179.32721129734145</v>
      </c>
      <c r="H32" s="161">
        <f t="shared" si="6"/>
        <v>1790.7829611157404</v>
      </c>
      <c r="O32" s="153">
        <f t="shared" si="0"/>
        <v>135</v>
      </c>
      <c r="P32" s="154">
        <f t="shared" si="1"/>
        <v>236.22725085897216</v>
      </c>
      <c r="Q32" s="156">
        <f t="shared" si="13"/>
        <v>224.06444662161434</v>
      </c>
      <c r="R32" s="155">
        <f t="shared" si="2"/>
        <v>179.32721129734145</v>
      </c>
    </row>
    <row r="33" spans="2:18" ht="12" customHeight="1" x14ac:dyDescent="0.3">
      <c r="B33" s="337"/>
      <c r="C33" s="91">
        <v>25</v>
      </c>
      <c r="D33" s="137">
        <f t="shared" si="12"/>
        <v>35079.746752557367</v>
      </c>
      <c r="E33" s="132">
        <f t="shared" si="5"/>
        <v>276164.86093377409</v>
      </c>
      <c r="G33" s="160">
        <f t="shared" si="4"/>
        <v>205.42070603474156</v>
      </c>
      <c r="H33" s="161">
        <f t="shared" si="6"/>
        <v>1996.203667150482</v>
      </c>
      <c r="O33" s="153">
        <f t="shared" si="0"/>
        <v>140</v>
      </c>
      <c r="P33" s="154">
        <f t="shared" si="1"/>
        <v>250.56961966112405</v>
      </c>
      <c r="Q33" s="156">
        <f t="shared" si="13"/>
        <v>224.06444662161434</v>
      </c>
      <c r="R33" s="155">
        <f t="shared" si="2"/>
        <v>205.42070603474156</v>
      </c>
    </row>
    <row r="34" spans="2:18" ht="12" customHeight="1" x14ac:dyDescent="0.3">
      <c r="B34" s="337"/>
      <c r="C34" s="91">
        <v>26</v>
      </c>
      <c r="D34" s="137">
        <f t="shared" si="12"/>
        <v>38587.721427813107</v>
      </c>
      <c r="E34" s="132">
        <f t="shared" si="5"/>
        <v>314752.58236158721</v>
      </c>
      <c r="G34" s="160">
        <f t="shared" si="4"/>
        <v>173.27587667190249</v>
      </c>
      <c r="H34" s="161">
        <f t="shared" si="6"/>
        <v>2169.4795438223846</v>
      </c>
      <c r="O34" s="153">
        <f t="shared" si="0"/>
        <v>145</v>
      </c>
      <c r="P34" s="154">
        <f t="shared" si="1"/>
        <v>266.12221674353867</v>
      </c>
      <c r="Q34" s="156">
        <f>AVERAGE($P$34:$P$38)</f>
        <v>302.74706863126579</v>
      </c>
      <c r="R34" s="155">
        <f t="shared" si="2"/>
        <v>173.27587667190249</v>
      </c>
    </row>
    <row r="35" spans="2:18" ht="12" customHeight="1" x14ac:dyDescent="0.3">
      <c r="B35" s="337"/>
      <c r="C35" s="91">
        <v>27</v>
      </c>
      <c r="D35" s="137">
        <f t="shared" si="12"/>
        <v>42446.493570594423</v>
      </c>
      <c r="E35" s="132">
        <f t="shared" si="5"/>
        <v>357199.07593218161</v>
      </c>
      <c r="G35" s="160">
        <f t="shared" si="4"/>
        <v>196.64328903722392</v>
      </c>
      <c r="H35" s="161">
        <f t="shared" si="6"/>
        <v>2366.1228328596085</v>
      </c>
      <c r="O35" s="153">
        <f t="shared" si="0"/>
        <v>150</v>
      </c>
      <c r="P35" s="154">
        <f t="shared" si="1"/>
        <v>282.97662380396281</v>
      </c>
      <c r="Q35" s="156">
        <f t="shared" ref="Q35:Q38" si="14">AVERAGE($P$34:$P$38)</f>
        <v>302.74706863126579</v>
      </c>
      <c r="R35" s="155">
        <f t="shared" si="2"/>
        <v>196.64328903722392</v>
      </c>
    </row>
    <row r="36" spans="2:18" ht="12" customHeight="1" x14ac:dyDescent="0.3">
      <c r="B36" s="337"/>
      <c r="C36" s="91">
        <v>28</v>
      </c>
      <c r="D36" s="137">
        <f t="shared" si="12"/>
        <v>46691.142927653869</v>
      </c>
      <c r="E36" s="132">
        <f t="shared" si="5"/>
        <v>403890.21885983547</v>
      </c>
      <c r="G36" s="160">
        <f t="shared" si="4"/>
        <v>222.34744263907757</v>
      </c>
      <c r="H36" s="161">
        <f t="shared" si="6"/>
        <v>2588.4702754986861</v>
      </c>
      <c r="O36" s="153">
        <f t="shared" si="0"/>
        <v>155</v>
      </c>
      <c r="P36" s="154">
        <f t="shared" si="1"/>
        <v>301.23318017841206</v>
      </c>
      <c r="Q36" s="156">
        <f t="shared" si="14"/>
        <v>302.74706863126579</v>
      </c>
      <c r="R36" s="155">
        <f t="shared" si="2"/>
        <v>222.34744263907757</v>
      </c>
    </row>
    <row r="37" spans="2:18" ht="12" customHeight="1" thickBot="1" x14ac:dyDescent="0.35">
      <c r="B37" s="338"/>
      <c r="C37" s="95">
        <v>29</v>
      </c>
      <c r="D37" s="140">
        <f t="shared" si="12"/>
        <v>51360.257220419262</v>
      </c>
      <c r="E37" s="133">
        <f t="shared" si="5"/>
        <v>455250.47608025471</v>
      </c>
      <c r="G37" s="162">
        <f t="shared" si="4"/>
        <v>250.62201160111653</v>
      </c>
      <c r="H37" s="163">
        <f t="shared" si="6"/>
        <v>2839.0922870998024</v>
      </c>
      <c r="O37" s="153">
        <f t="shared" si="0"/>
        <v>160</v>
      </c>
      <c r="P37" s="154">
        <f t="shared" si="1"/>
        <v>321.00160762762039</v>
      </c>
      <c r="Q37" s="156">
        <f t="shared" si="14"/>
        <v>302.74706863126579</v>
      </c>
      <c r="R37" s="155">
        <f t="shared" si="2"/>
        <v>250.62201160111653</v>
      </c>
    </row>
    <row r="38" spans="2:18" ht="12" customHeight="1" thickBot="1" x14ac:dyDescent="0.35">
      <c r="B38" s="135" t="s">
        <v>147</v>
      </c>
      <c r="C38" s="136">
        <v>30</v>
      </c>
      <c r="D38" s="138">
        <f t="shared" si="12"/>
        <v>56496.282942461192</v>
      </c>
      <c r="E38" s="139">
        <f t="shared" si="5"/>
        <v>511746.75902271591</v>
      </c>
      <c r="G38" s="166">
        <f t="shared" si="4"/>
        <v>281.72403745935941</v>
      </c>
      <c r="H38" s="167">
        <f t="shared" si="6"/>
        <v>3120.8163245591618</v>
      </c>
      <c r="O38" s="153">
        <f t="shared" si="0"/>
        <v>165</v>
      </c>
      <c r="P38" s="154">
        <f t="shared" si="1"/>
        <v>342.40171480279508</v>
      </c>
      <c r="Q38" s="156">
        <f t="shared" si="14"/>
        <v>302.74706863126579</v>
      </c>
      <c r="R38" s="155">
        <f t="shared" si="2"/>
        <v>281.72403745935941</v>
      </c>
    </row>
    <row r="39" spans="2:18" ht="12.95" customHeight="1" thickBot="1" x14ac:dyDescent="0.35">
      <c r="O39" s="157">
        <f>SUM(O9:O38)</f>
        <v>2775</v>
      </c>
      <c r="P39" s="125"/>
      <c r="Q39" s="158"/>
      <c r="R39" s="159">
        <f>SUM(R9:R38)</f>
        <v>3120.8163245591618</v>
      </c>
    </row>
  </sheetData>
  <mergeCells count="7">
    <mergeCell ref="B29:B37"/>
    <mergeCell ref="B2:F2"/>
    <mergeCell ref="B4:E4"/>
    <mergeCell ref="G7:H7"/>
    <mergeCell ref="O7:R7"/>
    <mergeCell ref="B10:B18"/>
    <mergeCell ref="B19:B28"/>
  </mergeCells>
  <phoneticPr fontId="2" type="noConversion"/>
  <printOptions gridLines="1"/>
  <pageMargins left="0.7" right="0.7" top="0.75" bottom="0.75" header="0.3" footer="0.3"/>
  <pageSetup paperSize="9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DEB7E-7EB0-492F-88BB-7D178BEDD94F}">
  <dimension ref="B2:E37"/>
  <sheetViews>
    <sheetView zoomScale="85" zoomScaleNormal="85" workbookViewId="0">
      <selection activeCell="L49" sqref="L49"/>
    </sheetView>
  </sheetViews>
  <sheetFormatPr defaultColWidth="8.875" defaultRowHeight="16.5" x14ac:dyDescent="0.3"/>
  <cols>
    <col min="3" max="3" width="9.25" bestFit="1" customWidth="1"/>
    <col min="4" max="5" width="9" customWidth="1"/>
  </cols>
  <sheetData>
    <row r="2" spans="2:5" ht="17.25" thickBot="1" x14ac:dyDescent="0.35"/>
    <row r="3" spans="2:5" ht="17.25" thickBot="1" x14ac:dyDescent="0.35">
      <c r="B3" s="239" t="s">
        <v>2</v>
      </c>
      <c r="C3" s="25" t="s">
        <v>187</v>
      </c>
      <c r="D3" s="240" t="s">
        <v>188</v>
      </c>
    </row>
    <row r="4" spans="2:5" ht="17.25" thickBot="1" x14ac:dyDescent="0.35">
      <c r="B4" s="241" t="str">
        <f>데미지!C4</f>
        <v>수룡</v>
      </c>
      <c r="C4" s="242">
        <f>VLOOKUP(B4,'신력 리스트'!B6:L21,9,)</f>
        <v>1.5</v>
      </c>
      <c r="D4" s="243">
        <f>VLOOKUP(B4,'신력 리스트'!B6:L21,10,)</f>
        <v>0.1</v>
      </c>
    </row>
    <row r="5" spans="2:5" x14ac:dyDescent="0.3">
      <c r="C5" s="244" t="s">
        <v>189</v>
      </c>
      <c r="D5" s="245" t="s">
        <v>189</v>
      </c>
      <c r="E5" s="246"/>
    </row>
    <row r="6" spans="2:5" ht="17.25" thickBot="1" x14ac:dyDescent="0.35">
      <c r="C6" s="16">
        <v>1.01</v>
      </c>
      <c r="D6" s="39">
        <v>1.0425</v>
      </c>
      <c r="E6" s="1"/>
    </row>
    <row r="7" spans="2:5" ht="17.25" thickBot="1" x14ac:dyDescent="0.35">
      <c r="B7" s="20" t="s">
        <v>10</v>
      </c>
      <c r="C7" s="247" t="s">
        <v>40</v>
      </c>
      <c r="D7" s="248" t="s">
        <v>188</v>
      </c>
      <c r="E7" s="246"/>
    </row>
    <row r="8" spans="2:5" x14ac:dyDescent="0.3">
      <c r="B8" s="12">
        <v>1</v>
      </c>
      <c r="C8" s="28">
        <f>C4</f>
        <v>1.5</v>
      </c>
      <c r="D8" s="249">
        <f>D4</f>
        <v>0.1</v>
      </c>
      <c r="E8" s="250"/>
    </row>
    <row r="9" spans="2:5" x14ac:dyDescent="0.3">
      <c r="B9" s="14">
        <v>2</v>
      </c>
      <c r="C9" s="34">
        <f>C8*$C$6</f>
        <v>1.5150000000000001</v>
      </c>
      <c r="D9" s="251">
        <f>D8*$D$6</f>
        <v>0.10425000000000001</v>
      </c>
      <c r="E9" s="250"/>
    </row>
    <row r="10" spans="2:5" x14ac:dyDescent="0.3">
      <c r="B10" s="14">
        <v>3</v>
      </c>
      <c r="C10" s="34">
        <f t="shared" ref="C10:C37" si="0">C9*$C$6</f>
        <v>1.5301500000000001</v>
      </c>
      <c r="D10" s="251">
        <f t="shared" ref="D10:D37" si="1">D9*$D$6</f>
        <v>0.108680625</v>
      </c>
      <c r="E10" s="250"/>
    </row>
    <row r="11" spans="2:5" x14ac:dyDescent="0.3">
      <c r="B11" s="14">
        <v>4</v>
      </c>
      <c r="C11" s="34">
        <f t="shared" si="0"/>
        <v>1.5454515000000002</v>
      </c>
      <c r="D11" s="251">
        <f t="shared" si="1"/>
        <v>0.1132995515625</v>
      </c>
      <c r="E11" s="250"/>
    </row>
    <row r="12" spans="2:5" x14ac:dyDescent="0.3">
      <c r="B12" s="14">
        <v>5</v>
      </c>
      <c r="C12" s="34">
        <f t="shared" si="0"/>
        <v>1.5609060150000003</v>
      </c>
      <c r="D12" s="251">
        <f t="shared" si="1"/>
        <v>0.11811478250390625</v>
      </c>
      <c r="E12" s="250"/>
    </row>
    <row r="13" spans="2:5" x14ac:dyDescent="0.3">
      <c r="B13" s="14">
        <v>6</v>
      </c>
      <c r="C13" s="34">
        <f t="shared" si="0"/>
        <v>1.5765150751500003</v>
      </c>
      <c r="D13" s="251">
        <f t="shared" si="1"/>
        <v>0.12313466076032227</v>
      </c>
      <c r="E13" s="250"/>
    </row>
    <row r="14" spans="2:5" x14ac:dyDescent="0.3">
      <c r="B14" s="14">
        <v>7</v>
      </c>
      <c r="C14" s="34">
        <f t="shared" si="0"/>
        <v>1.5922802259015003</v>
      </c>
      <c r="D14" s="251">
        <f t="shared" si="1"/>
        <v>0.12836788384263598</v>
      </c>
      <c r="E14" s="250"/>
    </row>
    <row r="15" spans="2:5" x14ac:dyDescent="0.3">
      <c r="B15" s="14">
        <v>8</v>
      </c>
      <c r="C15" s="34">
        <f t="shared" si="0"/>
        <v>1.6082030281605153</v>
      </c>
      <c r="D15" s="251">
        <f t="shared" si="1"/>
        <v>0.13382351890594801</v>
      </c>
      <c r="E15" s="250"/>
    </row>
    <row r="16" spans="2:5" x14ac:dyDescent="0.3">
      <c r="B16" s="14">
        <v>9</v>
      </c>
      <c r="C16" s="34">
        <f t="shared" si="0"/>
        <v>1.6242850584421205</v>
      </c>
      <c r="D16" s="251">
        <f t="shared" si="1"/>
        <v>0.1395110184594508</v>
      </c>
      <c r="E16" s="250"/>
    </row>
    <row r="17" spans="2:5" x14ac:dyDescent="0.3">
      <c r="B17" s="14">
        <v>10</v>
      </c>
      <c r="C17" s="34">
        <f t="shared" si="0"/>
        <v>1.6405279090265417</v>
      </c>
      <c r="D17" s="251">
        <f t="shared" si="1"/>
        <v>0.14544023674397746</v>
      </c>
      <c r="E17" s="250"/>
    </row>
    <row r="18" spans="2:5" x14ac:dyDescent="0.3">
      <c r="B18" s="14">
        <v>11</v>
      </c>
      <c r="C18" s="34">
        <f t="shared" si="0"/>
        <v>1.656933188116807</v>
      </c>
      <c r="D18" s="251">
        <f t="shared" si="1"/>
        <v>0.1516214468055965</v>
      </c>
      <c r="E18" s="250"/>
    </row>
    <row r="19" spans="2:5" x14ac:dyDescent="0.3">
      <c r="B19" s="14">
        <v>12</v>
      </c>
      <c r="C19" s="34">
        <f t="shared" si="0"/>
        <v>1.6735025199979752</v>
      </c>
      <c r="D19" s="251">
        <f t="shared" si="1"/>
        <v>0.15806535829483434</v>
      </c>
      <c r="E19" s="250"/>
    </row>
    <row r="20" spans="2:5" x14ac:dyDescent="0.3">
      <c r="B20" s="14">
        <v>13</v>
      </c>
      <c r="C20" s="34">
        <f t="shared" si="0"/>
        <v>1.690237545197955</v>
      </c>
      <c r="D20" s="251">
        <f t="shared" si="1"/>
        <v>0.1647831360223648</v>
      </c>
      <c r="E20" s="250"/>
    </row>
    <row r="21" spans="2:5" x14ac:dyDescent="0.3">
      <c r="B21" s="14">
        <v>14</v>
      </c>
      <c r="C21" s="34">
        <f t="shared" si="0"/>
        <v>1.7071399206499345</v>
      </c>
      <c r="D21" s="251">
        <f t="shared" si="1"/>
        <v>0.17178641930331531</v>
      </c>
      <c r="E21" s="250"/>
    </row>
    <row r="22" spans="2:5" x14ac:dyDescent="0.3">
      <c r="B22" s="14">
        <v>15</v>
      </c>
      <c r="C22" s="34">
        <f t="shared" si="0"/>
        <v>1.7242113198564337</v>
      </c>
      <c r="D22" s="251">
        <f t="shared" si="1"/>
        <v>0.17908734212370622</v>
      </c>
      <c r="E22" s="250"/>
    </row>
    <row r="23" spans="2:5" x14ac:dyDescent="0.3">
      <c r="B23" s="14">
        <v>16</v>
      </c>
      <c r="C23" s="34">
        <f t="shared" si="0"/>
        <v>1.741453433054998</v>
      </c>
      <c r="D23" s="251">
        <f t="shared" si="1"/>
        <v>0.18669855416396372</v>
      </c>
      <c r="E23" s="250"/>
    </row>
    <row r="24" spans="2:5" x14ac:dyDescent="0.3">
      <c r="B24" s="14">
        <v>17</v>
      </c>
      <c r="C24" s="34">
        <f t="shared" si="0"/>
        <v>1.7588679673855481</v>
      </c>
      <c r="D24" s="251">
        <f t="shared" si="1"/>
        <v>0.19463324271593219</v>
      </c>
      <c r="E24" s="250"/>
    </row>
    <row r="25" spans="2:5" x14ac:dyDescent="0.3">
      <c r="B25" s="14">
        <v>18</v>
      </c>
      <c r="C25" s="34">
        <f t="shared" si="0"/>
        <v>1.7764566470594036</v>
      </c>
      <c r="D25" s="251">
        <f t="shared" si="1"/>
        <v>0.20290515553135929</v>
      </c>
      <c r="E25" s="250"/>
    </row>
    <row r="26" spans="2:5" x14ac:dyDescent="0.3">
      <c r="B26" s="14">
        <v>19</v>
      </c>
      <c r="C26" s="34">
        <f t="shared" si="0"/>
        <v>1.7942212135299977</v>
      </c>
      <c r="D26" s="251">
        <f t="shared" si="1"/>
        <v>0.21152862464144206</v>
      </c>
      <c r="E26" s="250"/>
    </row>
    <row r="27" spans="2:5" x14ac:dyDescent="0.3">
      <c r="B27" s="14">
        <v>20</v>
      </c>
      <c r="C27" s="34">
        <f t="shared" si="0"/>
        <v>1.8121634256652976</v>
      </c>
      <c r="D27" s="251">
        <f t="shared" si="1"/>
        <v>0.22051859118870334</v>
      </c>
      <c r="E27" s="250"/>
    </row>
    <row r="28" spans="2:5" x14ac:dyDescent="0.3">
      <c r="B28" s="14">
        <v>21</v>
      </c>
      <c r="C28" s="34">
        <f t="shared" si="0"/>
        <v>1.8302850599219507</v>
      </c>
      <c r="D28" s="251">
        <f t="shared" si="1"/>
        <v>0.22989063131422324</v>
      </c>
      <c r="E28" s="250"/>
    </row>
    <row r="29" spans="2:5" x14ac:dyDescent="0.3">
      <c r="B29" s="14">
        <v>22</v>
      </c>
      <c r="C29" s="34">
        <f t="shared" si="0"/>
        <v>1.8485879105211702</v>
      </c>
      <c r="D29" s="251">
        <f t="shared" si="1"/>
        <v>0.23966098314507772</v>
      </c>
      <c r="E29" s="250"/>
    </row>
    <row r="30" spans="2:5" x14ac:dyDescent="0.3">
      <c r="B30" s="14">
        <v>23</v>
      </c>
      <c r="C30" s="34">
        <f t="shared" si="0"/>
        <v>1.867073789626382</v>
      </c>
      <c r="D30" s="251">
        <f t="shared" si="1"/>
        <v>0.24984657492874351</v>
      </c>
      <c r="E30" s="250"/>
    </row>
    <row r="31" spans="2:5" x14ac:dyDescent="0.3">
      <c r="B31" s="14">
        <v>24</v>
      </c>
      <c r="C31" s="34">
        <f t="shared" si="0"/>
        <v>1.8857445275226459</v>
      </c>
      <c r="D31" s="251">
        <f t="shared" si="1"/>
        <v>0.2604650543632151</v>
      </c>
      <c r="E31" s="250"/>
    </row>
    <row r="32" spans="2:5" x14ac:dyDescent="0.3">
      <c r="B32" s="14">
        <v>25</v>
      </c>
      <c r="C32" s="34">
        <f t="shared" si="0"/>
        <v>1.9046019727978722</v>
      </c>
      <c r="D32" s="251">
        <f t="shared" si="1"/>
        <v>0.27153481917365174</v>
      </c>
      <c r="E32" s="250"/>
    </row>
    <row r="33" spans="2:5" x14ac:dyDescent="0.3">
      <c r="B33" s="14">
        <v>26</v>
      </c>
      <c r="C33" s="34">
        <f t="shared" si="0"/>
        <v>1.9236479925258509</v>
      </c>
      <c r="D33" s="251">
        <f t="shared" si="1"/>
        <v>0.28307504898853192</v>
      </c>
      <c r="E33" s="250"/>
    </row>
    <row r="34" spans="2:5" x14ac:dyDescent="0.3">
      <c r="B34" s="14">
        <v>27</v>
      </c>
      <c r="C34" s="34">
        <f t="shared" si="0"/>
        <v>1.9428844724511094</v>
      </c>
      <c r="D34" s="251">
        <f t="shared" si="1"/>
        <v>0.29510573857054451</v>
      </c>
      <c r="E34" s="250"/>
    </row>
    <row r="35" spans="2:5" x14ac:dyDescent="0.3">
      <c r="B35" s="14">
        <v>28</v>
      </c>
      <c r="C35" s="34">
        <f t="shared" si="0"/>
        <v>1.9623133171756204</v>
      </c>
      <c r="D35" s="251">
        <f t="shared" si="1"/>
        <v>0.30764773245979266</v>
      </c>
      <c r="E35" s="250"/>
    </row>
    <row r="36" spans="2:5" x14ac:dyDescent="0.3">
      <c r="B36" s="14">
        <v>29</v>
      </c>
      <c r="C36" s="34">
        <f t="shared" si="0"/>
        <v>1.9819364503473766</v>
      </c>
      <c r="D36" s="251">
        <f t="shared" si="1"/>
        <v>0.32072276108933384</v>
      </c>
      <c r="E36" s="250"/>
    </row>
    <row r="37" spans="2:5" ht="17.25" thickBot="1" x14ac:dyDescent="0.35">
      <c r="B37" s="16">
        <v>30</v>
      </c>
      <c r="C37" s="252">
        <f t="shared" si="0"/>
        <v>2.0017558148508505</v>
      </c>
      <c r="D37" s="253">
        <f t="shared" si="1"/>
        <v>0.33435347843563051</v>
      </c>
      <c r="E37" s="250"/>
    </row>
  </sheetData>
  <phoneticPr fontId="2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B1427B-DA2A-43E3-B7A1-6AB3039834AA}">
          <x14:formula1>
            <xm:f>'신력 리스트'!$B$6:$B$17</xm:f>
          </x14:formula1>
          <xm:sqref>B4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17B8A-E61F-4E6A-A0AB-2DFCFFF227A6}">
  <dimension ref="B2:AK62"/>
  <sheetViews>
    <sheetView topLeftCell="A19" zoomScaleNormal="100" workbookViewId="0">
      <selection activeCell="V8" sqref="V8"/>
    </sheetView>
  </sheetViews>
  <sheetFormatPr defaultColWidth="8.875" defaultRowHeight="16.5" x14ac:dyDescent="0.3"/>
  <cols>
    <col min="1" max="1" width="2" customWidth="1"/>
    <col min="2" max="2" width="5" bestFit="1" customWidth="1"/>
    <col min="3" max="3" width="7" bestFit="1" customWidth="1"/>
    <col min="4" max="4" width="8.5" bestFit="1" customWidth="1"/>
    <col min="5" max="5" width="4.875" bestFit="1" customWidth="1"/>
    <col min="6" max="6" width="8.625" bestFit="1" customWidth="1"/>
    <col min="7" max="7" width="8.375" bestFit="1" customWidth="1"/>
    <col min="8" max="8" width="9.375" bestFit="1" customWidth="1"/>
    <col min="9" max="9" width="4.875" bestFit="1" customWidth="1"/>
    <col min="10" max="10" width="8.5" bestFit="1" customWidth="1"/>
    <col min="11" max="11" width="7.375" bestFit="1" customWidth="1"/>
    <col min="12" max="12" width="8.75" bestFit="1" customWidth="1"/>
    <col min="13" max="13" width="4.875" bestFit="1" customWidth="1"/>
    <col min="14" max="14" width="5.875" bestFit="1" customWidth="1"/>
    <col min="15" max="15" width="7.125" bestFit="1" customWidth="1"/>
    <col min="16" max="17" width="10" customWidth="1"/>
    <col min="18" max="18" width="5.875" bestFit="1" customWidth="1"/>
    <col min="19" max="19" width="10.375" bestFit="1" customWidth="1"/>
    <col min="20" max="20" width="3.125" customWidth="1"/>
    <col min="21" max="21" width="5" bestFit="1" customWidth="1"/>
    <col min="22" max="22" width="7" bestFit="1" customWidth="1"/>
    <col min="23" max="23" width="8" bestFit="1" customWidth="1"/>
    <col min="24" max="25" width="7" customWidth="1"/>
    <col min="26" max="26" width="7" bestFit="1" customWidth="1"/>
    <col min="27" max="27" width="8" bestFit="1" customWidth="1"/>
    <col min="28" max="29" width="7" customWidth="1"/>
    <col min="30" max="30" width="8" bestFit="1" customWidth="1"/>
    <col min="31" max="31" width="9" bestFit="1" customWidth="1"/>
    <col min="32" max="33" width="7" customWidth="1"/>
    <col min="34" max="34" width="8" bestFit="1" customWidth="1"/>
    <col min="35" max="35" width="9" bestFit="1" customWidth="1"/>
    <col min="36" max="37" width="7" customWidth="1"/>
  </cols>
  <sheetData>
    <row r="2" spans="2:37" ht="31.5" x14ac:dyDescent="0.3">
      <c r="B2" s="308" t="s">
        <v>174</v>
      </c>
      <c r="C2" s="308"/>
      <c r="D2" s="308"/>
      <c r="E2" s="308"/>
      <c r="F2" s="308"/>
      <c r="G2" s="308"/>
    </row>
    <row r="4" spans="2:37" ht="17.25" thickBot="1" x14ac:dyDescent="0.35"/>
    <row r="5" spans="2:37" ht="17.25" thickBot="1" x14ac:dyDescent="0.35">
      <c r="B5" s="20" t="s">
        <v>36</v>
      </c>
      <c r="C5" s="21" t="s">
        <v>49</v>
      </c>
      <c r="D5" s="24" t="s">
        <v>175</v>
      </c>
      <c r="U5" s="170"/>
      <c r="V5" s="345" t="s">
        <v>49</v>
      </c>
      <c r="W5" s="346"/>
      <c r="X5" s="346"/>
      <c r="Y5" s="347"/>
      <c r="Z5" s="348" t="s">
        <v>54</v>
      </c>
      <c r="AA5" s="349"/>
      <c r="AB5" s="349"/>
      <c r="AC5" s="350"/>
      <c r="AD5" s="351" t="s">
        <v>52</v>
      </c>
      <c r="AE5" s="352"/>
      <c r="AF5" s="352"/>
      <c r="AG5" s="353"/>
      <c r="AH5" s="354" t="s">
        <v>47</v>
      </c>
      <c r="AI5" s="355"/>
      <c r="AJ5" s="355"/>
      <c r="AK5" s="356"/>
    </row>
    <row r="6" spans="2:37" ht="12" customHeight="1" thickBot="1" x14ac:dyDescent="0.35">
      <c r="B6" s="7" t="s">
        <v>49</v>
      </c>
      <c r="C6" s="7">
        <v>3000</v>
      </c>
      <c r="D6" s="28">
        <v>1.0900000000000001</v>
      </c>
      <c r="U6" s="171" t="s">
        <v>10</v>
      </c>
      <c r="V6" s="211" t="s">
        <v>0</v>
      </c>
      <c r="W6" s="212" t="s">
        <v>176</v>
      </c>
      <c r="X6" s="212" t="s">
        <v>177</v>
      </c>
      <c r="Y6" s="213" t="s">
        <v>178</v>
      </c>
      <c r="Z6" s="194" t="s">
        <v>0</v>
      </c>
      <c r="AA6" s="195" t="s">
        <v>176</v>
      </c>
      <c r="AB6" s="195" t="s">
        <v>177</v>
      </c>
      <c r="AC6" s="196" t="s">
        <v>178</v>
      </c>
      <c r="AD6" s="185" t="s">
        <v>0</v>
      </c>
      <c r="AE6" s="186" t="s">
        <v>176</v>
      </c>
      <c r="AF6" s="186" t="s">
        <v>177</v>
      </c>
      <c r="AG6" s="187" t="s">
        <v>178</v>
      </c>
      <c r="AH6" s="173" t="s">
        <v>0</v>
      </c>
      <c r="AI6" s="174" t="s">
        <v>176</v>
      </c>
      <c r="AJ6" s="174" t="s">
        <v>177</v>
      </c>
      <c r="AK6" s="175" t="s">
        <v>178</v>
      </c>
    </row>
    <row r="7" spans="2:37" ht="12" customHeight="1" x14ac:dyDescent="0.3">
      <c r="B7" s="3" t="s">
        <v>54</v>
      </c>
      <c r="C7" s="3">
        <v>5000</v>
      </c>
      <c r="D7" s="34">
        <v>1.0900000000000001</v>
      </c>
      <c r="U7" s="5">
        <v>1</v>
      </c>
      <c r="V7" s="214">
        <f>C6</f>
        <v>3000</v>
      </c>
      <c r="W7" s="215">
        <f>V7</f>
        <v>3000</v>
      </c>
      <c r="X7" s="215">
        <f>(V7/'숙련도 경험치 테이블'!Q9 * 10) / 60</f>
        <v>10</v>
      </c>
      <c r="Y7" s="216">
        <f>X7</f>
        <v>10</v>
      </c>
      <c r="Z7" s="197">
        <f>C7</f>
        <v>5000</v>
      </c>
      <c r="AA7" s="198">
        <f>Z7</f>
        <v>5000</v>
      </c>
      <c r="AB7" s="199">
        <f>(Z7/'숙련도 경험치 테이블'!Q9 * 10) / 60</f>
        <v>16.666666666666668</v>
      </c>
      <c r="AC7" s="200">
        <f>AB7</f>
        <v>16.666666666666668</v>
      </c>
      <c r="AD7" s="207">
        <f>C8</f>
        <v>7000</v>
      </c>
      <c r="AE7" s="188">
        <f>AD7</f>
        <v>7000</v>
      </c>
      <c r="AF7" s="189">
        <f>(AD7/'숙련도 경험치 테이블'!Q9 * 10) / 60</f>
        <v>23.333333333333332</v>
      </c>
      <c r="AG7" s="190">
        <f>AF7</f>
        <v>23.333333333333332</v>
      </c>
      <c r="AH7" s="176">
        <f>C9</f>
        <v>10000</v>
      </c>
      <c r="AI7" s="177">
        <f>AH7</f>
        <v>10000</v>
      </c>
      <c r="AJ7" s="177">
        <f>(AH7/'숙련도 경험치 테이블'!Q9 * 10) / 60</f>
        <v>33.333333333333336</v>
      </c>
      <c r="AK7" s="178">
        <f>AJ7</f>
        <v>33.333333333333336</v>
      </c>
    </row>
    <row r="8" spans="2:37" ht="12" customHeight="1" x14ac:dyDescent="0.3">
      <c r="B8" s="3" t="s">
        <v>52</v>
      </c>
      <c r="C8" s="3">
        <v>7000</v>
      </c>
      <c r="D8" s="34">
        <v>1.1000000000000001</v>
      </c>
      <c r="U8" s="172">
        <v>2</v>
      </c>
      <c r="V8" s="217">
        <f>V7*$D$6</f>
        <v>3270.0000000000005</v>
      </c>
      <c r="W8" s="218">
        <f>W7+V8</f>
        <v>6270</v>
      </c>
      <c r="X8" s="218">
        <f>(V8/'숙련도 경험치 테이블'!Q10 * 10) / 60</f>
        <v>12.298175862084745</v>
      </c>
      <c r="Y8" s="219">
        <f t="shared" ref="Y8:Y36" si="0">X8+Y7</f>
        <v>22.298175862084747</v>
      </c>
      <c r="Z8" s="201">
        <f>Z7*$D$7</f>
        <v>5450</v>
      </c>
      <c r="AA8" s="202">
        <f>Z8+AA7</f>
        <v>10450</v>
      </c>
      <c r="AB8" s="202">
        <f>(Z8/'숙련도 경험치 테이블'!Q10 * 10) / 60</f>
        <v>20.496959770141235</v>
      </c>
      <c r="AC8" s="203">
        <f>AC7+AB8</f>
        <v>37.163626436807903</v>
      </c>
      <c r="AD8" s="191">
        <f>AD7*$D$8</f>
        <v>7700.0000000000009</v>
      </c>
      <c r="AE8" s="192">
        <f>AD8+AE7</f>
        <v>14700</v>
      </c>
      <c r="AF8" s="192">
        <f>(AD8/'숙련도 경험치 테이블'!Q10 * 10) / 60</f>
        <v>28.95900738166744</v>
      </c>
      <c r="AG8" s="193">
        <f>AF8+AG7</f>
        <v>52.292340715000776</v>
      </c>
      <c r="AH8" s="179">
        <f>AH7*$D$9</f>
        <v>11000</v>
      </c>
      <c r="AI8" s="180">
        <f>AH8+AI7</f>
        <v>21000</v>
      </c>
      <c r="AJ8" s="180">
        <f>(AH8/'숙련도 경험치 테이블'!Q10 * 10) / 60</f>
        <v>41.370010545239197</v>
      </c>
      <c r="AK8" s="181">
        <f>AJ8+AK7</f>
        <v>74.703343878572525</v>
      </c>
    </row>
    <row r="9" spans="2:37" ht="12" customHeight="1" x14ac:dyDescent="0.3">
      <c r="B9" s="3" t="s">
        <v>47</v>
      </c>
      <c r="C9" s="3">
        <v>10000</v>
      </c>
      <c r="D9" s="34">
        <v>1.1000000000000001</v>
      </c>
      <c r="U9" s="172">
        <v>3</v>
      </c>
      <c r="V9" s="217">
        <f t="shared" ref="V9:V36" si="1">V8*$D$6</f>
        <v>3564.3000000000006</v>
      </c>
      <c r="W9" s="218">
        <f t="shared" ref="W9:W36" si="2">W8+V9</f>
        <v>9834.3000000000011</v>
      </c>
      <c r="X9" s="218">
        <f>(V9/'숙련도 경험치 테이블'!Q11 * 10) / 60</f>
        <v>13.405011689672371</v>
      </c>
      <c r="Y9" s="219">
        <f t="shared" si="0"/>
        <v>35.703187551757118</v>
      </c>
      <c r="Z9" s="201">
        <f t="shared" ref="Z9:Z36" si="3">Z8*$D$7</f>
        <v>5940.5</v>
      </c>
      <c r="AA9" s="202">
        <f t="shared" ref="AA9:AA36" si="4">Z9+AA8</f>
        <v>16390.5</v>
      </c>
      <c r="AB9" s="202">
        <f>(Z9/'숙련도 경험치 테이블'!Q11 * 10) / 60</f>
        <v>22.341686149453949</v>
      </c>
      <c r="AC9" s="203">
        <f t="shared" ref="AC9:AC36" si="5">AC8+AB9</f>
        <v>59.505312586261851</v>
      </c>
      <c r="AD9" s="191">
        <f t="shared" ref="AD9:AD36" si="6">AD8*$D$8</f>
        <v>8470.0000000000018</v>
      </c>
      <c r="AE9" s="192">
        <f t="shared" ref="AE9:AE36" si="7">AD9+AE8</f>
        <v>23170</v>
      </c>
      <c r="AF9" s="192">
        <f>(AD9/'숙련도 경험치 테이블'!Q11 * 10) / 60</f>
        <v>31.854908119834189</v>
      </c>
      <c r="AG9" s="193">
        <f t="shared" ref="AG9:AG35" si="8">AF9+AG8</f>
        <v>84.147248834834969</v>
      </c>
      <c r="AH9" s="179">
        <f t="shared" ref="AH9:AH36" si="9">AH8*$D$9</f>
        <v>12100.000000000002</v>
      </c>
      <c r="AI9" s="180">
        <f t="shared" ref="AI9:AI36" si="10">AH9+AI8</f>
        <v>33100</v>
      </c>
      <c r="AJ9" s="180">
        <f>(AH9/'숙련도 경험치 테이블'!Q11 * 10) / 60</f>
        <v>45.507011599763125</v>
      </c>
      <c r="AK9" s="181">
        <f t="shared" ref="AK9:AK36" si="11">AJ9+AK8</f>
        <v>120.21035547833566</v>
      </c>
    </row>
    <row r="10" spans="2:37" ht="12" customHeight="1" x14ac:dyDescent="0.3">
      <c r="U10" s="172">
        <v>4</v>
      </c>
      <c r="V10" s="217">
        <f t="shared" si="1"/>
        <v>3885.0870000000009</v>
      </c>
      <c r="W10" s="218">
        <f t="shared" si="2"/>
        <v>13719.387000000002</v>
      </c>
      <c r="X10" s="218">
        <f>(V10/'숙련도 경험치 테이블'!Q12 * 10) / 60</f>
        <v>14.611462741742885</v>
      </c>
      <c r="Y10" s="219">
        <f t="shared" si="0"/>
        <v>50.314650293500002</v>
      </c>
      <c r="Z10" s="201">
        <f t="shared" si="3"/>
        <v>6475.1450000000004</v>
      </c>
      <c r="AA10" s="202">
        <f t="shared" si="4"/>
        <v>22865.645</v>
      </c>
      <c r="AB10" s="202">
        <f>(Z10/'숙련도 경험치 테이블'!Q12 * 10) / 60</f>
        <v>24.352437902904807</v>
      </c>
      <c r="AC10" s="203">
        <f t="shared" si="5"/>
        <v>83.857750489166662</v>
      </c>
      <c r="AD10" s="191">
        <f t="shared" si="6"/>
        <v>9317.0000000000036</v>
      </c>
      <c r="AE10" s="192">
        <f t="shared" si="7"/>
        <v>32487.000000000004</v>
      </c>
      <c r="AF10" s="192">
        <f>(AD10/'숙련도 경험치 테이블'!Q12 * 10) / 60</f>
        <v>35.040398931817613</v>
      </c>
      <c r="AG10" s="193">
        <f t="shared" si="8"/>
        <v>119.18764776665259</v>
      </c>
      <c r="AH10" s="179">
        <f t="shared" si="9"/>
        <v>13310.000000000004</v>
      </c>
      <c r="AI10" s="180">
        <f t="shared" si="10"/>
        <v>46410</v>
      </c>
      <c r="AJ10" s="180">
        <f>(AH10/'숙련도 경험치 테이블'!Q12 * 10) / 60</f>
        <v>50.057712759739431</v>
      </c>
      <c r="AK10" s="181">
        <f t="shared" si="11"/>
        <v>170.2680682380751</v>
      </c>
    </row>
    <row r="11" spans="2:37" ht="12" customHeight="1" x14ac:dyDescent="0.3">
      <c r="U11" s="172">
        <v>5</v>
      </c>
      <c r="V11" s="217">
        <f t="shared" si="1"/>
        <v>4234.7448300000015</v>
      </c>
      <c r="W11" s="218">
        <f t="shared" si="2"/>
        <v>17954.131830000006</v>
      </c>
      <c r="X11" s="218">
        <f>(V11/'숙련도 경험치 테이블'!Q13 * 10) / 60</f>
        <v>15.926494388499748</v>
      </c>
      <c r="Y11" s="219">
        <f t="shared" si="0"/>
        <v>66.241144681999742</v>
      </c>
      <c r="Z11" s="201">
        <f t="shared" si="3"/>
        <v>7057.9080500000009</v>
      </c>
      <c r="AA11" s="202">
        <f t="shared" si="4"/>
        <v>29923.553050000002</v>
      </c>
      <c r="AB11" s="202">
        <f>(Z11/'숙련도 경험치 테이블'!Q13 * 10) / 60</f>
        <v>26.544157314166235</v>
      </c>
      <c r="AC11" s="203">
        <f t="shared" si="5"/>
        <v>110.4019078033329</v>
      </c>
      <c r="AD11" s="191">
        <f t="shared" si="6"/>
        <v>10248.700000000004</v>
      </c>
      <c r="AE11" s="192">
        <f t="shared" si="7"/>
        <v>42735.700000000012</v>
      </c>
      <c r="AF11" s="192">
        <f>(AD11/'숙련도 경험치 테이블'!Q13 * 10) / 60</f>
        <v>38.544438824999375</v>
      </c>
      <c r="AG11" s="193">
        <f t="shared" si="8"/>
        <v>157.73208659165198</v>
      </c>
      <c r="AH11" s="179">
        <f t="shared" si="9"/>
        <v>14641.000000000005</v>
      </c>
      <c r="AI11" s="180">
        <f t="shared" si="10"/>
        <v>61051.000000000007</v>
      </c>
      <c r="AJ11" s="180">
        <f>(AH11/'숙련도 경험치 테이블'!Q13 * 10) / 60</f>
        <v>55.063484035713387</v>
      </c>
      <c r="AK11" s="181">
        <f t="shared" si="11"/>
        <v>225.33155227378847</v>
      </c>
    </row>
    <row r="12" spans="2:37" ht="12" customHeight="1" x14ac:dyDescent="0.3">
      <c r="U12" s="172">
        <v>6</v>
      </c>
      <c r="V12" s="217">
        <f t="shared" si="1"/>
        <v>4615.8718647000023</v>
      </c>
      <c r="W12" s="218">
        <f t="shared" si="2"/>
        <v>22570.003694700008</v>
      </c>
      <c r="X12" s="218">
        <f>(V12/'숙련도 경험치 테이블'!Q14 * 10) / 60</f>
        <v>15.737054524295793</v>
      </c>
      <c r="Y12" s="219">
        <f t="shared" si="0"/>
        <v>81.978199206295528</v>
      </c>
      <c r="Z12" s="201">
        <f t="shared" si="3"/>
        <v>7693.1197745000018</v>
      </c>
      <c r="AA12" s="202">
        <f t="shared" si="4"/>
        <v>37616.672824500005</v>
      </c>
      <c r="AB12" s="202">
        <f>(Z12/'숙련도 경험치 테이블'!Q14 * 10) / 60</f>
        <v>26.228424207159648</v>
      </c>
      <c r="AC12" s="203">
        <f t="shared" si="5"/>
        <v>136.63033201049257</v>
      </c>
      <c r="AD12" s="191">
        <f t="shared" si="6"/>
        <v>11273.570000000005</v>
      </c>
      <c r="AE12" s="192">
        <f t="shared" si="7"/>
        <v>54009.270000000019</v>
      </c>
      <c r="AF12" s="192">
        <f>(AD12/'숙련도 경험치 테이블'!Q14 * 10) / 60</f>
        <v>38.435379268266573</v>
      </c>
      <c r="AG12" s="193">
        <f t="shared" si="8"/>
        <v>196.16746585991854</v>
      </c>
      <c r="AH12" s="179">
        <f t="shared" si="9"/>
        <v>16105.100000000008</v>
      </c>
      <c r="AI12" s="180">
        <f t="shared" si="10"/>
        <v>77156.10000000002</v>
      </c>
      <c r="AJ12" s="180">
        <f>(AH12/'숙련도 경험치 테이블'!Q14 * 10) / 60</f>
        <v>54.907684668952243</v>
      </c>
      <c r="AK12" s="181">
        <f t="shared" si="11"/>
        <v>280.23923694274072</v>
      </c>
    </row>
    <row r="13" spans="2:37" ht="9.9499999999999993" customHeight="1" x14ac:dyDescent="0.3">
      <c r="U13" s="172">
        <v>7</v>
      </c>
      <c r="V13" s="217">
        <f t="shared" si="1"/>
        <v>5031.3003325230029</v>
      </c>
      <c r="W13" s="218">
        <f t="shared" si="2"/>
        <v>27601.30402722301</v>
      </c>
      <c r="X13" s="218">
        <f>(V13/'숙련도 경험치 테이블'!Q15 * 10) / 60</f>
        <v>17.153389431482417</v>
      </c>
      <c r="Y13" s="219">
        <f t="shared" si="0"/>
        <v>99.131588637777952</v>
      </c>
      <c r="Z13" s="201">
        <f t="shared" si="3"/>
        <v>8385.5005542050021</v>
      </c>
      <c r="AA13" s="202">
        <f t="shared" si="4"/>
        <v>46002.173378705003</v>
      </c>
      <c r="AB13" s="202">
        <f>(Z13/'숙련도 경험치 테이블'!Q15 * 10) / 60</f>
        <v>28.58898238580402</v>
      </c>
      <c r="AC13" s="203">
        <f t="shared" si="5"/>
        <v>165.2193143962966</v>
      </c>
      <c r="AD13" s="191">
        <f t="shared" si="6"/>
        <v>12400.927000000007</v>
      </c>
      <c r="AE13" s="192">
        <f t="shared" si="7"/>
        <v>66410.197000000029</v>
      </c>
      <c r="AF13" s="192">
        <f>(AD13/'숙련도 경험치 테이블'!Q15 * 10) / 60</f>
        <v>42.278917195093229</v>
      </c>
      <c r="AG13" s="193">
        <f t="shared" si="8"/>
        <v>238.44638305501178</v>
      </c>
      <c r="AH13" s="179">
        <f t="shared" si="9"/>
        <v>17715.610000000011</v>
      </c>
      <c r="AI13" s="180">
        <f t="shared" si="10"/>
        <v>94871.710000000036</v>
      </c>
      <c r="AJ13" s="180">
        <f>(AH13/'숙련도 경험치 테이블'!Q15 * 10) / 60</f>
        <v>60.398453135847483</v>
      </c>
      <c r="AK13" s="181">
        <f t="shared" si="11"/>
        <v>340.63769007858821</v>
      </c>
    </row>
    <row r="14" spans="2:37" ht="9.9499999999999993" customHeight="1" x14ac:dyDescent="0.3">
      <c r="U14" s="172">
        <v>8</v>
      </c>
      <c r="V14" s="217">
        <f t="shared" si="1"/>
        <v>5484.1173624500734</v>
      </c>
      <c r="W14" s="218">
        <f t="shared" si="2"/>
        <v>33085.42138967308</v>
      </c>
      <c r="X14" s="218">
        <f>(V14/'숙련도 경험치 테이블'!Q16 * 10) / 60</f>
        <v>18.697194480315833</v>
      </c>
      <c r="Y14" s="219">
        <f t="shared" si="0"/>
        <v>117.82878311809378</v>
      </c>
      <c r="Z14" s="201">
        <f t="shared" si="3"/>
        <v>9140.1956040834539</v>
      </c>
      <c r="AA14" s="202">
        <f t="shared" si="4"/>
        <v>55142.368982788459</v>
      </c>
      <c r="AB14" s="202">
        <f>(Z14/'숙련도 경험치 테이블'!Q16 * 10) / 60</f>
        <v>31.161990800526386</v>
      </c>
      <c r="AC14" s="203">
        <f t="shared" si="5"/>
        <v>196.38130519682298</v>
      </c>
      <c r="AD14" s="191">
        <f t="shared" si="6"/>
        <v>13641.019700000008</v>
      </c>
      <c r="AE14" s="192">
        <f t="shared" si="7"/>
        <v>80051.216700000034</v>
      </c>
      <c r="AF14" s="192">
        <f>(AD14/'숙련도 경험치 테이블'!Q16 * 10) / 60</f>
        <v>46.506808914602551</v>
      </c>
      <c r="AG14" s="193">
        <f t="shared" si="8"/>
        <v>284.95319196961435</v>
      </c>
      <c r="AH14" s="179">
        <f t="shared" si="9"/>
        <v>19487.171000000013</v>
      </c>
      <c r="AI14" s="180">
        <f t="shared" si="10"/>
        <v>114358.88100000005</v>
      </c>
      <c r="AJ14" s="180">
        <f>(AH14/'숙련도 경험치 테이블'!Q16 * 10) / 60</f>
        <v>66.438298449432224</v>
      </c>
      <c r="AK14" s="181">
        <f t="shared" si="11"/>
        <v>407.07598852802045</v>
      </c>
    </row>
    <row r="15" spans="2:37" ht="9.9499999999999993" customHeight="1" x14ac:dyDescent="0.3">
      <c r="U15" s="172">
        <v>9</v>
      </c>
      <c r="V15" s="217">
        <f t="shared" si="1"/>
        <v>5977.6879250705806</v>
      </c>
      <c r="W15" s="218">
        <f t="shared" si="2"/>
        <v>39063.109314743662</v>
      </c>
      <c r="X15" s="218">
        <f>(V15/'숙련도 경험치 테이블'!Q17 * 10) / 60</f>
        <v>20.379941983544263</v>
      </c>
      <c r="Y15" s="219">
        <f t="shared" si="0"/>
        <v>138.20872510163804</v>
      </c>
      <c r="Z15" s="201">
        <f t="shared" si="3"/>
        <v>9962.8132084509652</v>
      </c>
      <c r="AA15" s="202">
        <f t="shared" si="4"/>
        <v>65105.182191239423</v>
      </c>
      <c r="AB15" s="202">
        <f>(Z15/'숙련도 경험치 테이블'!Q17 * 10) / 60</f>
        <v>33.966569972573758</v>
      </c>
      <c r="AC15" s="203">
        <f t="shared" si="5"/>
        <v>230.34787516939673</v>
      </c>
      <c r="AD15" s="191">
        <f t="shared" si="6"/>
        <v>15005.12167000001</v>
      </c>
      <c r="AE15" s="192">
        <f t="shared" si="7"/>
        <v>95056.338370000041</v>
      </c>
      <c r="AF15" s="192">
        <f>(AD15/'숙련도 경험치 테이블'!Q17 * 10) / 60</f>
        <v>51.157489806062813</v>
      </c>
      <c r="AG15" s="193">
        <f t="shared" si="8"/>
        <v>336.11068177567716</v>
      </c>
      <c r="AH15" s="179">
        <f t="shared" si="9"/>
        <v>21435.888100000015</v>
      </c>
      <c r="AI15" s="180">
        <f t="shared" si="10"/>
        <v>135794.76910000006</v>
      </c>
      <c r="AJ15" s="180">
        <f>(AH15/'숙련도 경험치 테이블'!Q17 * 10) / 60</f>
        <v>73.082128294375451</v>
      </c>
      <c r="AK15" s="181">
        <f t="shared" si="11"/>
        <v>480.15811682239587</v>
      </c>
    </row>
    <row r="16" spans="2:37" ht="9.9499999999999993" customHeight="1" x14ac:dyDescent="0.3">
      <c r="U16" s="172">
        <v>10</v>
      </c>
      <c r="V16" s="217">
        <f t="shared" si="1"/>
        <v>6515.6798383269333</v>
      </c>
      <c r="W16" s="218">
        <f t="shared" si="2"/>
        <v>45578.789153070597</v>
      </c>
      <c r="X16" s="218">
        <f>(V16/'숙련도 경험치 테이블'!Q18 * 10) / 60</f>
        <v>22.214136762063244</v>
      </c>
      <c r="Y16" s="219">
        <f t="shared" si="0"/>
        <v>160.42286186370129</v>
      </c>
      <c r="Z16" s="201">
        <f t="shared" si="3"/>
        <v>10859.466397211552</v>
      </c>
      <c r="AA16" s="202">
        <f t="shared" si="4"/>
        <v>75964.648588450975</v>
      </c>
      <c r="AB16" s="202">
        <f>(Z16/'숙련도 경험치 테이블'!Q18 * 10) / 60</f>
        <v>37.023561270105397</v>
      </c>
      <c r="AC16" s="203">
        <f t="shared" si="5"/>
        <v>267.37143643950213</v>
      </c>
      <c r="AD16" s="191">
        <f t="shared" si="6"/>
        <v>16505.633837000012</v>
      </c>
      <c r="AE16" s="192">
        <f t="shared" si="7"/>
        <v>111561.97220700006</v>
      </c>
      <c r="AF16" s="192">
        <f>(AD16/'숙련도 경험치 테이블'!Q18 * 10) / 60</f>
        <v>56.273238786669104</v>
      </c>
      <c r="AG16" s="193">
        <f t="shared" si="8"/>
        <v>392.38392056234625</v>
      </c>
      <c r="AH16" s="179">
        <f t="shared" si="9"/>
        <v>23579.476910000019</v>
      </c>
      <c r="AI16" s="180">
        <f t="shared" si="10"/>
        <v>159374.24601000009</v>
      </c>
      <c r="AJ16" s="180">
        <f>(AH16/'숙련도 경험치 테이블'!Q18 * 10) / 60</f>
        <v>80.390341123813002</v>
      </c>
      <c r="AK16" s="181">
        <f t="shared" si="11"/>
        <v>560.54845794620883</v>
      </c>
    </row>
    <row r="17" spans="21:37" ht="9.9499999999999993" customHeight="1" x14ac:dyDescent="0.3">
      <c r="U17" s="172">
        <v>11</v>
      </c>
      <c r="V17" s="217">
        <f t="shared" si="1"/>
        <v>7102.0910237763583</v>
      </c>
      <c r="W17" s="218">
        <f t="shared" si="2"/>
        <v>52680.880176846957</v>
      </c>
      <c r="X17" s="218">
        <f>(V17/'숙련도 경험치 테이블'!Q19 * 10) / 60</f>
        <v>14.275861494420781</v>
      </c>
      <c r="Y17" s="219">
        <f t="shared" si="0"/>
        <v>174.69872335812207</v>
      </c>
      <c r="Z17" s="201">
        <f t="shared" si="3"/>
        <v>11836.818372960593</v>
      </c>
      <c r="AA17" s="202">
        <f t="shared" si="4"/>
        <v>87801.46696141157</v>
      </c>
      <c r="AB17" s="202">
        <f>(Z17/'숙련도 경험치 테이블'!Q19 * 10) / 60</f>
        <v>23.79310249070129</v>
      </c>
      <c r="AC17" s="203">
        <f t="shared" si="5"/>
        <v>291.16453893020343</v>
      </c>
      <c r="AD17" s="191">
        <f t="shared" si="6"/>
        <v>18156.197220700014</v>
      </c>
      <c r="AE17" s="192">
        <f t="shared" si="7"/>
        <v>129718.16942770008</v>
      </c>
      <c r="AF17" s="192">
        <f>(AD17/'숙련도 경험치 테이블'!Q19 * 10) / 60</f>
        <v>36.495639934825888</v>
      </c>
      <c r="AG17" s="193">
        <f t="shared" si="8"/>
        <v>428.87956049717212</v>
      </c>
      <c r="AH17" s="179">
        <f t="shared" si="9"/>
        <v>25937.424601000024</v>
      </c>
      <c r="AI17" s="180">
        <f t="shared" si="10"/>
        <v>185311.67061100013</v>
      </c>
      <c r="AJ17" s="180">
        <f>(AH17/'숙련도 경험치 테이블'!Q19 * 10) / 60</f>
        <v>52.136628478322706</v>
      </c>
      <c r="AK17" s="181">
        <f t="shared" si="11"/>
        <v>612.68508642453151</v>
      </c>
    </row>
    <row r="18" spans="21:37" ht="9.9499999999999993" customHeight="1" x14ac:dyDescent="0.3">
      <c r="U18" s="172">
        <v>12</v>
      </c>
      <c r="V18" s="217">
        <f t="shared" si="1"/>
        <v>7741.2792159162309</v>
      </c>
      <c r="W18" s="218">
        <f t="shared" si="2"/>
        <v>60422.159392763191</v>
      </c>
      <c r="X18" s="218">
        <f>(V18/'숙련도 경험치 테이블'!Q20 * 10) / 60</f>
        <v>15.560689028918652</v>
      </c>
      <c r="Y18" s="219">
        <f t="shared" si="0"/>
        <v>190.25941238704073</v>
      </c>
      <c r="Z18" s="201">
        <f t="shared" si="3"/>
        <v>12902.132026527048</v>
      </c>
      <c r="AA18" s="202">
        <f t="shared" si="4"/>
        <v>100703.59898793862</v>
      </c>
      <c r="AB18" s="202">
        <f>(Z18/'숙련도 경험치 테이블'!Q20 * 10) / 60</f>
        <v>25.934481714864415</v>
      </c>
      <c r="AC18" s="203">
        <f t="shared" si="5"/>
        <v>317.09902064506787</v>
      </c>
      <c r="AD18" s="191">
        <f t="shared" si="6"/>
        <v>19971.816942770016</v>
      </c>
      <c r="AE18" s="192">
        <f t="shared" si="7"/>
        <v>149689.98637047008</v>
      </c>
      <c r="AF18" s="192">
        <f>(AD18/'숙련도 경험치 테이블'!Q20 * 10) / 60</f>
        <v>40.145203928308476</v>
      </c>
      <c r="AG18" s="193">
        <f t="shared" si="8"/>
        <v>469.02476442548061</v>
      </c>
      <c r="AH18" s="179">
        <f t="shared" si="9"/>
        <v>28531.16706110003</v>
      </c>
      <c r="AI18" s="180">
        <f t="shared" si="10"/>
        <v>213842.83767210017</v>
      </c>
      <c r="AJ18" s="180">
        <f>(AH18/'숙련도 경험치 테이블'!Q20 * 10) / 60</f>
        <v>57.350291326154988</v>
      </c>
      <c r="AK18" s="181">
        <f t="shared" si="11"/>
        <v>670.03537775068651</v>
      </c>
    </row>
    <row r="19" spans="21:37" ht="9.9499999999999993" customHeight="1" x14ac:dyDescent="0.3">
      <c r="U19" s="172">
        <v>13</v>
      </c>
      <c r="V19" s="217">
        <f t="shared" si="1"/>
        <v>8437.9943453486921</v>
      </c>
      <c r="W19" s="218">
        <f t="shared" si="2"/>
        <v>68860.153738111883</v>
      </c>
      <c r="X19" s="218">
        <f>(V19/'숙련도 경험치 테이블'!Q21 * 10) / 60</f>
        <v>16.96115104152133</v>
      </c>
      <c r="Y19" s="219">
        <f t="shared" si="0"/>
        <v>207.22056342856206</v>
      </c>
      <c r="Z19" s="201">
        <f t="shared" si="3"/>
        <v>14063.323908914483</v>
      </c>
      <c r="AA19" s="202">
        <f t="shared" si="4"/>
        <v>114766.9228968531</v>
      </c>
      <c r="AB19" s="202">
        <f>(Z19/'숙련도 경험치 테이블'!Q21 * 10) / 60</f>
        <v>28.26858506920221</v>
      </c>
      <c r="AC19" s="203">
        <f t="shared" si="5"/>
        <v>345.3676057142701</v>
      </c>
      <c r="AD19" s="191">
        <f t="shared" si="6"/>
        <v>21968.998637047018</v>
      </c>
      <c r="AE19" s="192">
        <f t="shared" si="7"/>
        <v>171658.9850075171</v>
      </c>
      <c r="AF19" s="192">
        <f>(AD19/'숙련도 경험치 테이블'!Q21 * 10) / 60</f>
        <v>44.159724321139329</v>
      </c>
      <c r="AG19" s="193">
        <f t="shared" si="8"/>
        <v>513.18448874661999</v>
      </c>
      <c r="AH19" s="179">
        <f t="shared" si="9"/>
        <v>31384.283767210036</v>
      </c>
      <c r="AI19" s="180">
        <f t="shared" si="10"/>
        <v>245227.1214393102</v>
      </c>
      <c r="AJ19" s="180">
        <f>(AH19/'숙련도 경험치 테이블'!Q21 * 10) / 60</f>
        <v>63.085320458770489</v>
      </c>
      <c r="AK19" s="181">
        <f t="shared" si="11"/>
        <v>733.12069820945703</v>
      </c>
    </row>
    <row r="20" spans="21:37" ht="9.9499999999999993" customHeight="1" x14ac:dyDescent="0.3">
      <c r="U20" s="172">
        <v>14</v>
      </c>
      <c r="V20" s="217">
        <f t="shared" si="1"/>
        <v>9197.4138364300743</v>
      </c>
      <c r="W20" s="218">
        <f t="shared" si="2"/>
        <v>78057.567574541958</v>
      </c>
      <c r="X20" s="218">
        <f>(V20/'숙련도 경험치 테이블'!Q22 * 10) / 60</f>
        <v>18.487654635258249</v>
      </c>
      <c r="Y20" s="219">
        <f t="shared" si="0"/>
        <v>225.70821806382031</v>
      </c>
      <c r="Z20" s="201">
        <f t="shared" si="3"/>
        <v>15329.023060716787</v>
      </c>
      <c r="AA20" s="202">
        <f t="shared" si="4"/>
        <v>130095.94595756989</v>
      </c>
      <c r="AB20" s="202">
        <f>(Z20/'숙련도 경험치 테이블'!Q22 * 10) / 60</f>
        <v>30.812757725430409</v>
      </c>
      <c r="AC20" s="203">
        <f t="shared" si="5"/>
        <v>376.1803634397005</v>
      </c>
      <c r="AD20" s="191">
        <f t="shared" si="6"/>
        <v>24165.898500751722</v>
      </c>
      <c r="AE20" s="192">
        <f t="shared" si="7"/>
        <v>195824.88350826883</v>
      </c>
      <c r="AF20" s="192">
        <f>(AD20/'숙련도 경험치 테이블'!Q22 * 10) / 60</f>
        <v>48.575696753253261</v>
      </c>
      <c r="AG20" s="193">
        <f t="shared" si="8"/>
        <v>561.76018549987327</v>
      </c>
      <c r="AH20" s="179">
        <f t="shared" si="9"/>
        <v>34522.712143931043</v>
      </c>
      <c r="AI20" s="180">
        <f t="shared" si="10"/>
        <v>279749.83358324121</v>
      </c>
      <c r="AJ20" s="180">
        <f>(AH20/'숙련도 경험치 테이블'!Q22 * 10) / 60</f>
        <v>69.393852504647541</v>
      </c>
      <c r="AK20" s="181">
        <f t="shared" si="11"/>
        <v>802.51455071410453</v>
      </c>
    </row>
    <row r="21" spans="21:37" ht="9.9499999999999993" customHeight="1" x14ac:dyDescent="0.3">
      <c r="U21" s="172">
        <v>15</v>
      </c>
      <c r="V21" s="217">
        <f t="shared" si="1"/>
        <v>10025.181081708783</v>
      </c>
      <c r="W21" s="218">
        <f t="shared" si="2"/>
        <v>88082.74865625074</v>
      </c>
      <c r="X21" s="218">
        <f>(V21/'숙련도 경험치 테이블'!Q23 * 10) / 60</f>
        <v>20.151543552431498</v>
      </c>
      <c r="Y21" s="219">
        <f t="shared" si="0"/>
        <v>245.8597616162518</v>
      </c>
      <c r="Z21" s="201">
        <f t="shared" si="3"/>
        <v>16708.635136181299</v>
      </c>
      <c r="AA21" s="202">
        <f t="shared" si="4"/>
        <v>146804.58109375119</v>
      </c>
      <c r="AB21" s="202">
        <f>(Z21/'숙련도 경험치 테이블'!Q23 * 10) / 60</f>
        <v>33.585905920719149</v>
      </c>
      <c r="AC21" s="203">
        <f t="shared" si="5"/>
        <v>409.76626936041964</v>
      </c>
      <c r="AD21" s="191">
        <f t="shared" si="6"/>
        <v>26582.488350826898</v>
      </c>
      <c r="AE21" s="192">
        <f t="shared" si="7"/>
        <v>222407.37185909573</v>
      </c>
      <c r="AF21" s="192">
        <f>(AD21/'숙련도 경험치 테이블'!Q23 * 10) / 60</f>
        <v>53.433266428578598</v>
      </c>
      <c r="AG21" s="193">
        <f t="shared" si="8"/>
        <v>615.19345192845185</v>
      </c>
      <c r="AH21" s="179">
        <f t="shared" si="9"/>
        <v>37974.983358324149</v>
      </c>
      <c r="AI21" s="180">
        <f t="shared" si="10"/>
        <v>317724.81694156537</v>
      </c>
      <c r="AJ21" s="180">
        <f>(AH21/'숙련도 경험치 테이블'!Q23 * 10) / 60</f>
        <v>76.333237755112293</v>
      </c>
      <c r="AK21" s="181">
        <f t="shared" si="11"/>
        <v>878.84778846921677</v>
      </c>
    </row>
    <row r="22" spans="21:37" ht="9.9499999999999993" customHeight="1" x14ac:dyDescent="0.3">
      <c r="U22" s="172">
        <v>16</v>
      </c>
      <c r="V22" s="217">
        <f t="shared" si="1"/>
        <v>10927.447379062574</v>
      </c>
      <c r="W22" s="218">
        <f t="shared" si="2"/>
        <v>99010.196035313318</v>
      </c>
      <c r="X22" s="218">
        <f>(V22/'숙련도 경험치 테이블'!Q24 * 10) / 60</f>
        <v>12.387661067408821</v>
      </c>
      <c r="Y22" s="219">
        <f t="shared" si="0"/>
        <v>258.2474226836606</v>
      </c>
      <c r="Z22" s="201">
        <f t="shared" si="3"/>
        <v>18212.412298437619</v>
      </c>
      <c r="AA22" s="202">
        <f t="shared" si="4"/>
        <v>165016.9933921888</v>
      </c>
      <c r="AB22" s="202">
        <f>(Z22/'숙련도 경험치 테이블'!Q24 * 10) / 60</f>
        <v>20.6461017790147</v>
      </c>
      <c r="AC22" s="203">
        <f t="shared" si="5"/>
        <v>430.41237113943436</v>
      </c>
      <c r="AD22" s="191">
        <f t="shared" si="6"/>
        <v>29240.737185909591</v>
      </c>
      <c r="AE22" s="192">
        <f t="shared" si="7"/>
        <v>251648.10904500532</v>
      </c>
      <c r="AF22" s="192">
        <f>(AD22/'숙련도 경험치 테이블'!Q24 * 10) / 60</f>
        <v>33.148120421450116</v>
      </c>
      <c r="AG22" s="193">
        <f t="shared" si="8"/>
        <v>648.34157234990198</v>
      </c>
      <c r="AH22" s="179">
        <f t="shared" si="9"/>
        <v>41772.481694156566</v>
      </c>
      <c r="AI22" s="180">
        <f t="shared" si="10"/>
        <v>359497.29863572191</v>
      </c>
      <c r="AJ22" s="180">
        <f>(AH22/'숙련도 경험치 테이블'!Q24 * 10) / 60</f>
        <v>47.354457744928744</v>
      </c>
      <c r="AK22" s="181">
        <f t="shared" si="11"/>
        <v>926.20224621414548</v>
      </c>
    </row>
    <row r="23" spans="21:37" ht="9.9499999999999993" customHeight="1" x14ac:dyDescent="0.3">
      <c r="U23" s="172">
        <v>17</v>
      </c>
      <c r="V23" s="217">
        <f t="shared" si="1"/>
        <v>11910.917643178207</v>
      </c>
      <c r="W23" s="218">
        <f t="shared" si="2"/>
        <v>110921.11367849153</v>
      </c>
      <c r="X23" s="218">
        <f>(V23/'숙련도 경험치 테이블'!Q25 * 10) / 60</f>
        <v>13.502550563475618</v>
      </c>
      <c r="Y23" s="219">
        <f t="shared" si="0"/>
        <v>271.74997324713621</v>
      </c>
      <c r="Z23" s="201">
        <f t="shared" si="3"/>
        <v>19851.529405297006</v>
      </c>
      <c r="AA23" s="202">
        <f t="shared" si="4"/>
        <v>184868.52279748581</v>
      </c>
      <c r="AB23" s="202">
        <f>(Z23/'숙련도 경험치 테이블'!Q25 * 10) / 60</f>
        <v>22.504250939126027</v>
      </c>
      <c r="AC23" s="203">
        <f t="shared" si="5"/>
        <v>452.91662207856041</v>
      </c>
      <c r="AD23" s="191">
        <f t="shared" si="6"/>
        <v>32164.810904500551</v>
      </c>
      <c r="AE23" s="192">
        <f t="shared" si="7"/>
        <v>283812.91994950589</v>
      </c>
      <c r="AF23" s="192">
        <f>(AD23/'숙련도 경험치 테이블'!Q25 * 10) / 60</f>
        <v>36.462932463595131</v>
      </c>
      <c r="AG23" s="193">
        <f t="shared" si="8"/>
        <v>684.80450481349715</v>
      </c>
      <c r="AH23" s="179">
        <f t="shared" si="9"/>
        <v>45949.729863572225</v>
      </c>
      <c r="AI23" s="180">
        <f t="shared" si="10"/>
        <v>405447.02849929413</v>
      </c>
      <c r="AJ23" s="180">
        <f>(AH23/'숙련도 경험치 테이블'!Q25 * 10) / 60</f>
        <v>52.089903519421632</v>
      </c>
      <c r="AK23" s="181">
        <f t="shared" si="11"/>
        <v>978.29214973356716</v>
      </c>
    </row>
    <row r="24" spans="21:37" ht="9.9499999999999993" customHeight="1" x14ac:dyDescent="0.3">
      <c r="U24" s="172">
        <v>18</v>
      </c>
      <c r="V24" s="217">
        <f t="shared" si="1"/>
        <v>12982.900231064246</v>
      </c>
      <c r="W24" s="218">
        <f t="shared" si="2"/>
        <v>123904.01390955577</v>
      </c>
      <c r="X24" s="218">
        <f>(V24/'숙련도 경험치 테이블'!Q26 * 10) / 60</f>
        <v>14.717780114188425</v>
      </c>
      <c r="Y24" s="219">
        <f t="shared" si="0"/>
        <v>286.46775336132464</v>
      </c>
      <c r="Z24" s="201">
        <f t="shared" si="3"/>
        <v>21638.167051773737</v>
      </c>
      <c r="AA24" s="202">
        <f t="shared" si="4"/>
        <v>206506.68984925956</v>
      </c>
      <c r="AB24" s="202">
        <f>(Z24/'숙련도 경험치 테이블'!Q26 * 10) / 60</f>
        <v>24.529633523647366</v>
      </c>
      <c r="AC24" s="203">
        <f t="shared" si="5"/>
        <v>477.44625560220777</v>
      </c>
      <c r="AD24" s="191">
        <f t="shared" si="6"/>
        <v>35381.29199495061</v>
      </c>
      <c r="AE24" s="192">
        <f t="shared" si="7"/>
        <v>319194.2119444565</v>
      </c>
      <c r="AF24" s="192">
        <f>(AD24/'숙련도 경험치 테이블'!Q26 * 10) / 60</f>
        <v>40.109225709954643</v>
      </c>
      <c r="AG24" s="193">
        <f t="shared" si="8"/>
        <v>724.91373052345182</v>
      </c>
      <c r="AH24" s="179">
        <f t="shared" si="9"/>
        <v>50544.702849929454</v>
      </c>
      <c r="AI24" s="180">
        <f t="shared" si="10"/>
        <v>455991.73134922358</v>
      </c>
      <c r="AJ24" s="180">
        <f>(AH24/'숙련도 경험치 테이블'!Q26 * 10) / 60</f>
        <v>57.298893871363788</v>
      </c>
      <c r="AK24" s="181">
        <f t="shared" si="11"/>
        <v>1035.591043604931</v>
      </c>
    </row>
    <row r="25" spans="21:37" ht="9.9499999999999993" customHeight="1" x14ac:dyDescent="0.3">
      <c r="U25" s="172">
        <v>19</v>
      </c>
      <c r="V25" s="217">
        <f t="shared" si="1"/>
        <v>14151.361251860029</v>
      </c>
      <c r="W25" s="218">
        <f t="shared" si="2"/>
        <v>138055.37516141581</v>
      </c>
      <c r="X25" s="218">
        <f>(V25/'숙련도 경험치 테이블'!Q27 * 10) / 60</f>
        <v>16.042380324465384</v>
      </c>
      <c r="Y25" s="219">
        <f t="shared" si="0"/>
        <v>302.51013368579004</v>
      </c>
      <c r="Z25" s="201">
        <f t="shared" si="3"/>
        <v>23585.602086433373</v>
      </c>
      <c r="AA25" s="202">
        <f t="shared" si="4"/>
        <v>230092.29193569295</v>
      </c>
      <c r="AB25" s="202">
        <f>(Z25/'숙련도 경험치 테이블'!Q27 * 10) / 60</f>
        <v>26.737300540775625</v>
      </c>
      <c r="AC25" s="203">
        <f t="shared" si="5"/>
        <v>504.18355614298338</v>
      </c>
      <c r="AD25" s="191">
        <f t="shared" si="6"/>
        <v>38919.421194445677</v>
      </c>
      <c r="AE25" s="192">
        <f t="shared" si="7"/>
        <v>358113.63313890219</v>
      </c>
      <c r="AF25" s="192">
        <f>(AD25/'숙련도 경험치 테이블'!Q27 * 10) / 60</f>
        <v>44.120148280950119</v>
      </c>
      <c r="AG25" s="193">
        <f t="shared" si="8"/>
        <v>769.03387880440198</v>
      </c>
      <c r="AH25" s="179">
        <f t="shared" si="9"/>
        <v>55599.173134922406</v>
      </c>
      <c r="AI25" s="180">
        <f t="shared" si="10"/>
        <v>511590.90448414598</v>
      </c>
      <c r="AJ25" s="180">
        <f>(AH25/'숙련도 경험치 테이블'!Q27 * 10) / 60</f>
        <v>63.028783258500184</v>
      </c>
      <c r="AK25" s="181">
        <f t="shared" si="11"/>
        <v>1098.6198268634312</v>
      </c>
    </row>
    <row r="26" spans="21:37" ht="9.9499999999999993" customHeight="1" x14ac:dyDescent="0.3">
      <c r="U26" s="172">
        <v>20</v>
      </c>
      <c r="V26" s="217">
        <f t="shared" si="1"/>
        <v>15424.983764527433</v>
      </c>
      <c r="W26" s="218">
        <f t="shared" si="2"/>
        <v>153480.35892594323</v>
      </c>
      <c r="X26" s="218">
        <f>(V26/'숙련도 경험치 테이블'!Q28 * 10) / 60</f>
        <v>17.486194553667268</v>
      </c>
      <c r="Y26" s="219">
        <f t="shared" si="0"/>
        <v>319.99632823945728</v>
      </c>
      <c r="Z26" s="201">
        <f t="shared" si="3"/>
        <v>25708.30627421238</v>
      </c>
      <c r="AA26" s="202">
        <f t="shared" si="4"/>
        <v>255800.59820990532</v>
      </c>
      <c r="AB26" s="202">
        <f>(Z26/'숙련도 경험치 테이블'!Q28 * 10) / 60</f>
        <v>29.143657589445443</v>
      </c>
      <c r="AC26" s="203">
        <f t="shared" si="5"/>
        <v>533.32721373242885</v>
      </c>
      <c r="AD26" s="191">
        <f t="shared" si="6"/>
        <v>42811.363313890244</v>
      </c>
      <c r="AE26" s="192">
        <f t="shared" si="7"/>
        <v>400924.99645279243</v>
      </c>
      <c r="AF26" s="192">
        <f>(AD26/'숙련도 경험치 테이블'!Q28 * 10) / 60</f>
        <v>48.532163109045122</v>
      </c>
      <c r="AG26" s="193">
        <f t="shared" si="8"/>
        <v>817.56604191344707</v>
      </c>
      <c r="AH26" s="179">
        <f t="shared" si="9"/>
        <v>61159.090448414652</v>
      </c>
      <c r="AI26" s="180">
        <f t="shared" si="10"/>
        <v>572749.9949325606</v>
      </c>
      <c r="AJ26" s="180">
        <f>(AH26/'숙련도 경험치 테이블'!Q28 * 10) / 60</f>
        <v>69.331661584350201</v>
      </c>
      <c r="AK26" s="181">
        <f t="shared" si="11"/>
        <v>1167.9514884477815</v>
      </c>
    </row>
    <row r="27" spans="21:37" ht="9.9499999999999993" customHeight="1" x14ac:dyDescent="0.3">
      <c r="U27" s="172">
        <v>21</v>
      </c>
      <c r="V27" s="217">
        <f t="shared" si="1"/>
        <v>16813.232303334902</v>
      </c>
      <c r="W27" s="218">
        <f t="shared" si="2"/>
        <v>170293.59122927813</v>
      </c>
      <c r="X27" s="218">
        <f>(V27/'숙련도 경험치 테이블'!Q29 * 10) / 60</f>
        <v>12.506247314735011</v>
      </c>
      <c r="Y27" s="219">
        <f t="shared" si="0"/>
        <v>332.50257555419228</v>
      </c>
      <c r="Z27" s="201">
        <f t="shared" si="3"/>
        <v>28022.053838891497</v>
      </c>
      <c r="AA27" s="202">
        <f t="shared" si="4"/>
        <v>283822.65204879682</v>
      </c>
      <c r="AB27" s="202">
        <f>(Z27/'숙련도 경험치 테이블'!Q29 * 10) / 60</f>
        <v>20.843745524558347</v>
      </c>
      <c r="AC27" s="203">
        <f t="shared" si="5"/>
        <v>554.1709592569872</v>
      </c>
      <c r="AD27" s="191">
        <f t="shared" si="6"/>
        <v>47092.499645279269</v>
      </c>
      <c r="AE27" s="192">
        <f t="shared" si="7"/>
        <v>448017.49609807169</v>
      </c>
      <c r="AF27" s="192">
        <f>(AD27/'숙련도 경험치 테이블'!Q29 * 10) / 60</f>
        <v>35.028984112478774</v>
      </c>
      <c r="AG27" s="193">
        <f t="shared" si="8"/>
        <v>852.59502602592579</v>
      </c>
      <c r="AH27" s="179">
        <f t="shared" si="9"/>
        <v>67274.999493256124</v>
      </c>
      <c r="AI27" s="180">
        <f t="shared" si="10"/>
        <v>640024.99442581669</v>
      </c>
      <c r="AJ27" s="180">
        <f>(AH27/'숙련도 경험치 테이블'!Q29 * 10) / 60</f>
        <v>50.041405874969698</v>
      </c>
      <c r="AK27" s="181">
        <f t="shared" si="11"/>
        <v>1217.9928943227512</v>
      </c>
    </row>
    <row r="28" spans="21:37" ht="9.9499999999999993" customHeight="1" x14ac:dyDescent="0.3">
      <c r="U28" s="172">
        <v>22</v>
      </c>
      <c r="V28" s="217">
        <f t="shared" si="1"/>
        <v>18326.423210635046</v>
      </c>
      <c r="W28" s="218">
        <f t="shared" si="2"/>
        <v>188620.01443991318</v>
      </c>
      <c r="X28" s="218">
        <f>(V28/'숙련도 경험치 테이블'!Q30 * 10) / 60</f>
        <v>13.631809573061163</v>
      </c>
      <c r="Y28" s="219">
        <f t="shared" si="0"/>
        <v>346.13438512725344</v>
      </c>
      <c r="Z28" s="201">
        <f t="shared" si="3"/>
        <v>30544.038684391733</v>
      </c>
      <c r="AA28" s="202">
        <f t="shared" si="4"/>
        <v>314366.69073318853</v>
      </c>
      <c r="AB28" s="202">
        <f>(Z28/'숙련도 경험치 테이블'!Q30 * 10) / 60</f>
        <v>22.719682621768598</v>
      </c>
      <c r="AC28" s="203">
        <f t="shared" si="5"/>
        <v>576.89064187875579</v>
      </c>
      <c r="AD28" s="191">
        <f t="shared" si="6"/>
        <v>51801.749609807201</v>
      </c>
      <c r="AE28" s="192">
        <f t="shared" si="7"/>
        <v>499819.2457078789</v>
      </c>
      <c r="AF28" s="192">
        <f>(AD28/'숙련도 경험치 테이블'!Q30 * 10) / 60</f>
        <v>38.531882523726658</v>
      </c>
      <c r="AG28" s="193">
        <f t="shared" si="8"/>
        <v>891.1269085496524</v>
      </c>
      <c r="AH28" s="179">
        <f t="shared" si="9"/>
        <v>74002.499442581742</v>
      </c>
      <c r="AI28" s="180">
        <f t="shared" si="10"/>
        <v>714027.49386839848</v>
      </c>
      <c r="AJ28" s="180">
        <f>(AH28/'숙련도 경험치 테이블'!Q30 * 10) / 60</f>
        <v>55.045546462466675</v>
      </c>
      <c r="AK28" s="181">
        <f t="shared" si="11"/>
        <v>1273.038440785218</v>
      </c>
    </row>
    <row r="29" spans="21:37" ht="9.9499999999999993" customHeight="1" x14ac:dyDescent="0.3">
      <c r="U29" s="172">
        <v>23</v>
      </c>
      <c r="V29" s="217">
        <f t="shared" si="1"/>
        <v>19975.801299592204</v>
      </c>
      <c r="W29" s="218">
        <f t="shared" si="2"/>
        <v>208595.8157395054</v>
      </c>
      <c r="X29" s="218">
        <f>(V29/'숙련도 경험치 테이블'!Q31 * 10) / 60</f>
        <v>14.858672434636672</v>
      </c>
      <c r="Y29" s="219">
        <f t="shared" si="0"/>
        <v>360.99305756189011</v>
      </c>
      <c r="Z29" s="201">
        <f t="shared" si="3"/>
        <v>33293.002165986989</v>
      </c>
      <c r="AA29" s="202">
        <f t="shared" si="4"/>
        <v>347659.69289917551</v>
      </c>
      <c r="AB29" s="202">
        <f>(Z29/'숙련도 경험치 테이블'!Q31 * 10) / 60</f>
        <v>24.764454057727772</v>
      </c>
      <c r="AC29" s="203">
        <f t="shared" si="5"/>
        <v>601.65509593648358</v>
      </c>
      <c r="AD29" s="191">
        <f t="shared" si="6"/>
        <v>56981.924570787924</v>
      </c>
      <c r="AE29" s="192">
        <f t="shared" si="7"/>
        <v>556801.17027866677</v>
      </c>
      <c r="AF29" s="192">
        <f>(AD29/'숙련도 경험치 테이블'!Q31 * 10) / 60</f>
        <v>42.385070776099333</v>
      </c>
      <c r="AG29" s="193">
        <f t="shared" si="8"/>
        <v>933.51197932575178</v>
      </c>
      <c r="AH29" s="179">
        <f t="shared" si="9"/>
        <v>81402.749386839918</v>
      </c>
      <c r="AI29" s="180">
        <f t="shared" si="10"/>
        <v>795430.2432552384</v>
      </c>
      <c r="AJ29" s="180">
        <f>(AH29/'숙련도 경험치 테이블'!Q31 * 10) / 60</f>
        <v>60.550101108713342</v>
      </c>
      <c r="AK29" s="181">
        <f t="shared" si="11"/>
        <v>1333.5885418939313</v>
      </c>
    </row>
    <row r="30" spans="21:37" ht="9.9499999999999993" customHeight="1" x14ac:dyDescent="0.3">
      <c r="U30" s="172">
        <v>24</v>
      </c>
      <c r="V30" s="217">
        <f t="shared" si="1"/>
        <v>21773.623416555503</v>
      </c>
      <c r="W30" s="218">
        <f t="shared" si="2"/>
        <v>230369.43915606089</v>
      </c>
      <c r="X30" s="218">
        <f>(V30/'숙련도 경험치 테이블'!Q32 * 10) / 60</f>
        <v>16.19595295375397</v>
      </c>
      <c r="Y30" s="219">
        <f t="shared" si="0"/>
        <v>377.1890105156441</v>
      </c>
      <c r="Z30" s="201">
        <f t="shared" si="3"/>
        <v>36289.372360925823</v>
      </c>
      <c r="AA30" s="202">
        <f t="shared" si="4"/>
        <v>383949.06526010134</v>
      </c>
      <c r="AB30" s="202">
        <f>(Z30/'숙련도 경험치 테이블'!Q32 * 10) / 60</f>
        <v>26.993254922923274</v>
      </c>
      <c r="AC30" s="203">
        <f t="shared" si="5"/>
        <v>628.64835085940683</v>
      </c>
      <c r="AD30" s="191">
        <f t="shared" si="6"/>
        <v>62680.11702786672</v>
      </c>
      <c r="AE30" s="192">
        <f t="shared" si="7"/>
        <v>619481.28730653354</v>
      </c>
      <c r="AF30" s="192">
        <f>(AD30/'숙련도 경험치 테이블'!Q32 * 10) / 60</f>
        <v>46.623577853709257</v>
      </c>
      <c r="AG30" s="193">
        <f t="shared" si="8"/>
        <v>980.13555717946099</v>
      </c>
      <c r="AH30" s="179">
        <f t="shared" si="9"/>
        <v>89543.024325523918</v>
      </c>
      <c r="AI30" s="180">
        <f t="shared" si="10"/>
        <v>884973.26758076227</v>
      </c>
      <c r="AJ30" s="180">
        <f>(AH30/'숙련도 경험치 테이블'!Q32 * 10) / 60</f>
        <v>66.605111219584686</v>
      </c>
      <c r="AK30" s="181">
        <f t="shared" si="11"/>
        <v>1400.1936531135159</v>
      </c>
    </row>
    <row r="31" spans="21:37" ht="9.9499999999999993" customHeight="1" x14ac:dyDescent="0.3">
      <c r="U31" s="172">
        <v>25</v>
      </c>
      <c r="V31" s="217">
        <f t="shared" si="1"/>
        <v>23733.249524045499</v>
      </c>
      <c r="W31" s="218">
        <f t="shared" si="2"/>
        <v>254102.6886801064</v>
      </c>
      <c r="X31" s="218">
        <f>(V31/'숙련도 경험치 테이블'!Q33 * 10) / 60</f>
        <v>17.653588719591831</v>
      </c>
      <c r="Y31" s="219">
        <f t="shared" si="0"/>
        <v>394.84259923523592</v>
      </c>
      <c r="Z31" s="201">
        <f t="shared" si="3"/>
        <v>39555.415873409147</v>
      </c>
      <c r="AA31" s="202">
        <f t="shared" si="4"/>
        <v>423504.48113351048</v>
      </c>
      <c r="AB31" s="202">
        <f>(Z31/'숙련도 경험치 테이블'!Q33 * 10) / 60</f>
        <v>29.42264786598637</v>
      </c>
      <c r="AC31" s="203">
        <f t="shared" si="5"/>
        <v>658.07099872539322</v>
      </c>
      <c r="AD31" s="191">
        <f t="shared" si="6"/>
        <v>68948.128730653392</v>
      </c>
      <c r="AE31" s="192">
        <f t="shared" si="7"/>
        <v>688429.41603718698</v>
      </c>
      <c r="AF31" s="192">
        <f>(AD31/'숙련도 경험치 테이블'!Q33 * 10) / 60</f>
        <v>51.285935639080193</v>
      </c>
      <c r="AG31" s="193">
        <f t="shared" si="8"/>
        <v>1031.4214928185411</v>
      </c>
      <c r="AH31" s="179">
        <f t="shared" si="9"/>
        <v>98497.32675807632</v>
      </c>
      <c r="AI31" s="180">
        <f t="shared" si="10"/>
        <v>983470.59433883859</v>
      </c>
      <c r="AJ31" s="180">
        <f>(AH31/'숙련도 경험치 테이블'!Q33 * 10) / 60</f>
        <v>73.265622341543164</v>
      </c>
      <c r="AK31" s="181">
        <f t="shared" si="11"/>
        <v>1473.459275455059</v>
      </c>
    </row>
    <row r="32" spans="21:37" ht="9.9499999999999993" customHeight="1" x14ac:dyDescent="0.3">
      <c r="U32" s="172">
        <v>26</v>
      </c>
      <c r="V32" s="217">
        <f t="shared" si="1"/>
        <v>25869.241981209598</v>
      </c>
      <c r="W32" s="218">
        <f t="shared" si="2"/>
        <v>279971.93066131597</v>
      </c>
      <c r="X32" s="218">
        <f>(V32/'숙련도 경험치 테이블'!Q34 * 10) / 60</f>
        <v>14.241394143613952</v>
      </c>
      <c r="Y32" s="219">
        <f t="shared" si="0"/>
        <v>409.08399337884987</v>
      </c>
      <c r="Z32" s="201">
        <f t="shared" si="3"/>
        <v>43115.403302015977</v>
      </c>
      <c r="AA32" s="202">
        <f t="shared" si="4"/>
        <v>466619.88443552644</v>
      </c>
      <c r="AB32" s="202">
        <f>(Z32/'숙련도 경험치 테이블'!Q34 * 10) / 60</f>
        <v>23.735656906023241</v>
      </c>
      <c r="AC32" s="203">
        <f t="shared" si="5"/>
        <v>681.80665563141645</v>
      </c>
      <c r="AD32" s="191">
        <f t="shared" si="6"/>
        <v>75842.941603718733</v>
      </c>
      <c r="AE32" s="192">
        <f t="shared" si="7"/>
        <v>764272.35764090577</v>
      </c>
      <c r="AF32" s="192">
        <f>(AD32/'숙련도 경험치 테이블'!Q34 * 10) / 60</f>
        <v>41.752642971688303</v>
      </c>
      <c r="AG32" s="193">
        <f t="shared" si="8"/>
        <v>1073.1741357902295</v>
      </c>
      <c r="AH32" s="179">
        <f t="shared" si="9"/>
        <v>108347.05943388396</v>
      </c>
      <c r="AI32" s="180">
        <f t="shared" si="10"/>
        <v>1091817.6537727225</v>
      </c>
      <c r="AJ32" s="180">
        <f>(AH32/'숙련도 경험치 테이블'!Q34 * 10) / 60</f>
        <v>59.646632816697611</v>
      </c>
      <c r="AK32" s="181">
        <f t="shared" si="11"/>
        <v>1533.1059082717566</v>
      </c>
    </row>
    <row r="33" spans="2:37" ht="9.9499999999999993" customHeight="1" x14ac:dyDescent="0.3">
      <c r="U33" s="172">
        <v>27</v>
      </c>
      <c r="V33" s="217">
        <f t="shared" si="1"/>
        <v>28197.473759518463</v>
      </c>
      <c r="W33" s="218">
        <f t="shared" si="2"/>
        <v>308169.40442083444</v>
      </c>
      <c r="X33" s="218">
        <f>(V33/'숙련도 경험치 테이블'!Q35 * 10) / 60</f>
        <v>15.523119616539208</v>
      </c>
      <c r="Y33" s="219">
        <f t="shared" si="0"/>
        <v>424.60711299538906</v>
      </c>
      <c r="Z33" s="201">
        <f t="shared" si="3"/>
        <v>46995.789599197415</v>
      </c>
      <c r="AA33" s="202">
        <f t="shared" si="4"/>
        <v>513615.67403472384</v>
      </c>
      <c r="AB33" s="202">
        <f>(Z33/'숙련도 경험치 테이블'!Q35 * 10) / 60</f>
        <v>25.871866027565332</v>
      </c>
      <c r="AC33" s="203">
        <f t="shared" si="5"/>
        <v>707.67852165898182</v>
      </c>
      <c r="AD33" s="191">
        <f t="shared" si="6"/>
        <v>83427.235764090612</v>
      </c>
      <c r="AE33" s="192">
        <f t="shared" si="7"/>
        <v>847699.59340499644</v>
      </c>
      <c r="AF33" s="192">
        <f>(AD33/'숙련도 경험치 테이블'!Q35 * 10) / 60</f>
        <v>45.927907268857133</v>
      </c>
      <c r="AG33" s="193">
        <f t="shared" si="8"/>
        <v>1119.1020430590866</v>
      </c>
      <c r="AH33" s="179">
        <f t="shared" si="9"/>
        <v>119181.76537727236</v>
      </c>
      <c r="AI33" s="180">
        <f t="shared" si="10"/>
        <v>1210999.4191499949</v>
      </c>
      <c r="AJ33" s="180">
        <f>(AH33/'숙련도 경험치 테이블'!Q35 * 10) / 60</f>
        <v>65.611296098367362</v>
      </c>
      <c r="AK33" s="181">
        <f t="shared" si="11"/>
        <v>1598.7172043701239</v>
      </c>
    </row>
    <row r="34" spans="2:37" ht="9.9499999999999993" customHeight="1" x14ac:dyDescent="0.3">
      <c r="U34" s="172">
        <v>28</v>
      </c>
      <c r="V34" s="217">
        <f t="shared" si="1"/>
        <v>30735.246397875126</v>
      </c>
      <c r="W34" s="218">
        <f t="shared" si="2"/>
        <v>338904.65081870958</v>
      </c>
      <c r="X34" s="218">
        <f>(V34/'숙련도 경험치 테이블'!Q36 * 10) / 60</f>
        <v>16.920200382027737</v>
      </c>
      <c r="Y34" s="219">
        <f t="shared" si="0"/>
        <v>441.52731337741682</v>
      </c>
      <c r="Z34" s="201">
        <f t="shared" si="3"/>
        <v>51225.410663125185</v>
      </c>
      <c r="AA34" s="202">
        <f t="shared" si="4"/>
        <v>564841.084697849</v>
      </c>
      <c r="AB34" s="202">
        <f>(Z34/'숙련도 경험치 테이블'!Q36 * 10) / 60</f>
        <v>28.200333970046213</v>
      </c>
      <c r="AC34" s="203">
        <f t="shared" si="5"/>
        <v>735.87885562902807</v>
      </c>
      <c r="AD34" s="191">
        <f t="shared" si="6"/>
        <v>91769.959340499685</v>
      </c>
      <c r="AE34" s="192">
        <f t="shared" si="7"/>
        <v>939469.55274549616</v>
      </c>
      <c r="AF34" s="192">
        <f>(AD34/'숙련도 경험치 테이블'!Q36 * 10) / 60</f>
        <v>50.52069799574285</v>
      </c>
      <c r="AG34" s="193">
        <f t="shared" si="8"/>
        <v>1169.6227410548295</v>
      </c>
      <c r="AH34" s="179">
        <f t="shared" si="9"/>
        <v>131099.9419149996</v>
      </c>
      <c r="AI34" s="180">
        <f t="shared" si="10"/>
        <v>1342099.3610649945</v>
      </c>
      <c r="AJ34" s="180">
        <f>(AH34/'숙련도 경험치 테이블'!Q36 * 10) / 60</f>
        <v>72.172425708204116</v>
      </c>
      <c r="AK34" s="181">
        <f t="shared" si="11"/>
        <v>1670.8896300783281</v>
      </c>
    </row>
    <row r="35" spans="2:37" ht="9.9499999999999993" customHeight="1" x14ac:dyDescent="0.3">
      <c r="U35" s="172">
        <v>29</v>
      </c>
      <c r="V35" s="217">
        <f t="shared" si="1"/>
        <v>33501.418573683892</v>
      </c>
      <c r="W35" s="218">
        <f t="shared" si="2"/>
        <v>372406.06939239346</v>
      </c>
      <c r="X35" s="218">
        <f>(V35/'숙련도 경험치 테이블'!Q37 * 10) / 60</f>
        <v>18.443018416410233</v>
      </c>
      <c r="Y35" s="219">
        <f t="shared" si="0"/>
        <v>459.97033179382703</v>
      </c>
      <c r="Z35" s="201">
        <f t="shared" si="3"/>
        <v>55835.69762280646</v>
      </c>
      <c r="AA35" s="202">
        <f t="shared" si="4"/>
        <v>620676.78232065542</v>
      </c>
      <c r="AB35" s="202">
        <f>(Z35/'숙련도 경험치 테이블'!Q37 * 10) / 60</f>
        <v>30.738364027350375</v>
      </c>
      <c r="AC35" s="203">
        <f t="shared" si="5"/>
        <v>766.61721965637844</v>
      </c>
      <c r="AD35" s="191">
        <f t="shared" si="6"/>
        <v>100946.95527454966</v>
      </c>
      <c r="AE35" s="192">
        <f t="shared" si="7"/>
        <v>1040416.5080200458</v>
      </c>
      <c r="AF35" s="192">
        <f>(AD35/'숙련도 경험치 테이블'!Q37 * 10) / 60</f>
        <v>55.572767795317148</v>
      </c>
      <c r="AG35" s="193">
        <f t="shared" si="8"/>
        <v>1225.1955088501466</v>
      </c>
      <c r="AH35" s="179">
        <f t="shared" si="9"/>
        <v>144209.93610649958</v>
      </c>
      <c r="AI35" s="180">
        <f t="shared" si="10"/>
        <v>1486309.297171494</v>
      </c>
      <c r="AJ35" s="180">
        <f>(AH35/'숙련도 경험치 테이블'!Q37 * 10) / 60</f>
        <v>79.389668279024534</v>
      </c>
      <c r="AK35" s="181">
        <f t="shared" si="11"/>
        <v>1750.2792983573527</v>
      </c>
    </row>
    <row r="36" spans="2:37" ht="9.9499999999999993" customHeight="1" thickBot="1" x14ac:dyDescent="0.35">
      <c r="U36" s="4">
        <v>30</v>
      </c>
      <c r="V36" s="220">
        <f t="shared" si="1"/>
        <v>36516.546245315447</v>
      </c>
      <c r="W36" s="221">
        <f t="shared" si="2"/>
        <v>408922.61563770892</v>
      </c>
      <c r="X36" s="221">
        <f>(V36/'숙련도 경험치 테이블'!Q38 * 10) / 60</f>
        <v>20.10289007388716</v>
      </c>
      <c r="Y36" s="222">
        <f t="shared" si="0"/>
        <v>480.07322186771421</v>
      </c>
      <c r="Z36" s="204">
        <f t="shared" si="3"/>
        <v>60860.910408859047</v>
      </c>
      <c r="AA36" s="205">
        <f t="shared" si="4"/>
        <v>681537.69272951444</v>
      </c>
      <c r="AB36" s="205">
        <f>(Z36/'숙련도 경험치 테이블'!Q38 * 10) / 60</f>
        <v>33.504816789811919</v>
      </c>
      <c r="AC36" s="206">
        <f t="shared" si="5"/>
        <v>800.12203644619035</v>
      </c>
      <c r="AD36" s="208">
        <f t="shared" si="6"/>
        <v>111041.65080200463</v>
      </c>
      <c r="AE36" s="209">
        <f t="shared" si="7"/>
        <v>1151458.1588220506</v>
      </c>
      <c r="AF36" s="209">
        <f>(AD36/'숙련도 경험치 테이블'!Q38 * 10) / 60</f>
        <v>61.13004457484886</v>
      </c>
      <c r="AG36" s="210">
        <f t="shared" ref="AG36" si="12">AF36+AG35</f>
        <v>1286.3255534249954</v>
      </c>
      <c r="AH36" s="182">
        <f t="shared" si="9"/>
        <v>158630.92971714956</v>
      </c>
      <c r="AI36" s="183">
        <f t="shared" si="10"/>
        <v>1644940.2268886436</v>
      </c>
      <c r="AJ36" s="183">
        <f>(AH36/'숙련도 경험치 테이블'!Q38 * 10) / 60</f>
        <v>87.328635106926995</v>
      </c>
      <c r="AK36" s="184">
        <f t="shared" si="11"/>
        <v>1837.6079334642798</v>
      </c>
    </row>
    <row r="37" spans="2:37" ht="9.9499999999999993" customHeight="1" x14ac:dyDescent="0.3"/>
    <row r="38" spans="2:37" ht="9.9499999999999993" customHeight="1" x14ac:dyDescent="0.3"/>
    <row r="39" spans="2:37" ht="9.9499999999999993" customHeight="1" x14ac:dyDescent="0.3"/>
    <row r="40" spans="2:37" ht="9.9499999999999993" customHeight="1" x14ac:dyDescent="0.3"/>
    <row r="41" spans="2:37" ht="9.9499999999999993" customHeight="1" x14ac:dyDescent="0.3"/>
    <row r="42" spans="2:37" ht="9.9499999999999993" customHeight="1" x14ac:dyDescent="0.3"/>
    <row r="44" spans="2:37" ht="31.5" x14ac:dyDescent="0.3">
      <c r="B44" s="308" t="s">
        <v>214</v>
      </c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</row>
    <row r="45" spans="2:37" ht="17.25" thickBot="1" x14ac:dyDescent="0.35"/>
    <row r="46" spans="2:37" ht="17.25" thickBot="1" x14ac:dyDescent="0.35">
      <c r="B46" s="226" t="s">
        <v>36</v>
      </c>
      <c r="C46" s="358" t="s">
        <v>215</v>
      </c>
      <c r="D46" s="359"/>
    </row>
    <row r="47" spans="2:37" x14ac:dyDescent="0.3">
      <c r="B47" s="12" t="s">
        <v>49</v>
      </c>
      <c r="C47" s="360">
        <v>10</v>
      </c>
      <c r="D47" s="361"/>
    </row>
    <row r="48" spans="2:37" x14ac:dyDescent="0.3">
      <c r="B48" s="14" t="s">
        <v>54</v>
      </c>
      <c r="C48" s="309">
        <v>50</v>
      </c>
      <c r="D48" s="310"/>
    </row>
    <row r="49" spans="2:12" x14ac:dyDescent="0.3">
      <c r="B49" s="14" t="s">
        <v>52</v>
      </c>
      <c r="C49" s="309">
        <v>100</v>
      </c>
      <c r="D49" s="310"/>
    </row>
    <row r="50" spans="2:12" ht="17.25" thickBot="1" x14ac:dyDescent="0.35">
      <c r="B50" s="16" t="s">
        <v>47</v>
      </c>
      <c r="C50" s="311" t="s">
        <v>181</v>
      </c>
      <c r="D50" s="312"/>
    </row>
    <row r="51" spans="2:12" ht="17.25" thickBot="1" x14ac:dyDescent="0.35"/>
    <row r="52" spans="2:12" ht="17.25" thickBot="1" x14ac:dyDescent="0.35">
      <c r="F52" s="357" t="s">
        <v>191</v>
      </c>
      <c r="G52" s="321"/>
      <c r="H52" s="322"/>
      <c r="J52" s="357" t="s">
        <v>192</v>
      </c>
      <c r="K52" s="321"/>
      <c r="L52" s="322"/>
    </row>
    <row r="53" spans="2:12" ht="17.25" thickBot="1" x14ac:dyDescent="0.35">
      <c r="B53" s="11" t="s">
        <v>10</v>
      </c>
      <c r="C53" s="10" t="s">
        <v>2</v>
      </c>
      <c r="D53" s="9" t="s">
        <v>190</v>
      </c>
      <c r="F53" s="16" t="s">
        <v>49</v>
      </c>
      <c r="G53" s="17" t="s">
        <v>54</v>
      </c>
      <c r="H53" s="39" t="s">
        <v>52</v>
      </c>
      <c r="I53" s="1"/>
      <c r="J53" s="16" t="s">
        <v>49</v>
      </c>
      <c r="K53" s="17" t="s">
        <v>54</v>
      </c>
      <c r="L53" s="39" t="s">
        <v>52</v>
      </c>
    </row>
    <row r="54" spans="2:12" x14ac:dyDescent="0.3">
      <c r="B54" s="258">
        <f>VLOOKUP(C54,'몬스터 리스트'!$B$5:$J$13,3,)</f>
        <v>1</v>
      </c>
      <c r="C54" s="259" t="s">
        <v>83</v>
      </c>
      <c r="D54" s="260">
        <f>VLOOKUP(C54,드랍테이블!$D$6:$H$14,5,)</f>
        <v>8.9999999999999993E-3</v>
      </c>
      <c r="F54" s="266">
        <f>1/D54 * $C$47</f>
        <v>1111.1111111111111</v>
      </c>
      <c r="G54" s="267">
        <f>1/D54 * $C$48</f>
        <v>5555.5555555555557</v>
      </c>
      <c r="H54" s="13">
        <f>1/D54 * $C$49</f>
        <v>11111.111111111111</v>
      </c>
      <c r="J54" s="274">
        <f>F54*10/60</f>
        <v>185.18518518518519</v>
      </c>
      <c r="K54" s="275">
        <f t="shared" ref="K54:L54" si="13">G54*10/60</f>
        <v>925.92592592592587</v>
      </c>
      <c r="L54" s="276">
        <f t="shared" si="13"/>
        <v>1851.8518518518517</v>
      </c>
    </row>
    <row r="55" spans="2:12" x14ac:dyDescent="0.3">
      <c r="B55" s="255">
        <f>VLOOKUP(C55,'몬스터 리스트'!$B$5:$J$13,3,)</f>
        <v>5</v>
      </c>
      <c r="C55" s="254" t="s">
        <v>84</v>
      </c>
      <c r="D55" s="260">
        <f>VLOOKUP(C55,드랍테이블!$D$6:$H$14,5,)</f>
        <v>4.4999999999999998E-2</v>
      </c>
      <c r="F55" s="263">
        <f t="shared" ref="F55:F62" si="14">1/D55 * $C$47</f>
        <v>222.22222222222223</v>
      </c>
      <c r="G55" s="262">
        <f t="shared" ref="G55:G62" si="15">1/D55 * $C$48</f>
        <v>1111.1111111111111</v>
      </c>
      <c r="H55" s="15">
        <f t="shared" ref="H55:H62" si="16">1/D55 * $C$49</f>
        <v>2222.2222222222222</v>
      </c>
      <c r="J55" s="269">
        <f t="shared" ref="J55:J57" si="17">F55*10/60</f>
        <v>37.037037037037038</v>
      </c>
      <c r="K55" s="268">
        <f t="shared" ref="K55:K57" si="18">G55*10/60</f>
        <v>185.18518518518519</v>
      </c>
      <c r="L55" s="270">
        <f t="shared" ref="L55:L57" si="19">H55*10/60</f>
        <v>370.37037037037038</v>
      </c>
    </row>
    <row r="56" spans="2:12" x14ac:dyDescent="0.3">
      <c r="B56" s="255">
        <f>VLOOKUP(C56,'몬스터 리스트'!$B$5:$J$13,3,)</f>
        <v>10</v>
      </c>
      <c r="C56" s="254" t="s">
        <v>85</v>
      </c>
      <c r="D56" s="260">
        <f>VLOOKUP(C56,드랍테이블!$D$6:$H$14,5,)</f>
        <v>0.09</v>
      </c>
      <c r="F56" s="263">
        <f t="shared" si="14"/>
        <v>111.11111111111111</v>
      </c>
      <c r="G56" s="262">
        <f t="shared" si="15"/>
        <v>555.55555555555554</v>
      </c>
      <c r="H56" s="15">
        <f t="shared" si="16"/>
        <v>1111.1111111111111</v>
      </c>
      <c r="J56" s="269">
        <f t="shared" si="17"/>
        <v>18.518518518518519</v>
      </c>
      <c r="K56" s="268">
        <f t="shared" si="18"/>
        <v>92.592592592592595</v>
      </c>
      <c r="L56" s="270">
        <f t="shared" si="19"/>
        <v>185.18518518518519</v>
      </c>
    </row>
    <row r="57" spans="2:12" x14ac:dyDescent="0.3">
      <c r="B57" s="255">
        <f>VLOOKUP(C57,'몬스터 리스트'!$B$5:$J$13,3,)</f>
        <v>15</v>
      </c>
      <c r="C57" s="254" t="s">
        <v>86</v>
      </c>
      <c r="D57" s="260">
        <f>VLOOKUP(C57,드랍테이블!$D$6:$H$14,5,)</f>
        <v>0.13499999999999998</v>
      </c>
      <c r="F57" s="263">
        <f t="shared" si="14"/>
        <v>74.074074074074076</v>
      </c>
      <c r="G57" s="262">
        <f t="shared" si="15"/>
        <v>370.37037037037044</v>
      </c>
      <c r="H57" s="15">
        <f t="shared" si="16"/>
        <v>740.74074074074088</v>
      </c>
      <c r="J57" s="269">
        <f t="shared" si="17"/>
        <v>12.345679012345679</v>
      </c>
      <c r="K57" s="268">
        <f t="shared" si="18"/>
        <v>61.728395061728406</v>
      </c>
      <c r="L57" s="270">
        <f t="shared" si="19"/>
        <v>123.45679012345681</v>
      </c>
    </row>
    <row r="58" spans="2:12" x14ac:dyDescent="0.3">
      <c r="B58" s="255">
        <f>VLOOKUP(C58,'몬스터 리스트'!$B$5:$J$13,3,)</f>
        <v>20</v>
      </c>
      <c r="C58" s="254" t="s">
        <v>88</v>
      </c>
      <c r="D58" s="260">
        <f>VLOOKUP(C58,드랍테이블!$D$6:$H$14,5,)</f>
        <v>0.18</v>
      </c>
      <c r="F58" s="263">
        <f t="shared" si="14"/>
        <v>55.555555555555557</v>
      </c>
      <c r="G58" s="262">
        <f t="shared" si="15"/>
        <v>277.77777777777777</v>
      </c>
      <c r="H58" s="15">
        <f t="shared" si="16"/>
        <v>555.55555555555554</v>
      </c>
      <c r="J58" s="269">
        <f t="shared" ref="J58:L59" si="20">F58*10/60</f>
        <v>9.2592592592592595</v>
      </c>
      <c r="K58" s="268">
        <f t="shared" si="20"/>
        <v>46.296296296296298</v>
      </c>
      <c r="L58" s="270">
        <f t="shared" si="20"/>
        <v>92.592592592592595</v>
      </c>
    </row>
    <row r="59" spans="2:12" x14ac:dyDescent="0.3">
      <c r="B59" s="255">
        <f>VLOOKUP(C59,'몬스터 리스트'!$B$5:$J$13,3,)</f>
        <v>25</v>
      </c>
      <c r="C59" s="254" t="s">
        <v>89</v>
      </c>
      <c r="D59" s="260">
        <f>VLOOKUP(C59,드랍테이블!$D$6:$H$14,5,)</f>
        <v>0.22499999999999998</v>
      </c>
      <c r="F59" s="263">
        <f t="shared" si="14"/>
        <v>44.444444444444443</v>
      </c>
      <c r="G59" s="262">
        <f t="shared" si="15"/>
        <v>222.22222222222223</v>
      </c>
      <c r="H59" s="15">
        <f t="shared" si="16"/>
        <v>444.44444444444446</v>
      </c>
      <c r="J59" s="269">
        <f t="shared" si="20"/>
        <v>7.4074074074074074</v>
      </c>
      <c r="K59" s="268">
        <f t="shared" si="20"/>
        <v>37.037037037037038</v>
      </c>
      <c r="L59" s="270">
        <f t="shared" si="20"/>
        <v>74.074074074074076</v>
      </c>
    </row>
    <row r="60" spans="2:12" x14ac:dyDescent="0.3">
      <c r="B60" s="255">
        <f>VLOOKUP(C60,'몬스터 리스트'!$B$5:$J$13,3,)</f>
        <v>15</v>
      </c>
      <c r="C60" s="254" t="s">
        <v>87</v>
      </c>
      <c r="D60" s="260">
        <f>VLOOKUP(C60,드랍테이블!$D$6:$H$14,5,)</f>
        <v>1.3499999999999999</v>
      </c>
      <c r="F60" s="263">
        <f t="shared" si="14"/>
        <v>7.4074074074074083</v>
      </c>
      <c r="G60" s="262">
        <f t="shared" si="15"/>
        <v>37.037037037037038</v>
      </c>
      <c r="H60" s="15">
        <f t="shared" si="16"/>
        <v>74.074074074074076</v>
      </c>
      <c r="J60" s="269">
        <f>F60*300/60</f>
        <v>37.037037037037045</v>
      </c>
      <c r="K60" s="268">
        <f>G60*300/60</f>
        <v>185.18518518518519</v>
      </c>
      <c r="L60" s="270">
        <f>H60*300/60</f>
        <v>370.37037037037038</v>
      </c>
    </row>
    <row r="61" spans="2:12" x14ac:dyDescent="0.3">
      <c r="B61" s="255">
        <f>VLOOKUP(C61,'몬스터 리스트'!$B$5:$J$13,3,)</f>
        <v>30</v>
      </c>
      <c r="C61" s="254" t="s">
        <v>90</v>
      </c>
      <c r="D61" s="260">
        <f>VLOOKUP(C61,드랍테이블!$D$6:$H$14,5,)</f>
        <v>2.6999999999999997</v>
      </c>
      <c r="F61" s="263">
        <f t="shared" si="14"/>
        <v>3.7037037037037042</v>
      </c>
      <c r="G61" s="262">
        <f t="shared" si="15"/>
        <v>18.518518518518519</v>
      </c>
      <c r="H61" s="15">
        <f t="shared" si="16"/>
        <v>37.037037037037038</v>
      </c>
      <c r="J61" s="269">
        <f>F61*300/60</f>
        <v>18.518518518518523</v>
      </c>
      <c r="K61" s="268">
        <f t="shared" ref="K61:L62" si="21">G61*300/60</f>
        <v>92.592592592592595</v>
      </c>
      <c r="L61" s="270">
        <f t="shared" si="21"/>
        <v>185.18518518518519</v>
      </c>
    </row>
    <row r="62" spans="2:12" ht="17.25" thickBot="1" x14ac:dyDescent="0.35">
      <c r="B62" s="256">
        <f>VLOOKUP(C62,'몬스터 리스트'!$B$5:$J$13,3,)</f>
        <v>30</v>
      </c>
      <c r="C62" s="257" t="s">
        <v>91</v>
      </c>
      <c r="D62" s="261">
        <f>VLOOKUP(C62,드랍테이블!$D$6:$H$14,5,)</f>
        <v>2.6999999999999997</v>
      </c>
      <c r="F62" s="264">
        <f t="shared" si="14"/>
        <v>3.7037037037037042</v>
      </c>
      <c r="G62" s="265">
        <f t="shared" si="15"/>
        <v>18.518518518518519</v>
      </c>
      <c r="H62" s="19">
        <f t="shared" si="16"/>
        <v>37.037037037037038</v>
      </c>
      <c r="J62" s="271">
        <f>F62*300/60</f>
        <v>18.518518518518523</v>
      </c>
      <c r="K62" s="272">
        <f t="shared" si="21"/>
        <v>92.592592592592595</v>
      </c>
      <c r="L62" s="273">
        <f t="shared" si="21"/>
        <v>185.18518518518519</v>
      </c>
    </row>
  </sheetData>
  <mergeCells count="13">
    <mergeCell ref="J52:L52"/>
    <mergeCell ref="F52:H52"/>
    <mergeCell ref="C50:D50"/>
    <mergeCell ref="B44:M44"/>
    <mergeCell ref="C46:D46"/>
    <mergeCell ref="C47:D47"/>
    <mergeCell ref="C48:D48"/>
    <mergeCell ref="C49:D49"/>
    <mergeCell ref="B2:G2"/>
    <mergeCell ref="V5:Y5"/>
    <mergeCell ref="Z5:AC5"/>
    <mergeCell ref="AD5:AG5"/>
    <mergeCell ref="AH5:AK5"/>
  </mergeCells>
  <phoneticPr fontId="2" type="noConversion"/>
  <pageMargins left="0.25" right="0.25" top="0.75" bottom="0.75" header="0.3" footer="0.3"/>
  <pageSetup paperSize="9" orientation="landscape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E74F91-4B42-4B2A-A01D-E8A6817E8A3A}">
          <x14:formula1>
            <xm:f>'몬스터 리스트'!$B$5:$B$13</xm:f>
          </x14:formula1>
          <xm:sqref>C54:C63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INDEX</vt:lpstr>
      <vt:lpstr>개요</vt:lpstr>
      <vt:lpstr>연관도</vt:lpstr>
      <vt:lpstr>데미지</vt:lpstr>
      <vt:lpstr>연산</vt:lpstr>
      <vt:lpstr>숙련도 적용</vt:lpstr>
      <vt:lpstr>숙련도 경험치 테이블</vt:lpstr>
      <vt:lpstr>신력레벨</vt:lpstr>
      <vt:lpstr>신력 경험치 테이블</vt:lpstr>
      <vt:lpstr>몬스터 리스트</vt:lpstr>
      <vt:lpstr>체력</vt:lpstr>
      <vt:lpstr>신력 리스트</vt:lpstr>
      <vt:lpstr>드랍테이블</vt:lpstr>
      <vt:lpstr>아이템 기준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임해인</dc:creator>
  <cp:lastModifiedBy>임해인</cp:lastModifiedBy>
  <cp:lastPrinted>2022-06-06T07:15:13Z</cp:lastPrinted>
  <dcterms:created xsi:type="dcterms:W3CDTF">2022-06-05T04:09:00Z</dcterms:created>
  <dcterms:modified xsi:type="dcterms:W3CDTF">2022-12-25T17:37:50Z</dcterms:modified>
</cp:coreProperties>
</file>