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codeName="ThisWorkbook" autoCompressPictures="0"/>
  <workbookProtection lockStructure="1" lockWindows="1"/>
  <bookViews>
    <workbookView xWindow="0" yWindow="0" windowWidth="25600" windowHeight="14120" tabRatio="500"/>
  </bookViews>
  <sheets>
    <sheet name="Accrual based" sheetId="2" r:id="rId1"/>
    <sheet name="PV riskfree" sheetId="3" r:id="rId2"/>
    <sheet name="PV risky" sheetId="5" r:id="rId3"/>
    <sheet name="Futute PVs" sheetId="7" r:id="rId4"/>
    <sheet name="Exposure" sheetId="9" r:id="rId5"/>
  </sheets>
  <definedNames>
    <definedName name="defaultintensity">'PV risky'!$C$4</definedName>
    <definedName name="discountrate">'PV riskfree'!$C$3</definedName>
    <definedName name="spotdate">'Accrual based'!$C$2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7" i="9" l="1"/>
  <c r="F8" i="9"/>
  <c r="F9" i="9"/>
  <c r="F10" i="9"/>
  <c r="F11" i="9"/>
  <c r="F12" i="9"/>
  <c r="F13" i="9"/>
  <c r="F14" i="9"/>
  <c r="F15" i="9"/>
  <c r="F16" i="9"/>
  <c r="F17" i="9"/>
  <c r="F6" i="9"/>
  <c r="E7" i="9"/>
  <c r="E8" i="9"/>
  <c r="E9" i="9"/>
  <c r="E10" i="9"/>
  <c r="E11" i="9"/>
  <c r="E12" i="9"/>
  <c r="E13" i="9"/>
  <c r="E14" i="9"/>
  <c r="E15" i="9"/>
  <c r="E16" i="9"/>
  <c r="E17" i="9"/>
  <c r="E6" i="9"/>
  <c r="C20" i="9"/>
  <c r="C19" i="9"/>
  <c r="C8" i="9"/>
  <c r="C7" i="9"/>
  <c r="C6" i="9"/>
  <c r="D6" i="9"/>
  <c r="D7" i="9"/>
  <c r="D8" i="9"/>
  <c r="D41" i="9"/>
  <c r="C9" i="9"/>
  <c r="D9" i="9"/>
  <c r="D42" i="9"/>
  <c r="C10" i="9"/>
  <c r="D10" i="9"/>
  <c r="D43" i="9"/>
  <c r="C11" i="9"/>
  <c r="D11" i="9"/>
  <c r="D44" i="9"/>
  <c r="C12" i="9"/>
  <c r="D12" i="9"/>
  <c r="D45" i="9"/>
  <c r="C13" i="9"/>
  <c r="D13" i="9"/>
  <c r="D46" i="9"/>
  <c r="C14" i="9"/>
  <c r="D14" i="9"/>
  <c r="D47" i="9"/>
  <c r="C15" i="9"/>
  <c r="D15" i="9"/>
  <c r="D48" i="9"/>
  <c r="C16" i="9"/>
  <c r="D16" i="9"/>
  <c r="D49" i="9"/>
  <c r="C17" i="9"/>
  <c r="D17" i="9"/>
  <c r="D50" i="9"/>
  <c r="D40" i="9"/>
  <c r="B8" i="9"/>
  <c r="B7" i="9"/>
  <c r="B41" i="9"/>
  <c r="C41" i="9"/>
  <c r="B9" i="9"/>
  <c r="B42" i="9"/>
  <c r="C42" i="9"/>
  <c r="B10" i="9"/>
  <c r="B43" i="9"/>
  <c r="C43" i="9"/>
  <c r="B11" i="9"/>
  <c r="B44" i="9"/>
  <c r="C44" i="9"/>
  <c r="B12" i="9"/>
  <c r="B45" i="9"/>
  <c r="C45" i="9"/>
  <c r="B13" i="9"/>
  <c r="B46" i="9"/>
  <c r="C46" i="9"/>
  <c r="B14" i="9"/>
  <c r="B47" i="9"/>
  <c r="C47" i="9"/>
  <c r="B15" i="9"/>
  <c r="B48" i="9"/>
  <c r="C48" i="9"/>
  <c r="B16" i="9"/>
  <c r="B49" i="9"/>
  <c r="C49" i="9"/>
  <c r="B17" i="9"/>
  <c r="B50" i="9"/>
  <c r="C50" i="9"/>
  <c r="C40" i="9"/>
  <c r="B6" i="9"/>
  <c r="B40" i="9"/>
  <c r="C2" i="5"/>
  <c r="C2" i="9"/>
  <c r="E9" i="3"/>
  <c r="E10" i="3"/>
  <c r="E11" i="3"/>
  <c r="E12" i="3"/>
  <c r="E13" i="3"/>
  <c r="E14" i="3"/>
  <c r="E15" i="3"/>
  <c r="E16" i="3"/>
  <c r="E17" i="3"/>
  <c r="E18" i="3"/>
  <c r="E19" i="3"/>
  <c r="E8" i="3"/>
  <c r="B9" i="3"/>
  <c r="B10" i="3"/>
  <c r="B11" i="3"/>
  <c r="B12" i="3"/>
  <c r="B13" i="3"/>
  <c r="B14" i="3"/>
  <c r="B15" i="3"/>
  <c r="B16" i="3"/>
  <c r="B17" i="3"/>
  <c r="B18" i="3"/>
  <c r="B19" i="3"/>
  <c r="B8" i="3"/>
  <c r="B7" i="7"/>
  <c r="B8" i="7"/>
  <c r="B9" i="7"/>
  <c r="B10" i="7"/>
  <c r="B11" i="7"/>
  <c r="B12" i="7"/>
  <c r="B13" i="7"/>
  <c r="B14" i="7"/>
  <c r="B15" i="7"/>
  <c r="B16" i="7"/>
  <c r="B17" i="7"/>
  <c r="B6" i="7"/>
  <c r="C2" i="7"/>
  <c r="B38" i="7"/>
  <c r="C37" i="7" a="1"/>
  <c r="B39" i="7"/>
  <c r="D37" i="7"/>
  <c r="D38" i="7"/>
  <c r="D54" i="7"/>
  <c r="D39" i="7"/>
  <c r="D55" i="7"/>
  <c r="B40" i="7"/>
  <c r="D40" i="7"/>
  <c r="D56" i="7"/>
  <c r="B41" i="7"/>
  <c r="D41" i="7"/>
  <c r="D57" i="7"/>
  <c r="B42" i="7"/>
  <c r="D42" i="7"/>
  <c r="D58" i="7"/>
  <c r="B43" i="7"/>
  <c r="D43" i="7"/>
  <c r="D59" i="7"/>
  <c r="B44" i="7"/>
  <c r="D44" i="7"/>
  <c r="D60" i="7"/>
  <c r="B45" i="7"/>
  <c r="D45" i="7"/>
  <c r="D61" i="7"/>
  <c r="B46" i="7"/>
  <c r="D46" i="7"/>
  <c r="D62" i="7"/>
  <c r="B47" i="7"/>
  <c r="D47" i="7"/>
  <c r="D63" i="7"/>
  <c r="B48" i="7"/>
  <c r="D48" i="7"/>
  <c r="D64" i="7"/>
  <c r="B49" i="7"/>
  <c r="D49" i="7"/>
  <c r="D65" i="7"/>
  <c r="D67" i="7"/>
  <c r="E37" i="7"/>
  <c r="E38" i="7"/>
  <c r="E54" i="7"/>
  <c r="E39" i="7"/>
  <c r="E55" i="7"/>
  <c r="E40" i="7"/>
  <c r="E56" i="7"/>
  <c r="E41" i="7"/>
  <c r="E57" i="7"/>
  <c r="E42" i="7"/>
  <c r="E58" i="7"/>
  <c r="E43" i="7"/>
  <c r="E59" i="7"/>
  <c r="E44" i="7"/>
  <c r="E60" i="7"/>
  <c r="E45" i="7"/>
  <c r="E61" i="7"/>
  <c r="E46" i="7"/>
  <c r="E62" i="7"/>
  <c r="E47" i="7"/>
  <c r="E63" i="7"/>
  <c r="E48" i="7"/>
  <c r="E64" i="7"/>
  <c r="E49" i="7"/>
  <c r="E65" i="7"/>
  <c r="E67" i="7"/>
  <c r="F37" i="7"/>
  <c r="F38" i="7"/>
  <c r="F54" i="7"/>
  <c r="F39" i="7"/>
  <c r="F55" i="7"/>
  <c r="F40" i="7"/>
  <c r="F56" i="7"/>
  <c r="F41" i="7"/>
  <c r="F57" i="7"/>
  <c r="F42" i="7"/>
  <c r="F58" i="7"/>
  <c r="F43" i="7"/>
  <c r="F59" i="7"/>
  <c r="F44" i="7"/>
  <c r="F60" i="7"/>
  <c r="F45" i="7"/>
  <c r="F61" i="7"/>
  <c r="F46" i="7"/>
  <c r="F62" i="7"/>
  <c r="F47" i="7"/>
  <c r="F63" i="7"/>
  <c r="F48" i="7"/>
  <c r="F64" i="7"/>
  <c r="F49" i="7"/>
  <c r="F65" i="7"/>
  <c r="F67" i="7"/>
  <c r="G37" i="7"/>
  <c r="G38" i="7"/>
  <c r="G54" i="7"/>
  <c r="G39" i="7"/>
  <c r="G55" i="7"/>
  <c r="G40" i="7"/>
  <c r="G56" i="7"/>
  <c r="G41" i="7"/>
  <c r="G57" i="7"/>
  <c r="G42" i="7"/>
  <c r="G58" i="7"/>
  <c r="G43" i="7"/>
  <c r="G59" i="7"/>
  <c r="G44" i="7"/>
  <c r="G60" i="7"/>
  <c r="G45" i="7"/>
  <c r="G61" i="7"/>
  <c r="G46" i="7"/>
  <c r="G62" i="7"/>
  <c r="G47" i="7"/>
  <c r="G63" i="7"/>
  <c r="G48" i="7"/>
  <c r="G64" i="7"/>
  <c r="G49" i="7"/>
  <c r="G65" i="7"/>
  <c r="G67" i="7"/>
  <c r="H37" i="7"/>
  <c r="H38" i="7"/>
  <c r="H54" i="7"/>
  <c r="H39" i="7"/>
  <c r="H55" i="7"/>
  <c r="H40" i="7"/>
  <c r="H56" i="7"/>
  <c r="H41" i="7"/>
  <c r="H57" i="7"/>
  <c r="H42" i="7"/>
  <c r="H58" i="7"/>
  <c r="H43" i="7"/>
  <c r="H59" i="7"/>
  <c r="H44" i="7"/>
  <c r="H60" i="7"/>
  <c r="H45" i="7"/>
  <c r="H61" i="7"/>
  <c r="H46" i="7"/>
  <c r="H62" i="7"/>
  <c r="H47" i="7"/>
  <c r="H63" i="7"/>
  <c r="H48" i="7"/>
  <c r="H64" i="7"/>
  <c r="H49" i="7"/>
  <c r="H65" i="7"/>
  <c r="H67" i="7"/>
  <c r="I37" i="7"/>
  <c r="I38" i="7"/>
  <c r="I54" i="7"/>
  <c r="I39" i="7"/>
  <c r="I55" i="7"/>
  <c r="I40" i="7"/>
  <c r="I56" i="7"/>
  <c r="I41" i="7"/>
  <c r="I57" i="7"/>
  <c r="I42" i="7"/>
  <c r="I58" i="7"/>
  <c r="I43" i="7"/>
  <c r="I59" i="7"/>
  <c r="I44" i="7"/>
  <c r="I60" i="7"/>
  <c r="I45" i="7"/>
  <c r="I61" i="7"/>
  <c r="I46" i="7"/>
  <c r="I62" i="7"/>
  <c r="I47" i="7"/>
  <c r="I63" i="7"/>
  <c r="I48" i="7"/>
  <c r="I64" i="7"/>
  <c r="I49" i="7"/>
  <c r="I65" i="7"/>
  <c r="I67" i="7"/>
  <c r="J37" i="7"/>
  <c r="J38" i="7"/>
  <c r="J54" i="7"/>
  <c r="J39" i="7"/>
  <c r="J55" i="7"/>
  <c r="J40" i="7"/>
  <c r="J56" i="7"/>
  <c r="J41" i="7"/>
  <c r="J57" i="7"/>
  <c r="J42" i="7"/>
  <c r="J58" i="7"/>
  <c r="J43" i="7"/>
  <c r="J59" i="7"/>
  <c r="J44" i="7"/>
  <c r="J60" i="7"/>
  <c r="J45" i="7"/>
  <c r="J61" i="7"/>
  <c r="J46" i="7"/>
  <c r="J62" i="7"/>
  <c r="J47" i="7"/>
  <c r="J63" i="7"/>
  <c r="J48" i="7"/>
  <c r="J64" i="7"/>
  <c r="J49" i="7"/>
  <c r="J65" i="7"/>
  <c r="J67" i="7"/>
  <c r="K37" i="7"/>
  <c r="K38" i="7"/>
  <c r="K54" i="7"/>
  <c r="K39" i="7"/>
  <c r="K55" i="7"/>
  <c r="K40" i="7"/>
  <c r="K56" i="7"/>
  <c r="K41" i="7"/>
  <c r="K57" i="7"/>
  <c r="K42" i="7"/>
  <c r="K58" i="7"/>
  <c r="K43" i="7"/>
  <c r="K59" i="7"/>
  <c r="K44" i="7"/>
  <c r="K60" i="7"/>
  <c r="K45" i="7"/>
  <c r="K61" i="7"/>
  <c r="K46" i="7"/>
  <c r="K62" i="7"/>
  <c r="K47" i="7"/>
  <c r="K63" i="7"/>
  <c r="K48" i="7"/>
  <c r="K64" i="7"/>
  <c r="K49" i="7"/>
  <c r="K65" i="7"/>
  <c r="K67" i="7"/>
  <c r="L37" i="7"/>
  <c r="L38" i="7"/>
  <c r="L54" i="7"/>
  <c r="L39" i="7"/>
  <c r="L55" i="7"/>
  <c r="L40" i="7"/>
  <c r="L56" i="7"/>
  <c r="L41" i="7"/>
  <c r="L57" i="7"/>
  <c r="L42" i="7"/>
  <c r="L58" i="7"/>
  <c r="L43" i="7"/>
  <c r="L59" i="7"/>
  <c r="L44" i="7"/>
  <c r="L60" i="7"/>
  <c r="L45" i="7"/>
  <c r="L61" i="7"/>
  <c r="L46" i="7"/>
  <c r="L62" i="7"/>
  <c r="L47" i="7"/>
  <c r="L63" i="7"/>
  <c r="L48" i="7"/>
  <c r="L64" i="7"/>
  <c r="L49" i="7"/>
  <c r="L65" i="7"/>
  <c r="L67" i="7"/>
  <c r="M37" i="7"/>
  <c r="M38" i="7"/>
  <c r="M54" i="7"/>
  <c r="M39" i="7"/>
  <c r="M55" i="7"/>
  <c r="M40" i="7"/>
  <c r="M56" i="7"/>
  <c r="M41" i="7"/>
  <c r="M57" i="7"/>
  <c r="M42" i="7"/>
  <c r="M58" i="7"/>
  <c r="M43" i="7"/>
  <c r="M59" i="7"/>
  <c r="M44" i="7"/>
  <c r="M60" i="7"/>
  <c r="M45" i="7"/>
  <c r="M61" i="7"/>
  <c r="M46" i="7"/>
  <c r="M62" i="7"/>
  <c r="M47" i="7"/>
  <c r="M63" i="7"/>
  <c r="M48" i="7"/>
  <c r="M64" i="7"/>
  <c r="M49" i="7"/>
  <c r="M65" i="7"/>
  <c r="M67" i="7"/>
  <c r="N37" i="7"/>
  <c r="N38" i="7"/>
  <c r="N54" i="7"/>
  <c r="N39" i="7"/>
  <c r="N55" i="7"/>
  <c r="N40" i="7"/>
  <c r="N56" i="7"/>
  <c r="N41" i="7"/>
  <c r="N57" i="7"/>
  <c r="N42" i="7"/>
  <c r="N58" i="7"/>
  <c r="N43" i="7"/>
  <c r="N59" i="7"/>
  <c r="N44" i="7"/>
  <c r="N60" i="7"/>
  <c r="N45" i="7"/>
  <c r="N61" i="7"/>
  <c r="N46" i="7"/>
  <c r="N62" i="7"/>
  <c r="N47" i="7"/>
  <c r="N63" i="7"/>
  <c r="N48" i="7"/>
  <c r="N64" i="7"/>
  <c r="N49" i="7"/>
  <c r="N65" i="7"/>
  <c r="N67" i="7"/>
  <c r="C37" i="7"/>
  <c r="C38" i="7"/>
  <c r="C54" i="7"/>
  <c r="C39" i="7"/>
  <c r="C55" i="7"/>
  <c r="C40" i="7"/>
  <c r="C56" i="7"/>
  <c r="C41" i="7"/>
  <c r="C57" i="7"/>
  <c r="C42" i="7"/>
  <c r="C58" i="7"/>
  <c r="C43" i="7"/>
  <c r="C59" i="7"/>
  <c r="C44" i="7"/>
  <c r="C60" i="7"/>
  <c r="C45" i="7"/>
  <c r="C61" i="7"/>
  <c r="C46" i="7"/>
  <c r="C62" i="7"/>
  <c r="C47" i="7"/>
  <c r="C63" i="7"/>
  <c r="C48" i="7"/>
  <c r="C64" i="7"/>
  <c r="C49" i="7"/>
  <c r="C65" i="7"/>
  <c r="C67" i="7"/>
  <c r="B55" i="7"/>
  <c r="B56" i="7"/>
  <c r="B57" i="7"/>
  <c r="B58" i="7"/>
  <c r="B59" i="7"/>
  <c r="B60" i="7"/>
  <c r="B61" i="7"/>
  <c r="B62" i="7"/>
  <c r="B63" i="7"/>
  <c r="B64" i="7"/>
  <c r="B65" i="7"/>
  <c r="B54" i="7"/>
  <c r="C53" i="7" a="1"/>
  <c r="C53" i="7"/>
  <c r="D53" i="7"/>
  <c r="E53" i="7"/>
  <c r="F53" i="7"/>
  <c r="G53" i="7"/>
  <c r="H53" i="7"/>
  <c r="I53" i="7"/>
  <c r="J53" i="7"/>
  <c r="K53" i="7"/>
  <c r="L53" i="7"/>
  <c r="M53" i="7"/>
  <c r="N53" i="7"/>
  <c r="E11" i="5"/>
  <c r="E12" i="5"/>
  <c r="E13" i="5"/>
  <c r="E14" i="5"/>
  <c r="E15" i="5"/>
  <c r="E16" i="5"/>
  <c r="E17" i="5"/>
  <c r="E18" i="5"/>
  <c r="E19" i="5"/>
  <c r="E20" i="5"/>
  <c r="E21" i="5"/>
  <c r="E10" i="5"/>
  <c r="B11" i="5"/>
  <c r="B12" i="5"/>
  <c r="B13" i="5"/>
  <c r="B14" i="5"/>
  <c r="B15" i="5"/>
  <c r="B16" i="5"/>
  <c r="B17" i="5"/>
  <c r="B18" i="5"/>
  <c r="B19" i="5"/>
  <c r="B20" i="5"/>
  <c r="B21" i="5"/>
  <c r="B10" i="5"/>
  <c r="D7" i="2"/>
  <c r="D8" i="2"/>
  <c r="D9" i="2"/>
  <c r="D10" i="2"/>
  <c r="D11" i="2"/>
  <c r="D12" i="2"/>
  <c r="D13" i="2"/>
  <c r="D14" i="2"/>
  <c r="D15" i="2"/>
  <c r="D16" i="2"/>
  <c r="D17" i="2"/>
  <c r="D18" i="2"/>
  <c r="C3" i="2"/>
  <c r="C3" i="5"/>
  <c r="F10" i="5"/>
  <c r="F21" i="5"/>
  <c r="F20" i="5"/>
  <c r="F19" i="5"/>
  <c r="F18" i="5"/>
  <c r="F17" i="5"/>
  <c r="F16" i="5"/>
  <c r="F15" i="5"/>
  <c r="F14" i="5"/>
  <c r="F13" i="5"/>
  <c r="F12" i="5"/>
  <c r="F11" i="5"/>
  <c r="F9" i="3"/>
  <c r="C9" i="3"/>
  <c r="D9" i="3"/>
  <c r="G9" i="3"/>
  <c r="F10" i="3"/>
  <c r="C10" i="3"/>
  <c r="D10" i="3"/>
  <c r="G10" i="3"/>
  <c r="F11" i="3"/>
  <c r="C11" i="3"/>
  <c r="D11" i="3"/>
  <c r="G11" i="3"/>
  <c r="F12" i="3"/>
  <c r="C12" i="3"/>
  <c r="D12" i="3"/>
  <c r="G12" i="3"/>
  <c r="F13" i="3"/>
  <c r="C13" i="3"/>
  <c r="D13" i="3"/>
  <c r="G13" i="3"/>
  <c r="F14" i="3"/>
  <c r="C14" i="3"/>
  <c r="D14" i="3"/>
  <c r="G14" i="3"/>
  <c r="F15" i="3"/>
  <c r="C15" i="3"/>
  <c r="D15" i="3"/>
  <c r="G15" i="3"/>
  <c r="F16" i="3"/>
  <c r="C16" i="3"/>
  <c r="D16" i="3"/>
  <c r="G16" i="3"/>
  <c r="F17" i="3"/>
  <c r="C17" i="3"/>
  <c r="D17" i="3"/>
  <c r="G17" i="3"/>
  <c r="F18" i="3"/>
  <c r="C18" i="3"/>
  <c r="D18" i="3"/>
  <c r="G18" i="3"/>
  <c r="F19" i="3"/>
  <c r="C19" i="3"/>
  <c r="D19" i="3"/>
  <c r="G19" i="3"/>
  <c r="F8" i="3"/>
  <c r="C8" i="3"/>
  <c r="D8" i="3"/>
  <c r="G8" i="3"/>
  <c r="C4" i="3"/>
  <c r="C5" i="5"/>
  <c r="C21" i="5"/>
  <c r="H21" i="5"/>
  <c r="C10" i="5"/>
  <c r="H10" i="5"/>
  <c r="C11" i="5"/>
  <c r="H11" i="5"/>
  <c r="C12" i="5"/>
  <c r="H12" i="5"/>
  <c r="C13" i="5"/>
  <c r="H13" i="5"/>
  <c r="C14" i="5"/>
  <c r="H14" i="5"/>
  <c r="C15" i="5"/>
  <c r="H15" i="5"/>
  <c r="C16" i="5"/>
  <c r="H16" i="5"/>
  <c r="C17" i="5"/>
  <c r="H17" i="5"/>
  <c r="C18" i="5"/>
  <c r="H18" i="5"/>
  <c r="C19" i="5"/>
  <c r="H19" i="5"/>
  <c r="C20" i="5"/>
  <c r="H20" i="5"/>
  <c r="D10" i="5"/>
  <c r="G10" i="5"/>
  <c r="D21" i="5"/>
  <c r="G21" i="5"/>
  <c r="D20" i="5"/>
  <c r="G20" i="5"/>
  <c r="D19" i="5"/>
  <c r="G19" i="5"/>
  <c r="D18" i="5"/>
  <c r="G18" i="5"/>
  <c r="D17" i="5"/>
  <c r="G17" i="5"/>
  <c r="D16" i="5"/>
  <c r="G16" i="5"/>
  <c r="D15" i="5"/>
  <c r="G15" i="5"/>
  <c r="D14" i="5"/>
  <c r="G14" i="5"/>
  <c r="D13" i="5"/>
  <c r="G13" i="5"/>
  <c r="D12" i="5"/>
  <c r="G12" i="5"/>
  <c r="C2" i="3"/>
  <c r="D11" i="5"/>
  <c r="G11" i="5"/>
  <c r="C6" i="5"/>
  <c r="C6" i="7" a="1"/>
  <c r="C6" i="7"/>
  <c r="C7" i="7"/>
  <c r="C17" i="7"/>
  <c r="C16" i="7"/>
  <c r="C15" i="7"/>
  <c r="C14" i="7"/>
  <c r="C13" i="7"/>
  <c r="C12" i="7"/>
  <c r="C11" i="7"/>
  <c r="C10" i="7"/>
  <c r="C9" i="7"/>
  <c r="C8" i="7"/>
  <c r="C53" i="9"/>
  <c r="D53" i="9"/>
</calcChain>
</file>

<file path=xl/sharedStrings.xml><?xml version="1.0" encoding="utf-8"?>
<sst xmlns="http://schemas.openxmlformats.org/spreadsheetml/2006/main" count="54" uniqueCount="26">
  <si>
    <t>Spot date</t>
  </si>
  <si>
    <t>Payment date</t>
  </si>
  <si>
    <t>Payment amount</t>
  </si>
  <si>
    <t>Outstanding amount</t>
  </si>
  <si>
    <t>Payment outstanding</t>
  </si>
  <si>
    <t>Discount rate</t>
  </si>
  <si>
    <t>Years from spot</t>
  </si>
  <si>
    <t>Discounted payment outstanding</t>
  </si>
  <si>
    <t>DF</t>
  </si>
  <si>
    <t>Deal</t>
  </si>
  <si>
    <t>Default intensity</t>
  </si>
  <si>
    <t>Survival probabiliy</t>
  </si>
  <si>
    <t>PV risky</t>
  </si>
  <si>
    <t>PV riskfree</t>
  </si>
  <si>
    <t>Payment day</t>
  </si>
  <si>
    <t>Discount factors</t>
  </si>
  <si>
    <t>Model day</t>
  </si>
  <si>
    <t>TOTAL</t>
  </si>
  <si>
    <t>Expected Exposure</t>
  </si>
  <si>
    <t>Effective Expected Exposure</t>
  </si>
  <si>
    <t>dt</t>
  </si>
  <si>
    <t>Discounted cashflows</t>
  </si>
  <si>
    <t>mid EE</t>
  </si>
  <si>
    <t>mid EEE</t>
  </si>
  <si>
    <t>EPE</t>
  </si>
  <si>
    <t>EEPE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</si>
</sst>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b/>
      <sz val="12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1">
    <xf numFmtId="0" fontId="0" fillId="0" borderId="0" xfId="0"/>
    <xf numFmtId="0" fontId="0" fillId="2" borderId="0" xfId="0" applyFill="1"/>
    <xf numFmtId="14" fontId="0" fillId="2" borderId="0" xfId="0" applyNumberFormat="1" applyFill="1"/>
    <xf numFmtId="2" fontId="0" fillId="2" borderId="0" xfId="0" applyNumberFormat="1" applyFill="1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  <xf numFmtId="10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14" fontId="0" fillId="0" borderId="4" xfId="0" applyNumberFormat="1" applyBorder="1"/>
    <xf numFmtId="14" fontId="0" fillId="0" borderId="5" xfId="0" applyNumberFormat="1" applyBorder="1"/>
    <xf numFmtId="14" fontId="0" fillId="0" borderId="6" xfId="0" applyNumberForma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right"/>
    </xf>
    <xf numFmtId="14" fontId="0" fillId="0" borderId="8" xfId="0" applyNumberFormat="1" applyBorder="1"/>
    <xf numFmtId="14" fontId="0" fillId="0" borderId="9" xfId="0" applyNumberForma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10" xfId="0" applyBorder="1"/>
    <xf numFmtId="0" fontId="0" fillId="0" borderId="0" xfId="0" applyBorder="1"/>
    <xf numFmtId="0" fontId="0" fillId="0" borderId="11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4" fillId="0" borderId="0" xfId="0" applyFont="1" applyAlignment="1">
      <alignment horizontal="center"/>
    </xf>
    <xf numFmtId="14" fontId="0" fillId="0" borderId="10" xfId="0" applyNumberFormat="1" applyBorder="1"/>
    <xf numFmtId="14" fontId="0" fillId="0" borderId="0" xfId="0" applyNumberFormat="1" applyBorder="1"/>
    <xf numFmtId="0" fontId="4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1" fillId="2" borderId="0" xfId="0" applyFont="1" applyFill="1" applyAlignment="1">
      <alignment horizontal="right"/>
    </xf>
    <xf numFmtId="0" fontId="1" fillId="0" borderId="0" xfId="0" applyFont="1" applyAlignment="1">
      <alignment horizontal="right"/>
    </xf>
    <xf numFmtId="14" fontId="5" fillId="2" borderId="0" xfId="0" applyNumberFormat="1" applyFont="1" applyFill="1" applyAlignment="1">
      <alignment horizontal="right"/>
    </xf>
    <xf numFmtId="14" fontId="1" fillId="2" borderId="0" xfId="0" applyNumberFormat="1" applyFont="1" applyFill="1" applyAlignment="1">
      <alignment horizontal="right"/>
    </xf>
    <xf numFmtId="0" fontId="0" fillId="3" borderId="0" xfId="0" applyFill="1" applyProtection="1">
      <protection locked="0"/>
    </xf>
    <xf numFmtId="14" fontId="0" fillId="4" borderId="0" xfId="0" applyNumberFormat="1" applyFill="1" applyProtection="1">
      <protection locked="0"/>
    </xf>
    <xf numFmtId="10" fontId="0" fillId="4" borderId="0" xfId="0" applyNumberFormat="1" applyFill="1" applyProtection="1">
      <protection locked="0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'Accrual based'!$D$6</c:f>
              <c:strCache>
                <c:ptCount val="1"/>
                <c:pt idx="0">
                  <c:v>Payment outstanding</c:v>
                </c:pt>
              </c:strCache>
            </c:strRef>
          </c:tx>
          <c:invertIfNegative val="0"/>
          <c:cat>
            <c:numRef>
              <c:f>'Accrual based'!$B$7:$B$18</c:f>
              <c:numCache>
                <c:formatCode>m/d/yy</c:formatCode>
                <c:ptCount val="12"/>
                <c:pt idx="0">
                  <c:v>41275.0</c:v>
                </c:pt>
                <c:pt idx="1">
                  <c:v>41306.0</c:v>
                </c:pt>
                <c:pt idx="2">
                  <c:v>41334.0</c:v>
                </c:pt>
                <c:pt idx="3">
                  <c:v>41365.0</c:v>
                </c:pt>
                <c:pt idx="4">
                  <c:v>41395.0</c:v>
                </c:pt>
                <c:pt idx="5">
                  <c:v>41426.0</c:v>
                </c:pt>
                <c:pt idx="6">
                  <c:v>41456.0</c:v>
                </c:pt>
                <c:pt idx="7">
                  <c:v>41487.0</c:v>
                </c:pt>
                <c:pt idx="8">
                  <c:v>41518.0</c:v>
                </c:pt>
                <c:pt idx="9">
                  <c:v>41548.0</c:v>
                </c:pt>
                <c:pt idx="10">
                  <c:v>41579.0</c:v>
                </c:pt>
                <c:pt idx="11">
                  <c:v>41609.0</c:v>
                </c:pt>
              </c:numCache>
            </c:numRef>
          </c:cat>
          <c:val>
            <c:numRef>
              <c:f>'Accrual based'!$D$7:$D$18</c:f>
              <c:numCache>
                <c:formatCode>General</c:formatCode>
                <c:ptCount val="12"/>
                <c:pt idx="0">
                  <c:v>-1000.0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500.0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500.0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00141400"/>
        <c:axId val="-2084680568"/>
      </c:barChart>
      <c:dateAx>
        <c:axId val="-2100141400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crossAx val="-2084680568"/>
        <c:crosses val="autoZero"/>
        <c:auto val="1"/>
        <c:lblOffset val="100"/>
        <c:baseTimeUnit val="months"/>
      </c:dateAx>
      <c:valAx>
        <c:axId val="-20846805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00141400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'PV riskfree'!$F$7</c:f>
              <c:strCache>
                <c:ptCount val="1"/>
                <c:pt idx="0">
                  <c:v>Payment outstanding</c:v>
                </c:pt>
              </c:strCache>
            </c:strRef>
          </c:tx>
          <c:invertIfNegative val="0"/>
          <c:cat>
            <c:numRef>
              <c:f>'PV riskfree'!$B$8:$B$19</c:f>
              <c:numCache>
                <c:formatCode>m/d/yy</c:formatCode>
                <c:ptCount val="12"/>
                <c:pt idx="0">
                  <c:v>41275.0</c:v>
                </c:pt>
                <c:pt idx="1">
                  <c:v>41306.0</c:v>
                </c:pt>
                <c:pt idx="2">
                  <c:v>41334.0</c:v>
                </c:pt>
                <c:pt idx="3">
                  <c:v>41365.0</c:v>
                </c:pt>
                <c:pt idx="4">
                  <c:v>41395.0</c:v>
                </c:pt>
                <c:pt idx="5">
                  <c:v>41426.0</c:v>
                </c:pt>
                <c:pt idx="6">
                  <c:v>41456.0</c:v>
                </c:pt>
                <c:pt idx="7">
                  <c:v>41487.0</c:v>
                </c:pt>
                <c:pt idx="8">
                  <c:v>41518.0</c:v>
                </c:pt>
                <c:pt idx="9">
                  <c:v>41548.0</c:v>
                </c:pt>
                <c:pt idx="10">
                  <c:v>41579.0</c:v>
                </c:pt>
                <c:pt idx="11">
                  <c:v>41609.0</c:v>
                </c:pt>
              </c:numCache>
            </c:numRef>
          </c:cat>
          <c:val>
            <c:numRef>
              <c:f>'PV riskfree'!$F$8:$F$19</c:f>
              <c:numCache>
                <c:formatCode>General</c:formatCode>
                <c:ptCount val="12"/>
                <c:pt idx="0">
                  <c:v>-1000.0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500.0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500.0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02666744"/>
        <c:axId val="-2098402984"/>
      </c:barChart>
      <c:dateAx>
        <c:axId val="-2102666744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crossAx val="-2098402984"/>
        <c:crosses val="autoZero"/>
        <c:auto val="1"/>
        <c:lblOffset val="100"/>
        <c:baseTimeUnit val="months"/>
      </c:dateAx>
      <c:valAx>
        <c:axId val="-20984029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02666744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PV</c:v>
          </c:tx>
          <c:xVal>
            <c:numRef>
              <c:f>'Futute PVs'!$B$6:$B$17</c:f>
              <c:numCache>
                <c:formatCode>m/d/yy</c:formatCode>
                <c:ptCount val="12"/>
                <c:pt idx="0">
                  <c:v>41275.0</c:v>
                </c:pt>
                <c:pt idx="1">
                  <c:v>41306.0</c:v>
                </c:pt>
                <c:pt idx="2">
                  <c:v>41334.0</c:v>
                </c:pt>
                <c:pt idx="3">
                  <c:v>41365.0</c:v>
                </c:pt>
                <c:pt idx="4">
                  <c:v>41395.0</c:v>
                </c:pt>
                <c:pt idx="5">
                  <c:v>41426.0</c:v>
                </c:pt>
                <c:pt idx="6">
                  <c:v>41456.0</c:v>
                </c:pt>
                <c:pt idx="7">
                  <c:v>41487.0</c:v>
                </c:pt>
                <c:pt idx="8">
                  <c:v>41518.0</c:v>
                </c:pt>
                <c:pt idx="9">
                  <c:v>41548.0</c:v>
                </c:pt>
                <c:pt idx="10">
                  <c:v>41579.0</c:v>
                </c:pt>
                <c:pt idx="11">
                  <c:v>41609.0</c:v>
                </c:pt>
              </c:numCache>
            </c:numRef>
          </c:xVal>
          <c:yVal>
            <c:numRef>
              <c:f>'Futute PVs'!$C$6:$C$17</c:f>
              <c:numCache>
                <c:formatCode>General</c:formatCode>
                <c:ptCount val="12"/>
                <c:pt idx="0">
                  <c:v>-59.89354086408122</c:v>
                </c:pt>
                <c:pt idx="1">
                  <c:v>948.1249277844527</c:v>
                </c:pt>
                <c:pt idx="2">
                  <c:v>955.4261839145247</c:v>
                </c:pt>
                <c:pt idx="3">
                  <c:v>963.5753193951475</c:v>
                </c:pt>
                <c:pt idx="4">
                  <c:v>971.5277530061155</c:v>
                </c:pt>
                <c:pt idx="5">
                  <c:v>475.5495640123587</c:v>
                </c:pt>
                <c:pt idx="6">
                  <c:v>479.474297513116</c:v>
                </c:pt>
                <c:pt idx="7">
                  <c:v>483.5638871388701</c:v>
                </c:pt>
                <c:pt idx="8">
                  <c:v>487.6883581824476</c:v>
                </c:pt>
                <c:pt idx="9">
                  <c:v>491.7132737372818</c:v>
                </c:pt>
                <c:pt idx="10">
                  <c:v>495.9072535054396</c:v>
                </c:pt>
                <c:pt idx="11">
                  <c:v>500.0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81199688"/>
        <c:axId val="-2085395848"/>
      </c:scatterChart>
      <c:valAx>
        <c:axId val="-2081199688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crossAx val="-2085395848"/>
        <c:crosses val="autoZero"/>
        <c:crossBetween val="midCat"/>
      </c:valAx>
      <c:valAx>
        <c:axId val="-208539584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crossAx val="-2081199688"/>
        <c:crosses val="autoZero"/>
        <c:crossBetween val="midCat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Exposures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Expected Exposure</c:v>
          </c:tx>
          <c:xVal>
            <c:numRef>
              <c:f>Exposure!$B$6:$B$17</c:f>
              <c:numCache>
                <c:formatCode>m/d/yy</c:formatCode>
                <c:ptCount val="12"/>
                <c:pt idx="0">
                  <c:v>41275.0</c:v>
                </c:pt>
                <c:pt idx="1">
                  <c:v>41306.0</c:v>
                </c:pt>
                <c:pt idx="2">
                  <c:v>41334.0</c:v>
                </c:pt>
                <c:pt idx="3">
                  <c:v>41365.0</c:v>
                </c:pt>
                <c:pt idx="4">
                  <c:v>41395.0</c:v>
                </c:pt>
                <c:pt idx="5">
                  <c:v>41426.0</c:v>
                </c:pt>
                <c:pt idx="6">
                  <c:v>41456.0</c:v>
                </c:pt>
                <c:pt idx="7">
                  <c:v>41487.0</c:v>
                </c:pt>
                <c:pt idx="8">
                  <c:v>41518.0</c:v>
                </c:pt>
                <c:pt idx="9">
                  <c:v>41548.0</c:v>
                </c:pt>
                <c:pt idx="10">
                  <c:v>41579.0</c:v>
                </c:pt>
                <c:pt idx="11">
                  <c:v>41609.0</c:v>
                </c:pt>
              </c:numCache>
            </c:numRef>
          </c:xVal>
          <c:yVal>
            <c:numRef>
              <c:f>Exposure!$C$6:$C$17</c:f>
              <c:numCache>
                <c:formatCode>General</c:formatCode>
                <c:ptCount val="12"/>
                <c:pt idx="0">
                  <c:v>0.0</c:v>
                </c:pt>
                <c:pt idx="1">
                  <c:v>948.1249277844527</c:v>
                </c:pt>
                <c:pt idx="2">
                  <c:v>955.4261839145247</c:v>
                </c:pt>
                <c:pt idx="3">
                  <c:v>963.5753193951475</c:v>
                </c:pt>
                <c:pt idx="4">
                  <c:v>971.5277530061155</c:v>
                </c:pt>
                <c:pt idx="5">
                  <c:v>475.5495640123587</c:v>
                </c:pt>
                <c:pt idx="6">
                  <c:v>479.474297513116</c:v>
                </c:pt>
                <c:pt idx="7">
                  <c:v>483.5638871388701</c:v>
                </c:pt>
                <c:pt idx="8">
                  <c:v>487.6883581824476</c:v>
                </c:pt>
                <c:pt idx="9">
                  <c:v>491.7132737372818</c:v>
                </c:pt>
                <c:pt idx="10">
                  <c:v>495.9072535054396</c:v>
                </c:pt>
                <c:pt idx="11">
                  <c:v>500.0</c:v>
                </c:pt>
              </c:numCache>
            </c:numRef>
          </c:yVal>
          <c:smooth val="0"/>
        </c:ser>
        <c:ser>
          <c:idx val="1"/>
          <c:order val="1"/>
          <c:tx>
            <c:v>Effective Expected Exposure</c:v>
          </c:tx>
          <c:xVal>
            <c:numRef>
              <c:f>Exposure!$B$6:$B$17</c:f>
              <c:numCache>
                <c:formatCode>m/d/yy</c:formatCode>
                <c:ptCount val="12"/>
                <c:pt idx="0">
                  <c:v>41275.0</c:v>
                </c:pt>
                <c:pt idx="1">
                  <c:v>41306.0</c:v>
                </c:pt>
                <c:pt idx="2">
                  <c:v>41334.0</c:v>
                </c:pt>
                <c:pt idx="3">
                  <c:v>41365.0</c:v>
                </c:pt>
                <c:pt idx="4">
                  <c:v>41395.0</c:v>
                </c:pt>
                <c:pt idx="5">
                  <c:v>41426.0</c:v>
                </c:pt>
                <c:pt idx="6">
                  <c:v>41456.0</c:v>
                </c:pt>
                <c:pt idx="7">
                  <c:v>41487.0</c:v>
                </c:pt>
                <c:pt idx="8">
                  <c:v>41518.0</c:v>
                </c:pt>
                <c:pt idx="9">
                  <c:v>41548.0</c:v>
                </c:pt>
                <c:pt idx="10">
                  <c:v>41579.0</c:v>
                </c:pt>
                <c:pt idx="11">
                  <c:v>41609.0</c:v>
                </c:pt>
              </c:numCache>
            </c:numRef>
          </c:xVal>
          <c:yVal>
            <c:numRef>
              <c:f>Exposure!$D$6:$D$17</c:f>
              <c:numCache>
                <c:formatCode>General</c:formatCode>
                <c:ptCount val="12"/>
                <c:pt idx="0">
                  <c:v>0.0</c:v>
                </c:pt>
                <c:pt idx="1">
                  <c:v>948.1249277844527</c:v>
                </c:pt>
                <c:pt idx="2">
                  <c:v>955.4261839145247</c:v>
                </c:pt>
                <c:pt idx="3">
                  <c:v>963.5753193951475</c:v>
                </c:pt>
                <c:pt idx="4">
                  <c:v>971.5277530061155</c:v>
                </c:pt>
                <c:pt idx="5">
                  <c:v>971.5277530061155</c:v>
                </c:pt>
                <c:pt idx="6">
                  <c:v>971.5277530061155</c:v>
                </c:pt>
                <c:pt idx="7">
                  <c:v>971.5277530061155</c:v>
                </c:pt>
                <c:pt idx="8">
                  <c:v>971.5277530061155</c:v>
                </c:pt>
                <c:pt idx="9">
                  <c:v>971.5277530061155</c:v>
                </c:pt>
                <c:pt idx="10">
                  <c:v>971.5277530061155</c:v>
                </c:pt>
                <c:pt idx="11">
                  <c:v>971.5277530061155</c:v>
                </c:pt>
              </c:numCache>
            </c:numRef>
          </c:yVal>
          <c:smooth val="0"/>
        </c:ser>
        <c:ser>
          <c:idx val="2"/>
          <c:order val="2"/>
          <c:tx>
            <c:v>EPE</c:v>
          </c:tx>
          <c:xVal>
            <c:numRef>
              <c:f>Exposure!$B$6:$B$17</c:f>
              <c:numCache>
                <c:formatCode>m/d/yy</c:formatCode>
                <c:ptCount val="12"/>
                <c:pt idx="0">
                  <c:v>41275.0</c:v>
                </c:pt>
                <c:pt idx="1">
                  <c:v>41306.0</c:v>
                </c:pt>
                <c:pt idx="2">
                  <c:v>41334.0</c:v>
                </c:pt>
                <c:pt idx="3">
                  <c:v>41365.0</c:v>
                </c:pt>
                <c:pt idx="4">
                  <c:v>41395.0</c:v>
                </c:pt>
                <c:pt idx="5">
                  <c:v>41426.0</c:v>
                </c:pt>
                <c:pt idx="6">
                  <c:v>41456.0</c:v>
                </c:pt>
                <c:pt idx="7">
                  <c:v>41487.0</c:v>
                </c:pt>
                <c:pt idx="8">
                  <c:v>41518.0</c:v>
                </c:pt>
                <c:pt idx="9">
                  <c:v>41548.0</c:v>
                </c:pt>
                <c:pt idx="10">
                  <c:v>41579.0</c:v>
                </c:pt>
                <c:pt idx="11">
                  <c:v>41609.0</c:v>
                </c:pt>
              </c:numCache>
            </c:numRef>
          </c:xVal>
          <c:yVal>
            <c:numRef>
              <c:f>Exposure!$E$6:$E$17</c:f>
              <c:numCache>
                <c:formatCode>General</c:formatCode>
                <c:ptCount val="12"/>
                <c:pt idx="0">
                  <c:v>634.1048825947843</c:v>
                </c:pt>
                <c:pt idx="1">
                  <c:v>634.1048825947843</c:v>
                </c:pt>
                <c:pt idx="2">
                  <c:v>634.1048825947843</c:v>
                </c:pt>
                <c:pt idx="3">
                  <c:v>634.1048825947843</c:v>
                </c:pt>
                <c:pt idx="4">
                  <c:v>634.1048825947843</c:v>
                </c:pt>
                <c:pt idx="5">
                  <c:v>634.1048825947843</c:v>
                </c:pt>
                <c:pt idx="6">
                  <c:v>634.1048825947843</c:v>
                </c:pt>
                <c:pt idx="7">
                  <c:v>634.1048825947843</c:v>
                </c:pt>
                <c:pt idx="8">
                  <c:v>634.1048825947843</c:v>
                </c:pt>
                <c:pt idx="9">
                  <c:v>634.1048825947843</c:v>
                </c:pt>
                <c:pt idx="10">
                  <c:v>634.1048825947843</c:v>
                </c:pt>
                <c:pt idx="11">
                  <c:v>634.1048825947843</c:v>
                </c:pt>
              </c:numCache>
            </c:numRef>
          </c:yVal>
          <c:smooth val="0"/>
        </c:ser>
        <c:ser>
          <c:idx val="3"/>
          <c:order val="3"/>
          <c:tx>
            <c:v>EEPE</c:v>
          </c:tx>
          <c:xVal>
            <c:numRef>
              <c:f>Exposure!$B$6:$B$17</c:f>
              <c:numCache>
                <c:formatCode>m/d/yy</c:formatCode>
                <c:ptCount val="12"/>
                <c:pt idx="0">
                  <c:v>41275.0</c:v>
                </c:pt>
                <c:pt idx="1">
                  <c:v>41306.0</c:v>
                </c:pt>
                <c:pt idx="2">
                  <c:v>41334.0</c:v>
                </c:pt>
                <c:pt idx="3">
                  <c:v>41365.0</c:v>
                </c:pt>
                <c:pt idx="4">
                  <c:v>41395.0</c:v>
                </c:pt>
                <c:pt idx="5">
                  <c:v>41426.0</c:v>
                </c:pt>
                <c:pt idx="6">
                  <c:v>41456.0</c:v>
                </c:pt>
                <c:pt idx="7">
                  <c:v>41487.0</c:v>
                </c:pt>
                <c:pt idx="8">
                  <c:v>41518.0</c:v>
                </c:pt>
                <c:pt idx="9">
                  <c:v>41548.0</c:v>
                </c:pt>
                <c:pt idx="10">
                  <c:v>41579.0</c:v>
                </c:pt>
                <c:pt idx="11">
                  <c:v>41609.0</c:v>
                </c:pt>
              </c:numCache>
            </c:numRef>
          </c:xVal>
          <c:yVal>
            <c:numRef>
              <c:f>Exposure!$F$6:$F$17</c:f>
              <c:numCache>
                <c:formatCode>General</c:formatCode>
                <c:ptCount val="12"/>
                <c:pt idx="0">
                  <c:v>922.22652836848</c:v>
                </c:pt>
                <c:pt idx="1">
                  <c:v>922.22652836848</c:v>
                </c:pt>
                <c:pt idx="2">
                  <c:v>922.22652836848</c:v>
                </c:pt>
                <c:pt idx="3">
                  <c:v>922.22652836848</c:v>
                </c:pt>
                <c:pt idx="4">
                  <c:v>922.22652836848</c:v>
                </c:pt>
                <c:pt idx="5">
                  <c:v>922.22652836848</c:v>
                </c:pt>
                <c:pt idx="6">
                  <c:v>922.22652836848</c:v>
                </c:pt>
                <c:pt idx="7">
                  <c:v>922.22652836848</c:v>
                </c:pt>
                <c:pt idx="8">
                  <c:v>922.22652836848</c:v>
                </c:pt>
                <c:pt idx="9">
                  <c:v>922.22652836848</c:v>
                </c:pt>
                <c:pt idx="10">
                  <c:v>922.22652836848</c:v>
                </c:pt>
                <c:pt idx="11">
                  <c:v>922.22652836848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85332936"/>
        <c:axId val="-2085331512"/>
      </c:scatterChart>
      <c:valAx>
        <c:axId val="-2085332936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crossAx val="-2085331512"/>
        <c:crosses val="autoZero"/>
        <c:crossBetween val="midCat"/>
      </c:valAx>
      <c:valAx>
        <c:axId val="-20853315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crossAx val="-2085332936"/>
        <c:crosses val="autoZero"/>
        <c:crossBetween val="midCat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762000</xdr:colOff>
      <xdr:row>18</xdr:row>
      <xdr:rowOff>171450</xdr:rowOff>
    </xdr:from>
    <xdr:to>
      <xdr:col>4</xdr:col>
      <xdr:colOff>203200</xdr:colOff>
      <xdr:row>37</xdr:row>
      <xdr:rowOff>139700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19</xdr:row>
      <xdr:rowOff>146050</xdr:rowOff>
    </xdr:from>
    <xdr:to>
      <xdr:col>6</xdr:col>
      <xdr:colOff>2070100</xdr:colOff>
      <xdr:row>33</xdr:row>
      <xdr:rowOff>88900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25400</xdr:colOff>
      <xdr:row>1</xdr:row>
      <xdr:rowOff>101600</xdr:rowOff>
    </xdr:from>
    <xdr:ext cx="1978652" cy="276999"/>
    <xdr:sp macro="" textlink="">
      <xdr:nvSpPr>
        <xdr:cNvPr id="3" name="TextBox 2"/>
        <xdr:cNvSpPr txBox="1"/>
      </xdr:nvSpPr>
      <xdr:spPr>
        <a:xfrm>
          <a:off x="3683000" y="292100"/>
          <a:ext cx="1978652" cy="2769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 b="1"/>
            <a:t>Parameters as in PV riskfree</a:t>
          </a: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25400</xdr:colOff>
      <xdr:row>17</xdr:row>
      <xdr:rowOff>107950</xdr:rowOff>
    </xdr:from>
    <xdr:to>
      <xdr:col>5</xdr:col>
      <xdr:colOff>1117600</xdr:colOff>
      <xdr:row>33</xdr:row>
      <xdr:rowOff>38100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25400</xdr:colOff>
      <xdr:row>21</xdr:row>
      <xdr:rowOff>19050</xdr:rowOff>
    </xdr:from>
    <xdr:to>
      <xdr:col>6</xdr:col>
      <xdr:colOff>1092200</xdr:colOff>
      <xdr:row>35</xdr:row>
      <xdr:rowOff>152400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B2:E18"/>
  <sheetViews>
    <sheetView windowProtection="1" showGridLines="0" tabSelected="1" showRuler="0" workbookViewId="0">
      <selection activeCell="D7" sqref="D7:D18"/>
    </sheetView>
  </sheetViews>
  <sheetFormatPr baseColWidth="10" defaultRowHeight="15" x14ac:dyDescent="0"/>
  <cols>
    <col min="2" max="2" width="18.1640625" bestFit="1" customWidth="1"/>
    <col min="3" max="3" width="15.33203125" bestFit="1" customWidth="1"/>
    <col min="4" max="4" width="19.1640625" bestFit="1" customWidth="1"/>
  </cols>
  <sheetData>
    <row r="2" spans="2:5">
      <c r="B2" s="4" t="s">
        <v>0</v>
      </c>
      <c r="C2" s="39">
        <v>41163</v>
      </c>
    </row>
    <row r="3" spans="2:5">
      <c r="B3" s="4" t="s">
        <v>3</v>
      </c>
      <c r="C3" s="3">
        <f>SUM(D7:D18)</f>
        <v>0</v>
      </c>
    </row>
    <row r="5" spans="2:5">
      <c r="B5" s="6" t="s">
        <v>9</v>
      </c>
      <c r="C5" s="6"/>
      <c r="D5" s="6"/>
    </row>
    <row r="6" spans="2:5">
      <c r="B6" s="34" t="s">
        <v>1</v>
      </c>
      <c r="C6" s="34" t="s">
        <v>2</v>
      </c>
      <c r="D6" s="34" t="s">
        <v>4</v>
      </c>
      <c r="E6" s="5"/>
    </row>
    <row r="7" spans="2:5">
      <c r="B7" s="2">
        <v>41275</v>
      </c>
      <c r="C7" s="38">
        <v>-1000</v>
      </c>
      <c r="D7" s="1">
        <f t="shared" ref="D7:D18" si="0">C7*IF(B7&gt;=spotdate,1,0)</f>
        <v>-1000</v>
      </c>
    </row>
    <row r="8" spans="2:5">
      <c r="B8" s="2">
        <v>41306</v>
      </c>
      <c r="C8" s="38">
        <v>0</v>
      </c>
      <c r="D8" s="1">
        <f t="shared" si="0"/>
        <v>0</v>
      </c>
    </row>
    <row r="9" spans="2:5">
      <c r="B9" s="2">
        <v>41334</v>
      </c>
      <c r="C9" s="38">
        <v>0</v>
      </c>
      <c r="D9" s="1">
        <f t="shared" si="0"/>
        <v>0</v>
      </c>
    </row>
    <row r="10" spans="2:5">
      <c r="B10" s="2">
        <v>41365</v>
      </c>
      <c r="C10" s="38">
        <v>0</v>
      </c>
      <c r="D10" s="1">
        <f t="shared" si="0"/>
        <v>0</v>
      </c>
    </row>
    <row r="11" spans="2:5">
      <c r="B11" s="2">
        <v>41395</v>
      </c>
      <c r="C11" s="38">
        <v>500</v>
      </c>
      <c r="D11" s="1">
        <f t="shared" si="0"/>
        <v>500</v>
      </c>
    </row>
    <row r="12" spans="2:5">
      <c r="B12" s="2">
        <v>41426</v>
      </c>
      <c r="C12" s="38">
        <v>0</v>
      </c>
      <c r="D12" s="1">
        <f t="shared" si="0"/>
        <v>0</v>
      </c>
    </row>
    <row r="13" spans="2:5">
      <c r="B13" s="2">
        <v>41456</v>
      </c>
      <c r="C13" s="38">
        <v>0</v>
      </c>
      <c r="D13" s="1">
        <f t="shared" si="0"/>
        <v>0</v>
      </c>
    </row>
    <row r="14" spans="2:5">
      <c r="B14" s="2">
        <v>41487</v>
      </c>
      <c r="C14" s="38">
        <v>0</v>
      </c>
      <c r="D14" s="1">
        <f t="shared" si="0"/>
        <v>0</v>
      </c>
    </row>
    <row r="15" spans="2:5">
      <c r="B15" s="2">
        <v>41518</v>
      </c>
      <c r="C15" s="38">
        <v>0</v>
      </c>
      <c r="D15" s="1">
        <f t="shared" si="0"/>
        <v>0</v>
      </c>
    </row>
    <row r="16" spans="2:5">
      <c r="B16" s="2">
        <v>41548</v>
      </c>
      <c r="C16" s="38">
        <v>0</v>
      </c>
      <c r="D16" s="1">
        <f t="shared" si="0"/>
        <v>0</v>
      </c>
    </row>
    <row r="17" spans="2:4">
      <c r="B17" s="2">
        <v>41579</v>
      </c>
      <c r="C17" s="38">
        <v>0</v>
      </c>
      <c r="D17" s="1">
        <f t="shared" si="0"/>
        <v>0</v>
      </c>
    </row>
    <row r="18" spans="2:4">
      <c r="B18" s="2">
        <v>41609</v>
      </c>
      <c r="C18" s="38">
        <v>500</v>
      </c>
      <c r="D18" s="1">
        <f t="shared" si="0"/>
        <v>500</v>
      </c>
    </row>
  </sheetData>
  <sheetProtection sheet="1" objects="1" scenarios="1"/>
  <mergeCells count="1">
    <mergeCell ref="B5:D5"/>
  </mergeCell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B2:G19"/>
  <sheetViews>
    <sheetView windowProtection="1" showGridLines="0" showRuler="0" workbookViewId="0">
      <selection activeCell="C3" sqref="C3"/>
    </sheetView>
  </sheetViews>
  <sheetFormatPr baseColWidth="10" defaultRowHeight="15" x14ac:dyDescent="0"/>
  <cols>
    <col min="2" max="2" width="18.1640625" bestFit="1" customWidth="1"/>
    <col min="3" max="3" width="14.1640625" bestFit="1" customWidth="1"/>
    <col min="4" max="4" width="4.83203125" bestFit="1" customWidth="1"/>
    <col min="5" max="5" width="15.33203125" bestFit="1" customWidth="1"/>
    <col min="6" max="6" width="18.6640625" bestFit="1" customWidth="1"/>
    <col min="7" max="7" width="28.33203125" bestFit="1" customWidth="1"/>
  </cols>
  <sheetData>
    <row r="2" spans="2:7">
      <c r="B2" s="4" t="s">
        <v>0</v>
      </c>
      <c r="C2" s="2">
        <f>spotdate</f>
        <v>41163</v>
      </c>
    </row>
    <row r="3" spans="2:7">
      <c r="B3" s="4" t="s">
        <v>5</v>
      </c>
      <c r="C3" s="40">
        <v>0.1</v>
      </c>
    </row>
    <row r="4" spans="2:7">
      <c r="B4" s="4" t="s">
        <v>3</v>
      </c>
      <c r="C4" s="3">
        <f>SUM(G8:G19)</f>
        <v>-58.083622289484822</v>
      </c>
    </row>
    <row r="6" spans="2:7">
      <c r="B6" s="6" t="s">
        <v>9</v>
      </c>
      <c r="C6" s="6"/>
      <c r="D6" s="6"/>
      <c r="E6" s="6"/>
      <c r="F6" s="6"/>
      <c r="G6" s="6"/>
    </row>
    <row r="7" spans="2:7">
      <c r="B7" s="34" t="s">
        <v>1</v>
      </c>
      <c r="C7" s="34" t="s">
        <v>6</v>
      </c>
      <c r="D7" s="34" t="s">
        <v>8</v>
      </c>
      <c r="E7" s="34" t="s">
        <v>2</v>
      </c>
      <c r="F7" s="34" t="s">
        <v>4</v>
      </c>
      <c r="G7" s="34" t="s">
        <v>7</v>
      </c>
    </row>
    <row r="8" spans="2:7">
      <c r="B8" s="2">
        <f>'Accrual based'!B7</f>
        <v>41275</v>
      </c>
      <c r="C8" s="3">
        <f t="shared" ref="C8:C19" si="0">(B8-spotdate)/365</f>
        <v>0.30684931506849317</v>
      </c>
      <c r="D8" s="3">
        <f t="shared" ref="D8:D19" si="1">EXP(-C8*discountrate)*IF(B8&gt;=spotdate,1,0)</f>
        <v>0.96978107240806133</v>
      </c>
      <c r="E8" s="1">
        <f>'Accrual based'!C7</f>
        <v>-1000</v>
      </c>
      <c r="F8" s="1">
        <f t="shared" ref="F8:F19" si="2">E8*IF(B8&gt;=spotdate,1,0)</f>
        <v>-1000</v>
      </c>
      <c r="G8" s="1">
        <f>F8*D8</f>
        <v>-969.78107240806128</v>
      </c>
    </row>
    <row r="9" spans="2:7">
      <c r="B9" s="2">
        <f>'Accrual based'!B8</f>
        <v>41306</v>
      </c>
      <c r="C9" s="3">
        <f t="shared" si="0"/>
        <v>0.39178082191780822</v>
      </c>
      <c r="D9" s="3">
        <f t="shared" si="1"/>
        <v>0.96157945372135845</v>
      </c>
      <c r="E9" s="1">
        <f>'Accrual based'!C8</f>
        <v>0</v>
      </c>
      <c r="F9" s="1">
        <f t="shared" si="2"/>
        <v>0</v>
      </c>
      <c r="G9" s="1">
        <f t="shared" ref="G9:G19" si="3">F9*D9</f>
        <v>0</v>
      </c>
    </row>
    <row r="10" spans="2:7">
      <c r="B10" s="2">
        <f>'Accrual based'!B9</f>
        <v>41334</v>
      </c>
      <c r="C10" s="3">
        <f t="shared" si="0"/>
        <v>0.46849315068493153</v>
      </c>
      <c r="D10" s="3">
        <f t="shared" si="1"/>
        <v>0.95423117501680232</v>
      </c>
      <c r="E10" s="1">
        <f>'Accrual based'!C9</f>
        <v>0</v>
      </c>
      <c r="F10" s="1">
        <f t="shared" si="2"/>
        <v>0</v>
      </c>
      <c r="G10" s="1">
        <f t="shared" si="3"/>
        <v>0</v>
      </c>
    </row>
    <row r="11" spans="2:7">
      <c r="B11" s="2">
        <f>'Accrual based'!B10</f>
        <v>41365</v>
      </c>
      <c r="C11" s="3">
        <f t="shared" si="0"/>
        <v>0.55342465753424652</v>
      </c>
      <c r="D11" s="3">
        <f t="shared" si="1"/>
        <v>0.94616106470105976</v>
      </c>
      <c r="E11" s="1">
        <f>'Accrual based'!C10</f>
        <v>0</v>
      </c>
      <c r="F11" s="1">
        <f t="shared" si="2"/>
        <v>0</v>
      </c>
      <c r="G11" s="1">
        <f t="shared" si="3"/>
        <v>0</v>
      </c>
    </row>
    <row r="12" spans="2:7">
      <c r="B12" s="2">
        <f>'Accrual based'!B11</f>
        <v>41395</v>
      </c>
      <c r="C12" s="3">
        <f t="shared" si="0"/>
        <v>0.63561643835616444</v>
      </c>
      <c r="D12" s="3">
        <f t="shared" si="1"/>
        <v>0.93841626993937011</v>
      </c>
      <c r="E12" s="1">
        <f>'Accrual based'!C11</f>
        <v>500</v>
      </c>
      <c r="F12" s="1">
        <f t="shared" si="2"/>
        <v>500</v>
      </c>
      <c r="G12" s="1">
        <f t="shared" si="3"/>
        <v>469.20813496968503</v>
      </c>
    </row>
    <row r="13" spans="2:7">
      <c r="B13" s="2">
        <f>'Accrual based'!B12</f>
        <v>41426</v>
      </c>
      <c r="C13" s="3">
        <f t="shared" si="0"/>
        <v>0.72054794520547949</v>
      </c>
      <c r="D13" s="3">
        <f t="shared" si="1"/>
        <v>0.93047990921382051</v>
      </c>
      <c r="E13" s="1">
        <f>'Accrual based'!C12</f>
        <v>0</v>
      </c>
      <c r="F13" s="1">
        <f t="shared" si="2"/>
        <v>0</v>
      </c>
      <c r="G13" s="1">
        <f t="shared" si="3"/>
        <v>0</v>
      </c>
    </row>
    <row r="14" spans="2:7">
      <c r="B14" s="2">
        <f>'Accrual based'!B13</f>
        <v>41456</v>
      </c>
      <c r="C14" s="3">
        <f t="shared" si="0"/>
        <v>0.80273972602739729</v>
      </c>
      <c r="D14" s="3">
        <f t="shared" si="1"/>
        <v>0.92286347244043299</v>
      </c>
      <c r="E14" s="1">
        <f>'Accrual based'!C13</f>
        <v>0</v>
      </c>
      <c r="F14" s="1">
        <f t="shared" si="2"/>
        <v>0</v>
      </c>
      <c r="G14" s="1">
        <f t="shared" si="3"/>
        <v>0</v>
      </c>
    </row>
    <row r="15" spans="2:7">
      <c r="B15" s="2">
        <f>'Accrual based'!B14</f>
        <v>41487</v>
      </c>
      <c r="C15" s="3">
        <f t="shared" si="0"/>
        <v>0.88767123287671235</v>
      </c>
      <c r="D15" s="3">
        <f t="shared" si="1"/>
        <v>0.91505864461259301</v>
      </c>
      <c r="E15" s="1">
        <f>'Accrual based'!C14</f>
        <v>0</v>
      </c>
      <c r="F15" s="1">
        <f t="shared" si="2"/>
        <v>0</v>
      </c>
      <c r="G15" s="1">
        <f t="shared" si="3"/>
        <v>0</v>
      </c>
    </row>
    <row r="16" spans="2:7">
      <c r="B16" s="2">
        <f>'Accrual based'!B15</f>
        <v>41518</v>
      </c>
      <c r="C16" s="3">
        <f t="shared" si="0"/>
        <v>0.9726027397260274</v>
      </c>
      <c r="D16" s="3">
        <f t="shared" si="1"/>
        <v>0.90731982366360497</v>
      </c>
      <c r="E16" s="1">
        <f>'Accrual based'!C15</f>
        <v>0</v>
      </c>
      <c r="F16" s="1">
        <f t="shared" si="2"/>
        <v>0</v>
      </c>
      <c r="G16" s="1">
        <f t="shared" si="3"/>
        <v>0</v>
      </c>
    </row>
    <row r="17" spans="2:7">
      <c r="B17" s="2">
        <f>'Accrual based'!B16</f>
        <v>41548</v>
      </c>
      <c r="C17" s="3">
        <f t="shared" si="0"/>
        <v>1.0547945205479452</v>
      </c>
      <c r="D17" s="3">
        <f t="shared" si="1"/>
        <v>0.89989296360811621</v>
      </c>
      <c r="E17" s="1">
        <f>'Accrual based'!C16</f>
        <v>0</v>
      </c>
      <c r="F17" s="1">
        <f t="shared" si="2"/>
        <v>0</v>
      </c>
      <c r="G17" s="1">
        <f t="shared" si="3"/>
        <v>0</v>
      </c>
    </row>
    <row r="18" spans="2:7">
      <c r="B18" s="2">
        <f>'Accrual based'!B17</f>
        <v>41579</v>
      </c>
      <c r="C18" s="3">
        <f t="shared" si="0"/>
        <v>1.1397260273972603</v>
      </c>
      <c r="D18" s="3">
        <f t="shared" si="1"/>
        <v>0.89228240164072903</v>
      </c>
      <c r="E18" s="1">
        <f>'Accrual based'!C17</f>
        <v>0</v>
      </c>
      <c r="F18" s="1">
        <f t="shared" si="2"/>
        <v>0</v>
      </c>
      <c r="G18" s="1">
        <f t="shared" si="3"/>
        <v>0</v>
      </c>
    </row>
    <row r="19" spans="2:7">
      <c r="B19" s="2">
        <f>'Accrual based'!B18</f>
        <v>41609</v>
      </c>
      <c r="C19" s="3">
        <f t="shared" si="0"/>
        <v>1.2219178082191782</v>
      </c>
      <c r="D19" s="3">
        <f t="shared" si="1"/>
        <v>0.8849786302977829</v>
      </c>
      <c r="E19" s="1">
        <f>'Accrual based'!C18</f>
        <v>500</v>
      </c>
      <c r="F19" s="1">
        <f t="shared" si="2"/>
        <v>500</v>
      </c>
      <c r="G19" s="1">
        <f t="shared" si="3"/>
        <v>442.48931514889142</v>
      </c>
    </row>
  </sheetData>
  <sheetProtection sheet="1" objects="1" scenarios="1"/>
  <mergeCells count="1">
    <mergeCell ref="B6:G6"/>
  </mergeCell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1"/>
  <sheetViews>
    <sheetView windowProtection="1" showGridLines="0" showRuler="0" workbookViewId="0">
      <selection activeCell="C4" sqref="C4"/>
    </sheetView>
  </sheetViews>
  <sheetFormatPr baseColWidth="10" defaultRowHeight="15" x14ac:dyDescent="0"/>
  <cols>
    <col min="2" max="2" width="18.1640625" bestFit="1" customWidth="1"/>
    <col min="3" max="3" width="14.1640625" bestFit="1" customWidth="1"/>
    <col min="4" max="4" width="4.83203125" bestFit="1" customWidth="1"/>
    <col min="5" max="5" width="15.33203125" bestFit="1" customWidth="1"/>
    <col min="6" max="6" width="18.6640625" bestFit="1" customWidth="1"/>
    <col min="7" max="7" width="28.33203125" bestFit="1" customWidth="1"/>
    <col min="8" max="8" width="16.6640625" bestFit="1" customWidth="1"/>
  </cols>
  <sheetData>
    <row r="2" spans="2:8">
      <c r="B2" s="4" t="s">
        <v>0</v>
      </c>
      <c r="C2" s="2">
        <f>spotdate</f>
        <v>41163</v>
      </c>
    </row>
    <row r="3" spans="2:8">
      <c r="B3" s="4" t="s">
        <v>5</v>
      </c>
      <c r="C3" s="7">
        <f>discountrate</f>
        <v>0.1</v>
      </c>
    </row>
    <row r="4" spans="2:8">
      <c r="B4" s="4" t="s">
        <v>10</v>
      </c>
      <c r="C4" s="40">
        <v>0.01</v>
      </c>
    </row>
    <row r="5" spans="2:8">
      <c r="B5" s="4" t="s">
        <v>13</v>
      </c>
      <c r="C5" s="3">
        <f>'PV riskfree'!C4</f>
        <v>-58.083622289484822</v>
      </c>
    </row>
    <row r="6" spans="2:8">
      <c r="B6" s="4" t="s">
        <v>12</v>
      </c>
      <c r="C6" s="3">
        <f>SUMPRODUCT(G10:G21,H10:H21)</f>
        <v>-63.45927870509189</v>
      </c>
    </row>
    <row r="8" spans="2:8">
      <c r="B8" s="6" t="s">
        <v>9</v>
      </c>
      <c r="C8" s="6"/>
      <c r="D8" s="6"/>
      <c r="E8" s="6"/>
      <c r="F8" s="6"/>
      <c r="G8" s="6"/>
      <c r="H8" s="1"/>
    </row>
    <row r="9" spans="2:8">
      <c r="B9" s="34" t="s">
        <v>1</v>
      </c>
      <c r="C9" s="34" t="s">
        <v>6</v>
      </c>
      <c r="D9" s="34" t="s">
        <v>8</v>
      </c>
      <c r="E9" s="34" t="s">
        <v>2</v>
      </c>
      <c r="F9" s="34" t="s">
        <v>4</v>
      </c>
      <c r="G9" s="34" t="s">
        <v>7</v>
      </c>
      <c r="H9" s="34" t="s">
        <v>11</v>
      </c>
    </row>
    <row r="10" spans="2:8">
      <c r="B10" s="2">
        <f>'PV riskfree'!B8</f>
        <v>41275</v>
      </c>
      <c r="C10" s="3">
        <f>'PV riskfree'!C8</f>
        <v>0.30684931506849317</v>
      </c>
      <c r="D10" s="3">
        <f>'PV riskfree'!D8</f>
        <v>0.96978107240806133</v>
      </c>
      <c r="E10" s="1">
        <f>'PV riskfree'!E8</f>
        <v>-1000</v>
      </c>
      <c r="F10" s="1">
        <f t="shared" ref="F10:F21" si="0">E10*IF(B10&gt;=spotdate,1,0)</f>
        <v>-1000</v>
      </c>
      <c r="G10" s="1">
        <f>F10*D10</f>
        <v>-969.78107240806128</v>
      </c>
      <c r="H10" s="1">
        <f>EXP(-defaultintensity*C10)</f>
        <v>0.99693620986280496</v>
      </c>
    </row>
    <row r="11" spans="2:8">
      <c r="B11" s="2">
        <f>'PV riskfree'!B9</f>
        <v>41306</v>
      </c>
      <c r="C11" s="3">
        <f>'PV riskfree'!C9</f>
        <v>0.39178082191780822</v>
      </c>
      <c r="D11" s="3">
        <f>'PV riskfree'!D9</f>
        <v>0.96157945372135845</v>
      </c>
      <c r="E11" s="1">
        <f>'PV riskfree'!E9</f>
        <v>0</v>
      </c>
      <c r="F11" s="1">
        <f t="shared" si="0"/>
        <v>0</v>
      </c>
      <c r="G11" s="1">
        <f t="shared" ref="G11:G21" si="1">F11*D11</f>
        <v>0</v>
      </c>
      <c r="H11" s="1">
        <f>EXP(-defaultintensity*C11)</f>
        <v>0.99608985637870107</v>
      </c>
    </row>
    <row r="12" spans="2:8">
      <c r="B12" s="2">
        <f>'PV riskfree'!B10</f>
        <v>41334</v>
      </c>
      <c r="C12" s="3">
        <f>'PV riskfree'!C10</f>
        <v>0.46849315068493153</v>
      </c>
      <c r="D12" s="3">
        <f>'PV riskfree'!D10</f>
        <v>0.95423117501680232</v>
      </c>
      <c r="E12" s="1">
        <f>'PV riskfree'!E10</f>
        <v>0</v>
      </c>
      <c r="F12" s="1">
        <f t="shared" si="0"/>
        <v>0</v>
      </c>
      <c r="G12" s="1">
        <f t="shared" si="1"/>
        <v>0</v>
      </c>
      <c r="H12" s="1">
        <f>EXP(-defaultintensity*C12)</f>
        <v>0.99532602566688144</v>
      </c>
    </row>
    <row r="13" spans="2:8">
      <c r="B13" s="2">
        <f>'PV riskfree'!B11</f>
        <v>41365</v>
      </c>
      <c r="C13" s="3">
        <f>'PV riskfree'!C11</f>
        <v>0.55342465753424652</v>
      </c>
      <c r="D13" s="3">
        <f>'PV riskfree'!D11</f>
        <v>0.94616106470105976</v>
      </c>
      <c r="E13" s="1">
        <f>'PV riskfree'!E11</f>
        <v>0</v>
      </c>
      <c r="F13" s="1">
        <f t="shared" si="0"/>
        <v>0</v>
      </c>
      <c r="G13" s="1">
        <f t="shared" si="1"/>
        <v>0</v>
      </c>
      <c r="H13" s="1">
        <f>EXP(-defaultintensity*C13)</f>
        <v>0.99448103915590069</v>
      </c>
    </row>
    <row r="14" spans="2:8">
      <c r="B14" s="2">
        <f>'PV riskfree'!B12</f>
        <v>41395</v>
      </c>
      <c r="C14" s="3">
        <f>'PV riskfree'!C12</f>
        <v>0.63561643835616444</v>
      </c>
      <c r="D14" s="3">
        <f>'PV riskfree'!D12</f>
        <v>0.93841626993937011</v>
      </c>
      <c r="E14" s="1">
        <f>'PV riskfree'!E12</f>
        <v>500</v>
      </c>
      <c r="F14" s="1">
        <f t="shared" si="0"/>
        <v>500</v>
      </c>
      <c r="G14" s="1">
        <f t="shared" si="1"/>
        <v>469.20813496968503</v>
      </c>
      <c r="H14" s="1">
        <f>EXP(-defaultintensity*C14)</f>
        <v>0.9936639932981487</v>
      </c>
    </row>
    <row r="15" spans="2:8">
      <c r="B15" s="2">
        <f>'PV riskfree'!B13</f>
        <v>41426</v>
      </c>
      <c r="C15" s="3">
        <f>'PV riskfree'!C13</f>
        <v>0.72054794520547949</v>
      </c>
      <c r="D15" s="3">
        <f>'PV riskfree'!D13</f>
        <v>0.93047990921382051</v>
      </c>
      <c r="E15" s="1">
        <f>'PV riskfree'!E13</f>
        <v>0</v>
      </c>
      <c r="F15" s="1">
        <f t="shared" si="0"/>
        <v>0</v>
      </c>
      <c r="G15" s="1">
        <f t="shared" si="1"/>
        <v>0</v>
      </c>
      <c r="H15" s="1">
        <f>EXP(-defaultintensity*C15)</f>
        <v>0.99282041777703067</v>
      </c>
    </row>
    <row r="16" spans="2:8">
      <c r="B16" s="2">
        <f>'PV riskfree'!B14</f>
        <v>41456</v>
      </c>
      <c r="C16" s="3">
        <f>'PV riskfree'!C14</f>
        <v>0.80273972602739729</v>
      </c>
      <c r="D16" s="3">
        <f>'PV riskfree'!D14</f>
        <v>0.92286347244043299</v>
      </c>
      <c r="E16" s="1">
        <f>'PV riskfree'!E14</f>
        <v>0</v>
      </c>
      <c r="F16" s="1">
        <f t="shared" si="0"/>
        <v>0</v>
      </c>
      <c r="G16" s="1">
        <f t="shared" si="1"/>
        <v>0</v>
      </c>
      <c r="H16" s="1">
        <f>EXP(-defaultintensity*C16)</f>
        <v>0.99200473625280083</v>
      </c>
    </row>
    <row r="17" spans="2:8">
      <c r="B17" s="2">
        <f>'PV riskfree'!B15</f>
        <v>41487</v>
      </c>
      <c r="C17" s="3">
        <f>'PV riskfree'!C15</f>
        <v>0.88767123287671235</v>
      </c>
      <c r="D17" s="3">
        <f>'PV riskfree'!D15</f>
        <v>0.91505864461259301</v>
      </c>
      <c r="E17" s="1">
        <f>'PV riskfree'!E15</f>
        <v>0</v>
      </c>
      <c r="F17" s="1">
        <f t="shared" si="0"/>
        <v>0</v>
      </c>
      <c r="G17" s="1">
        <f t="shared" si="1"/>
        <v>0</v>
      </c>
      <c r="H17" s="1">
        <f>EXP(-defaultintensity*C17)</f>
        <v>0.99116256936542235</v>
      </c>
    </row>
    <row r="18" spans="2:8">
      <c r="B18" s="2">
        <f>'PV riskfree'!B16</f>
        <v>41518</v>
      </c>
      <c r="C18" s="3">
        <f>'PV riskfree'!C16</f>
        <v>0.9726027397260274</v>
      </c>
      <c r="D18" s="3">
        <f>'PV riskfree'!D16</f>
        <v>0.90731982366360497</v>
      </c>
      <c r="E18" s="1">
        <f>'PV riskfree'!E16</f>
        <v>0</v>
      </c>
      <c r="F18" s="1">
        <f t="shared" si="0"/>
        <v>0</v>
      </c>
      <c r="G18" s="1">
        <f t="shared" si="1"/>
        <v>0</v>
      </c>
      <c r="H18" s="1">
        <f>EXP(-defaultintensity*C18)</f>
        <v>0.99032111743941476</v>
      </c>
    </row>
    <row r="19" spans="2:8">
      <c r="B19" s="2">
        <f>'PV riskfree'!B17</f>
        <v>41548</v>
      </c>
      <c r="C19" s="3">
        <f>'PV riskfree'!C17</f>
        <v>1.0547945205479452</v>
      </c>
      <c r="D19" s="3">
        <f>'PV riskfree'!D17</f>
        <v>0.89989296360811621</v>
      </c>
      <c r="E19" s="1">
        <f>'PV riskfree'!E17</f>
        <v>0</v>
      </c>
      <c r="F19" s="1">
        <f t="shared" si="0"/>
        <v>0</v>
      </c>
      <c r="G19" s="1">
        <f t="shared" si="1"/>
        <v>0</v>
      </c>
      <c r="H19" s="1">
        <f>EXP(-defaultintensity*C19)</f>
        <v>0.989507489290672</v>
      </c>
    </row>
    <row r="20" spans="2:8">
      <c r="B20" s="2">
        <f>'PV riskfree'!B18</f>
        <v>41579</v>
      </c>
      <c r="C20" s="3">
        <f>'PV riskfree'!C18</f>
        <v>1.1397260273972603</v>
      </c>
      <c r="D20" s="3">
        <f>'PV riskfree'!D18</f>
        <v>0.89228240164072903</v>
      </c>
      <c r="E20" s="1">
        <f>'PV riskfree'!E18</f>
        <v>0</v>
      </c>
      <c r="F20" s="1">
        <f t="shared" si="0"/>
        <v>0</v>
      </c>
      <c r="G20" s="1">
        <f t="shared" si="1"/>
        <v>0</v>
      </c>
      <c r="H20" s="1">
        <f>EXP(-defaultintensity*C20)</f>
        <v>0.98866744245234595</v>
      </c>
    </row>
    <row r="21" spans="2:8">
      <c r="B21" s="2">
        <f>'PV riskfree'!B19</f>
        <v>41609</v>
      </c>
      <c r="C21" s="3">
        <f>'PV riskfree'!C19</f>
        <v>1.2219178082191782</v>
      </c>
      <c r="D21" s="3">
        <f>'PV riskfree'!D19</f>
        <v>0.8849786302977829</v>
      </c>
      <c r="E21" s="1">
        <f>'PV riskfree'!E19</f>
        <v>500</v>
      </c>
      <c r="F21" s="1">
        <f t="shared" si="0"/>
        <v>500</v>
      </c>
      <c r="G21" s="1">
        <f t="shared" si="1"/>
        <v>442.48931514889142</v>
      </c>
      <c r="H21" s="1">
        <f>EXP(-defaultintensity*C21)</f>
        <v>0.98785517293010783</v>
      </c>
    </row>
  </sheetData>
  <sheetProtection sheet="1" objects="1" scenarios="1"/>
  <mergeCells count="1">
    <mergeCell ref="B8:G8"/>
  </mergeCell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67"/>
  <sheetViews>
    <sheetView windowProtection="1" showGridLines="0" showRuler="0" topLeftCell="A2" workbookViewId="0">
      <selection activeCell="C52" sqref="C52:N52"/>
    </sheetView>
  </sheetViews>
  <sheetFormatPr baseColWidth="10" defaultRowHeight="15" x14ac:dyDescent="0"/>
  <cols>
    <col min="2" max="2" width="18.1640625" bestFit="1" customWidth="1"/>
    <col min="3" max="3" width="29" bestFit="1" customWidth="1"/>
    <col min="4" max="4" width="10.83203125" bestFit="1" customWidth="1"/>
    <col min="5" max="5" width="15.33203125" bestFit="1" customWidth="1"/>
    <col min="6" max="6" width="18.6640625" bestFit="1" customWidth="1"/>
    <col min="7" max="7" width="29" customWidth="1"/>
  </cols>
  <sheetData>
    <row r="2" spans="2:3">
      <c r="B2" s="4" t="s">
        <v>5</v>
      </c>
      <c r="C2" s="7">
        <f>discountrate</f>
        <v>0.1</v>
      </c>
    </row>
    <row r="4" spans="2:3">
      <c r="B4" s="6" t="s">
        <v>9</v>
      </c>
      <c r="C4" s="6"/>
    </row>
    <row r="5" spans="2:3">
      <c r="B5" s="34" t="s">
        <v>16</v>
      </c>
      <c r="C5" s="34" t="s">
        <v>7</v>
      </c>
    </row>
    <row r="6" spans="2:3">
      <c r="B6" s="2">
        <f>'PV riskfree'!B8</f>
        <v>41275</v>
      </c>
      <c r="C6" s="1">
        <f t="array" ref="C6:C17">TRANSPOSE(C67:N67)</f>
        <v>-59.893540864081217</v>
      </c>
    </row>
    <row r="7" spans="2:3">
      <c r="B7" s="2">
        <f>'PV riskfree'!B9</f>
        <v>41306</v>
      </c>
      <c r="C7" s="1">
        <v>948.12492778445267</v>
      </c>
    </row>
    <row r="8" spans="2:3">
      <c r="B8" s="2">
        <f>'PV riskfree'!B10</f>
        <v>41334</v>
      </c>
      <c r="C8" s="1">
        <v>955.4261839145247</v>
      </c>
    </row>
    <row r="9" spans="2:3">
      <c r="B9" s="2">
        <f>'PV riskfree'!B11</f>
        <v>41365</v>
      </c>
      <c r="C9" s="1">
        <v>963.57531939514752</v>
      </c>
    </row>
    <row r="10" spans="2:3">
      <c r="B10" s="2">
        <f>'PV riskfree'!B12</f>
        <v>41395</v>
      </c>
      <c r="C10" s="1">
        <v>971.52775300611552</v>
      </c>
    </row>
    <row r="11" spans="2:3">
      <c r="B11" s="2">
        <f>'PV riskfree'!B13</f>
        <v>41426</v>
      </c>
      <c r="C11" s="1">
        <v>475.5495640123587</v>
      </c>
    </row>
    <row r="12" spans="2:3">
      <c r="B12" s="2">
        <f>'PV riskfree'!B14</f>
        <v>41456</v>
      </c>
      <c r="C12" s="1">
        <v>479.47429751311591</v>
      </c>
    </row>
    <row r="13" spans="2:3">
      <c r="B13" s="2">
        <f>'PV riskfree'!B15</f>
        <v>41487</v>
      </c>
      <c r="C13" s="1">
        <v>483.56388713887014</v>
      </c>
    </row>
    <row r="14" spans="2:3">
      <c r="B14" s="2">
        <f>'PV riskfree'!B16</f>
        <v>41518</v>
      </c>
      <c r="C14" s="1">
        <v>487.68835818244764</v>
      </c>
    </row>
    <row r="15" spans="2:3">
      <c r="B15" s="2">
        <f>'PV riskfree'!B17</f>
        <v>41548</v>
      </c>
      <c r="C15" s="1">
        <v>491.71327373728184</v>
      </c>
    </row>
    <row r="16" spans="2:3">
      <c r="B16" s="2">
        <f>'PV riskfree'!B18</f>
        <v>41579</v>
      </c>
      <c r="C16" s="1">
        <v>495.9072535054396</v>
      </c>
    </row>
    <row r="17" spans="2:3">
      <c r="B17" s="2">
        <f>'PV riskfree'!B19</f>
        <v>41609</v>
      </c>
      <c r="C17" s="1">
        <v>500</v>
      </c>
    </row>
    <row r="35" spans="2:14" ht="18">
      <c r="B35" s="28" t="s">
        <v>15</v>
      </c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2:14">
      <c r="B36" s="8"/>
      <c r="C36" s="13" t="s">
        <v>16</v>
      </c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5"/>
    </row>
    <row r="37" spans="2:14">
      <c r="B37" s="16" t="s">
        <v>14</v>
      </c>
      <c r="C37" s="10">
        <f t="array" ref="C37:N37">TRANSPOSE(B38:B49)</f>
        <v>41275</v>
      </c>
      <c r="D37" s="11">
        <v>41306</v>
      </c>
      <c r="E37" s="11">
        <v>41334</v>
      </c>
      <c r="F37" s="11">
        <v>41365</v>
      </c>
      <c r="G37" s="11">
        <v>41395</v>
      </c>
      <c r="H37" s="11">
        <v>41426</v>
      </c>
      <c r="I37" s="11">
        <v>41456</v>
      </c>
      <c r="J37" s="11">
        <v>41487</v>
      </c>
      <c r="K37" s="11">
        <v>41518</v>
      </c>
      <c r="L37" s="11">
        <v>41548</v>
      </c>
      <c r="M37" s="11">
        <v>41579</v>
      </c>
      <c r="N37" s="12">
        <v>41609</v>
      </c>
    </row>
    <row r="38" spans="2:14">
      <c r="B38" s="17">
        <f>'PV riskfree'!B8</f>
        <v>41275</v>
      </c>
      <c r="C38" s="19">
        <f>EXP(-discountrate*($B38-C$37)/365)*IF($B38&gt;=C$37,1,0)</f>
        <v>1</v>
      </c>
      <c r="D38" s="20">
        <f>EXP(-discountrate*($B38-D$37)/365)*IF($B38&gt;=D$37,1,0)</f>
        <v>0</v>
      </c>
      <c r="E38" s="20">
        <f>EXP(-discountrate*($B38-E$37)/365)*IF($B38&gt;=E$37,1,0)</f>
        <v>0</v>
      </c>
      <c r="F38" s="20">
        <f>EXP(-discountrate*($B38-F$37)/365)*IF($B38&gt;=F$37,1,0)</f>
        <v>0</v>
      </c>
      <c r="G38" s="20">
        <f>EXP(-discountrate*($B38-G$37)/365)*IF($B38&gt;=G$37,1,0)</f>
        <v>0</v>
      </c>
      <c r="H38" s="20">
        <f>EXP(-discountrate*($B38-H$37)/365)*IF($B38&gt;=H$37,1,0)</f>
        <v>0</v>
      </c>
      <c r="I38" s="20">
        <f>EXP(-discountrate*($B38-I$37)/365)*IF($B38&gt;=I$37,1,0)</f>
        <v>0</v>
      </c>
      <c r="J38" s="20">
        <f>EXP(-discountrate*($B38-J$37)/365)*IF($B38&gt;=J$37,1,0)</f>
        <v>0</v>
      </c>
      <c r="K38" s="20">
        <f>EXP(-discountrate*($B38-K$37)/365)*IF($B38&gt;=K$37,1,0)</f>
        <v>0</v>
      </c>
      <c r="L38" s="20">
        <f>EXP(-discountrate*($B38-L$37)/365)*IF($B38&gt;=L$37,1,0)</f>
        <v>0</v>
      </c>
      <c r="M38" s="20">
        <f>EXP(-discountrate*($B38-M$37)/365)*IF($B38&gt;=M$37,1,0)</f>
        <v>0</v>
      </c>
      <c r="N38" s="21">
        <f>EXP(-discountrate*($B38-N$37)/365)*IF($B38&gt;=N$37,1,0)</f>
        <v>0</v>
      </c>
    </row>
    <row r="39" spans="2:14">
      <c r="B39" s="17">
        <f>'PV riskfree'!B9</f>
        <v>41306</v>
      </c>
      <c r="C39" s="22">
        <f>EXP(-discountrate*($B39-C$37)/365)*IF($B39&gt;=C$37,1,0)</f>
        <v>0.99154281422884716</v>
      </c>
      <c r="D39" s="23">
        <f>EXP(-discountrate*($B39-D$37)/365)*IF($B39&gt;=D$37,1,0)</f>
        <v>1</v>
      </c>
      <c r="E39" s="23">
        <f>EXP(-discountrate*($B39-E$37)/365)*IF($B39&gt;=E$37,1,0)</f>
        <v>0</v>
      </c>
      <c r="F39" s="23">
        <f>EXP(-discountrate*($B39-F$37)/365)*IF($B39&gt;=F$37,1,0)</f>
        <v>0</v>
      </c>
      <c r="G39" s="23">
        <f>EXP(-discountrate*($B39-G$37)/365)*IF($B39&gt;=G$37,1,0)</f>
        <v>0</v>
      </c>
      <c r="H39" s="23">
        <f>EXP(-discountrate*($B39-H$37)/365)*IF($B39&gt;=H$37,1,0)</f>
        <v>0</v>
      </c>
      <c r="I39" s="23">
        <f>EXP(-discountrate*($B39-I$37)/365)*IF($B39&gt;=I$37,1,0)</f>
        <v>0</v>
      </c>
      <c r="J39" s="23">
        <f>EXP(-discountrate*($B39-J$37)/365)*IF($B39&gt;=J$37,1,0)</f>
        <v>0</v>
      </c>
      <c r="K39" s="23">
        <f>EXP(-discountrate*($B39-K$37)/365)*IF($B39&gt;=K$37,1,0)</f>
        <v>0</v>
      </c>
      <c r="L39" s="23">
        <f>EXP(-discountrate*($B39-L$37)/365)*IF($B39&gt;=L$37,1,0)</f>
        <v>0</v>
      </c>
      <c r="M39" s="23">
        <f>EXP(-discountrate*($B39-M$37)/365)*IF($B39&gt;=M$37,1,0)</f>
        <v>0</v>
      </c>
      <c r="N39" s="24">
        <f>EXP(-discountrate*($B39-N$37)/365)*IF($B39&gt;=N$37,1,0)</f>
        <v>0</v>
      </c>
    </row>
    <row r="40" spans="2:14">
      <c r="B40" s="17">
        <f>'PV riskfree'!B10</f>
        <v>41334</v>
      </c>
      <c r="C40" s="22">
        <f>EXP(-discountrate*($B40-C$37)/365)*IF($B40&gt;=C$37,1,0)</f>
        <v>0.98396555899709714</v>
      </c>
      <c r="D40" s="23">
        <f>EXP(-discountrate*($B40-D$37)/365)*IF($B40&gt;=D$37,1,0)</f>
        <v>0.99235811593507128</v>
      </c>
      <c r="E40" s="23">
        <f>EXP(-discountrate*($B40-E$37)/365)*IF($B40&gt;=E$37,1,0)</f>
        <v>1</v>
      </c>
      <c r="F40" s="23">
        <f>EXP(-discountrate*($B40-F$37)/365)*IF($B40&gt;=F$37,1,0)</f>
        <v>0</v>
      </c>
      <c r="G40" s="23">
        <f>EXP(-discountrate*($B40-G$37)/365)*IF($B40&gt;=G$37,1,0)</f>
        <v>0</v>
      </c>
      <c r="H40" s="23">
        <f>EXP(-discountrate*($B40-H$37)/365)*IF($B40&gt;=H$37,1,0)</f>
        <v>0</v>
      </c>
      <c r="I40" s="23">
        <f>EXP(-discountrate*($B40-I$37)/365)*IF($B40&gt;=I$37,1,0)</f>
        <v>0</v>
      </c>
      <c r="J40" s="23">
        <f>EXP(-discountrate*($B40-J$37)/365)*IF($B40&gt;=J$37,1,0)</f>
        <v>0</v>
      </c>
      <c r="K40" s="23">
        <f>EXP(-discountrate*($B40-K$37)/365)*IF($B40&gt;=K$37,1,0)</f>
        <v>0</v>
      </c>
      <c r="L40" s="23">
        <f>EXP(-discountrate*($B40-L$37)/365)*IF($B40&gt;=L$37,1,0)</f>
        <v>0</v>
      </c>
      <c r="M40" s="23">
        <f>EXP(-discountrate*($B40-M$37)/365)*IF($B40&gt;=M$37,1,0)</f>
        <v>0</v>
      </c>
      <c r="N40" s="24">
        <f>EXP(-discountrate*($B40-N$37)/365)*IF($B40&gt;=N$37,1,0)</f>
        <v>0</v>
      </c>
    </row>
    <row r="41" spans="2:14">
      <c r="B41" s="17">
        <f>'PV riskfree'!B11</f>
        <v>41365</v>
      </c>
      <c r="C41" s="22">
        <f>EXP(-discountrate*($B41-C$37)/365)*IF($B41&gt;=C$37,1,0)</f>
        <v>0.97564397947224235</v>
      </c>
      <c r="D41" s="23">
        <f>EXP(-discountrate*($B41-D$37)/365)*IF($B41&gt;=D$37,1,0)</f>
        <v>0.98396555899709714</v>
      </c>
      <c r="E41" s="23">
        <f>EXP(-discountrate*($B41-E$37)/365)*IF($B41&gt;=E$37,1,0)</f>
        <v>0.99154281422884716</v>
      </c>
      <c r="F41" s="23">
        <f>EXP(-discountrate*($B41-F$37)/365)*IF($B41&gt;=F$37,1,0)</f>
        <v>1</v>
      </c>
      <c r="G41" s="23">
        <f>EXP(-discountrate*($B41-G$37)/365)*IF($B41&gt;=G$37,1,0)</f>
        <v>0</v>
      </c>
      <c r="H41" s="23">
        <f>EXP(-discountrate*($B41-H$37)/365)*IF($B41&gt;=H$37,1,0)</f>
        <v>0</v>
      </c>
      <c r="I41" s="23">
        <f>EXP(-discountrate*($B41-I$37)/365)*IF($B41&gt;=I$37,1,0)</f>
        <v>0</v>
      </c>
      <c r="J41" s="23">
        <f>EXP(-discountrate*($B41-J$37)/365)*IF($B41&gt;=J$37,1,0)</f>
        <v>0</v>
      </c>
      <c r="K41" s="23">
        <f>EXP(-discountrate*($B41-K$37)/365)*IF($B41&gt;=K$37,1,0)</f>
        <v>0</v>
      </c>
      <c r="L41" s="23">
        <f>EXP(-discountrate*($B41-L$37)/365)*IF($B41&gt;=L$37,1,0)</f>
        <v>0</v>
      </c>
      <c r="M41" s="23">
        <f>EXP(-discountrate*($B41-M$37)/365)*IF($B41&gt;=M$37,1,0)</f>
        <v>0</v>
      </c>
      <c r="N41" s="24">
        <f>EXP(-discountrate*($B41-N$37)/365)*IF($B41&gt;=N$37,1,0)</f>
        <v>0</v>
      </c>
    </row>
    <row r="42" spans="2:14">
      <c r="B42" s="17">
        <f>'PV riskfree'!B12</f>
        <v>41395</v>
      </c>
      <c r="C42" s="22">
        <f>EXP(-discountrate*($B42-C$37)/365)*IF($B42&gt;=C$37,1,0)</f>
        <v>0.96765785251839442</v>
      </c>
      <c r="D42" s="23">
        <f>EXP(-discountrate*($B42-D$37)/365)*IF($B42&gt;=D$37,1,0)</f>
        <v>0.97591131581238999</v>
      </c>
      <c r="E42" s="23">
        <f>EXP(-discountrate*($B42-E$37)/365)*IF($B42&gt;=E$37,1,0)</f>
        <v>0.98342654747456371</v>
      </c>
      <c r="F42" s="23">
        <f>EXP(-discountrate*($B42-F$37)/365)*IF($B42&gt;=F$37,1,0)</f>
        <v>0.99181450701087914</v>
      </c>
      <c r="G42" s="23">
        <f>EXP(-discountrate*($B42-G$37)/365)*IF($B42&gt;=G$37,1,0)</f>
        <v>1</v>
      </c>
      <c r="H42" s="23">
        <f>EXP(-discountrate*($B42-H$37)/365)*IF($B42&gt;=H$37,1,0)</f>
        <v>0</v>
      </c>
      <c r="I42" s="23">
        <f>EXP(-discountrate*($B42-I$37)/365)*IF($B42&gt;=I$37,1,0)</f>
        <v>0</v>
      </c>
      <c r="J42" s="23">
        <f>EXP(-discountrate*($B42-J$37)/365)*IF($B42&gt;=J$37,1,0)</f>
        <v>0</v>
      </c>
      <c r="K42" s="23">
        <f>EXP(-discountrate*($B42-K$37)/365)*IF($B42&gt;=K$37,1,0)</f>
        <v>0</v>
      </c>
      <c r="L42" s="23">
        <f>EXP(-discountrate*($B42-L$37)/365)*IF($B42&gt;=L$37,1,0)</f>
        <v>0</v>
      </c>
      <c r="M42" s="23">
        <f>EXP(-discountrate*($B42-M$37)/365)*IF($B42&gt;=M$37,1,0)</f>
        <v>0</v>
      </c>
      <c r="N42" s="24">
        <f>EXP(-discountrate*($B42-N$37)/365)*IF($B42&gt;=N$37,1,0)</f>
        <v>0</v>
      </c>
    </row>
    <row r="43" spans="2:14">
      <c r="B43" s="17">
        <f>'PV riskfree'!B13</f>
        <v>41426</v>
      </c>
      <c r="C43" s="22">
        <f>EXP(-discountrate*($B43-C$37)/365)*IF($B43&gt;=C$37,1,0)</f>
        <v>0.95947419029673142</v>
      </c>
      <c r="D43" s="23">
        <f>EXP(-discountrate*($B43-D$37)/365)*IF($B43&gt;=D$37,1,0)</f>
        <v>0.96765785251839442</v>
      </c>
      <c r="E43" s="23">
        <f>EXP(-discountrate*($B43-E$37)/365)*IF($B43&gt;=E$37,1,0)</f>
        <v>0.97510952647028781</v>
      </c>
      <c r="F43" s="23">
        <f>EXP(-discountrate*($B43-F$37)/365)*IF($B43&gt;=F$37,1,0)</f>
        <v>0.98342654747456371</v>
      </c>
      <c r="G43" s="23">
        <f>EXP(-discountrate*($B43-G$37)/365)*IF($B43&gt;=G$37,1,0)</f>
        <v>0.99154281422884716</v>
      </c>
      <c r="H43" s="23">
        <f>EXP(-discountrate*($B43-H$37)/365)*IF($B43&gt;=H$37,1,0)</f>
        <v>1</v>
      </c>
      <c r="I43" s="23">
        <f>EXP(-discountrate*($B43-I$37)/365)*IF($B43&gt;=I$37,1,0)</f>
        <v>0</v>
      </c>
      <c r="J43" s="23">
        <f>EXP(-discountrate*($B43-J$37)/365)*IF($B43&gt;=J$37,1,0)</f>
        <v>0</v>
      </c>
      <c r="K43" s="23">
        <f>EXP(-discountrate*($B43-K$37)/365)*IF($B43&gt;=K$37,1,0)</f>
        <v>0</v>
      </c>
      <c r="L43" s="23">
        <f>EXP(-discountrate*($B43-L$37)/365)*IF($B43&gt;=L$37,1,0)</f>
        <v>0</v>
      </c>
      <c r="M43" s="23">
        <f>EXP(-discountrate*($B43-M$37)/365)*IF($B43&gt;=M$37,1,0)</f>
        <v>0</v>
      </c>
      <c r="N43" s="24">
        <f>EXP(-discountrate*($B43-N$37)/365)*IF($B43&gt;=N$37,1,0)</f>
        <v>0</v>
      </c>
    </row>
    <row r="44" spans="2:14">
      <c r="B44" s="17">
        <f>'PV riskfree'!B14</f>
        <v>41456</v>
      </c>
      <c r="C44" s="22">
        <f>EXP(-discountrate*($B44-C$37)/365)*IF($B44&gt;=C$37,1,0)</f>
        <v>0.95162042103881517</v>
      </c>
      <c r="D44" s="23">
        <f>EXP(-discountrate*($B44-D$37)/365)*IF($B44&gt;=D$37,1,0)</f>
        <v>0.95973709595073731</v>
      </c>
      <c r="E44" s="23">
        <f>EXP(-discountrate*($B44-E$37)/365)*IF($B44&gt;=E$37,1,0)</f>
        <v>0.96712777427774033</v>
      </c>
      <c r="F44" s="23">
        <f>EXP(-discountrate*($B44-F$37)/365)*IF($B44&gt;=F$37,1,0)</f>
        <v>0.97537671636489531</v>
      </c>
      <c r="G44" s="23">
        <f>EXP(-discountrate*($B44-G$37)/365)*IF($B44&gt;=G$37,1,0)</f>
        <v>0.98342654747456371</v>
      </c>
      <c r="H44" s="23">
        <f>EXP(-discountrate*($B44-H$37)/365)*IF($B44&gt;=H$37,1,0)</f>
        <v>0.99181450701087914</v>
      </c>
      <c r="I44" s="23">
        <f>EXP(-discountrate*($B44-I$37)/365)*IF($B44&gt;=I$37,1,0)</f>
        <v>1</v>
      </c>
      <c r="J44" s="23">
        <f>EXP(-discountrate*($B44-J$37)/365)*IF($B44&gt;=J$37,1,0)</f>
        <v>0</v>
      </c>
      <c r="K44" s="23">
        <f>EXP(-discountrate*($B44-K$37)/365)*IF($B44&gt;=K$37,1,0)</f>
        <v>0</v>
      </c>
      <c r="L44" s="23">
        <f>EXP(-discountrate*($B44-L$37)/365)*IF($B44&gt;=L$37,1,0)</f>
        <v>0</v>
      </c>
      <c r="M44" s="23">
        <f>EXP(-discountrate*($B44-M$37)/365)*IF($B44&gt;=M$37,1,0)</f>
        <v>0</v>
      </c>
      <c r="N44" s="24">
        <f>EXP(-discountrate*($B44-N$37)/365)*IF($B44&gt;=N$37,1,0)</f>
        <v>0</v>
      </c>
    </row>
    <row r="45" spans="2:14">
      <c r="B45" s="17">
        <f>'PV riskfree'!B15</f>
        <v>41487</v>
      </c>
      <c r="C45" s="22">
        <f>EXP(-discountrate*($B45-C$37)/365)*IF($B45&gt;=C$37,1,0)</f>
        <v>0.94357239035446716</v>
      </c>
      <c r="D45" s="23">
        <f>EXP(-discountrate*($B45-D$37)/365)*IF($B45&gt;=D$37,1,0)</f>
        <v>0.95162042103881517</v>
      </c>
      <c r="E45" s="23">
        <f>EXP(-discountrate*($B45-E$37)/365)*IF($B45&gt;=E$37,1,0)</f>
        <v>0.95894859502623186</v>
      </c>
      <c r="F45" s="23">
        <f>EXP(-discountrate*($B45-F$37)/365)*IF($B45&gt;=F$37,1,0)</f>
        <v>0.96712777427774033</v>
      </c>
      <c r="G45" s="23">
        <f>EXP(-discountrate*($B45-G$37)/365)*IF($B45&gt;=G$37,1,0)</f>
        <v>0.97510952647028781</v>
      </c>
      <c r="H45" s="23">
        <f>EXP(-discountrate*($B45-H$37)/365)*IF($B45&gt;=H$37,1,0)</f>
        <v>0.98342654747456371</v>
      </c>
      <c r="I45" s="23">
        <f>EXP(-discountrate*($B45-I$37)/365)*IF($B45&gt;=I$37,1,0)</f>
        <v>0.99154281422884716</v>
      </c>
      <c r="J45" s="23">
        <f>EXP(-discountrate*($B45-J$37)/365)*IF($B45&gt;=J$37,1,0)</f>
        <v>1</v>
      </c>
      <c r="K45" s="23">
        <f>EXP(-discountrate*($B45-K$37)/365)*IF($B45&gt;=K$37,1,0)</f>
        <v>0</v>
      </c>
      <c r="L45" s="23">
        <f>EXP(-discountrate*($B45-L$37)/365)*IF($B45&gt;=L$37,1,0)</f>
        <v>0</v>
      </c>
      <c r="M45" s="23">
        <f>EXP(-discountrate*($B45-M$37)/365)*IF($B45&gt;=M$37,1,0)</f>
        <v>0</v>
      </c>
      <c r="N45" s="24">
        <f>EXP(-discountrate*($B45-N$37)/365)*IF($B45&gt;=N$37,1,0)</f>
        <v>0</v>
      </c>
    </row>
    <row r="46" spans="2:14">
      <c r="B46" s="17">
        <f>'PV riskfree'!B16</f>
        <v>41518</v>
      </c>
      <c r="C46" s="22">
        <f>EXP(-discountrate*($B46-C$37)/365)*IF($B46&gt;=C$37,1,0)</f>
        <v>0.93559242336070869</v>
      </c>
      <c r="D46" s="23">
        <f>EXP(-discountrate*($B46-D$37)/365)*IF($B46&gt;=D$37,1,0)</f>
        <v>0.94357239035446716</v>
      </c>
      <c r="E46" s="23">
        <f>EXP(-discountrate*($B46-E$37)/365)*IF($B46&gt;=E$37,1,0)</f>
        <v>0.95083858861310899</v>
      </c>
      <c r="F46" s="23">
        <f>EXP(-discountrate*($B46-F$37)/365)*IF($B46&gt;=F$37,1,0)</f>
        <v>0.95894859502623186</v>
      </c>
      <c r="G46" s="23">
        <f>EXP(-discountrate*($B46-G$37)/365)*IF($B46&gt;=G$37,1,0)</f>
        <v>0.96686284405770773</v>
      </c>
      <c r="H46" s="23">
        <f>EXP(-discountrate*($B46-H$37)/365)*IF($B46&gt;=H$37,1,0)</f>
        <v>0.97510952647028781</v>
      </c>
      <c r="I46" s="23">
        <f>EXP(-discountrate*($B46-I$37)/365)*IF($B46&gt;=I$37,1,0)</f>
        <v>0.98315715244886204</v>
      </c>
      <c r="J46" s="23">
        <f>EXP(-discountrate*($B46-J$37)/365)*IF($B46&gt;=J$37,1,0)</f>
        <v>0.99154281422884716</v>
      </c>
      <c r="K46" s="23">
        <f>EXP(-discountrate*($B46-K$37)/365)*IF($B46&gt;=K$37,1,0)</f>
        <v>1</v>
      </c>
      <c r="L46" s="23">
        <f>EXP(-discountrate*($B46-L$37)/365)*IF($B46&gt;=L$37,1,0)</f>
        <v>0</v>
      </c>
      <c r="M46" s="23">
        <f>EXP(-discountrate*($B46-M$37)/365)*IF($B46&gt;=M$37,1,0)</f>
        <v>0</v>
      </c>
      <c r="N46" s="24">
        <f>EXP(-discountrate*($B46-N$37)/365)*IF($B46&gt;=N$37,1,0)</f>
        <v>0</v>
      </c>
    </row>
    <row r="47" spans="2:14">
      <c r="B47" s="17">
        <f>'PV riskfree'!B17</f>
        <v>41548</v>
      </c>
      <c r="C47" s="22">
        <f>EXP(-discountrate*($B47-C$37)/365)*IF($B47&gt;=C$37,1,0)</f>
        <v>0.92793413813861503</v>
      </c>
      <c r="D47" s="23">
        <f>EXP(-discountrate*($B47-D$37)/365)*IF($B47&gt;=D$37,1,0)</f>
        <v>0.93584878516849268</v>
      </c>
      <c r="E47" s="23">
        <f>EXP(-discountrate*($B47-E$37)/365)*IF($B47&gt;=E$37,1,0)</f>
        <v>0.94305550601223087</v>
      </c>
      <c r="F47" s="23">
        <f>EXP(-discountrate*($B47-F$37)/365)*IF($B47&gt;=F$37,1,0)</f>
        <v>0.95109912802471741</v>
      </c>
      <c r="G47" s="23">
        <f>EXP(-discountrate*($B47-G$37)/365)*IF($B47&gt;=G$37,1,0)</f>
        <v>0.95894859502623186</v>
      </c>
      <c r="H47" s="23">
        <f>EXP(-discountrate*($B47-H$37)/365)*IF($B47&gt;=H$37,1,0)</f>
        <v>0.96712777427774033</v>
      </c>
      <c r="I47" s="23">
        <f>EXP(-discountrate*($B47-I$37)/365)*IF($B47&gt;=I$37,1,0)</f>
        <v>0.97510952647028781</v>
      </c>
      <c r="J47" s="23">
        <f>EXP(-discountrate*($B47-J$37)/365)*IF($B47&gt;=J$37,1,0)</f>
        <v>0.98342654747456371</v>
      </c>
      <c r="K47" s="23">
        <f>EXP(-discountrate*($B47-K$37)/365)*IF($B47&gt;=K$37,1,0)</f>
        <v>0.99181450701087914</v>
      </c>
      <c r="L47" s="23">
        <f>EXP(-discountrate*($B47-L$37)/365)*IF($B47&gt;=L$37,1,0)</f>
        <v>1</v>
      </c>
      <c r="M47" s="23">
        <f>EXP(-discountrate*($B47-M$37)/365)*IF($B47&gt;=M$37,1,0)</f>
        <v>0</v>
      </c>
      <c r="N47" s="24">
        <f>EXP(-discountrate*($B47-N$37)/365)*IF($B47&gt;=N$37,1,0)</f>
        <v>0</v>
      </c>
    </row>
    <row r="48" spans="2:14">
      <c r="B48" s="17">
        <f>'PV riskfree'!B18</f>
        <v>41579</v>
      </c>
      <c r="C48" s="22">
        <f>EXP(-discountrate*($B48-C$37)/365)*IF($B48&gt;=C$37,1,0)</f>
        <v>0.92008642674898211</v>
      </c>
      <c r="D48" s="23">
        <f>EXP(-discountrate*($B48-D$37)/365)*IF($B48&gt;=D$37,1,0)</f>
        <v>0.92793413813861503</v>
      </c>
      <c r="E48" s="23">
        <f>EXP(-discountrate*($B48-E$37)/365)*IF($B48&gt;=E$37,1,0)</f>
        <v>0.93507991040537686</v>
      </c>
      <c r="F48" s="23">
        <f>EXP(-discountrate*($B48-F$37)/365)*IF($B48&gt;=F$37,1,0)</f>
        <v>0.94305550601223087</v>
      </c>
      <c r="G48" s="23">
        <f>EXP(-discountrate*($B48-G$37)/365)*IF($B48&gt;=G$37,1,0)</f>
        <v>0.95083858861310899</v>
      </c>
      <c r="H48" s="23">
        <f>EXP(-discountrate*($B48-H$37)/365)*IF($B48&gt;=H$37,1,0)</f>
        <v>0.95894859502623186</v>
      </c>
      <c r="I48" s="23">
        <f>EXP(-discountrate*($B48-I$37)/365)*IF($B48&gt;=I$37,1,0)</f>
        <v>0.96686284405770773</v>
      </c>
      <c r="J48" s="23">
        <f>EXP(-discountrate*($B48-J$37)/365)*IF($B48&gt;=J$37,1,0)</f>
        <v>0.97510952647028781</v>
      </c>
      <c r="K48" s="23">
        <f>EXP(-discountrate*($B48-K$37)/365)*IF($B48&gt;=K$37,1,0)</f>
        <v>0.98342654747456371</v>
      </c>
      <c r="L48" s="23">
        <f>EXP(-discountrate*($B48-L$37)/365)*IF($B48&gt;=L$37,1,0)</f>
        <v>0.99154281422884716</v>
      </c>
      <c r="M48" s="23">
        <f>EXP(-discountrate*($B48-M$37)/365)*IF($B48&gt;=M$37,1,0)</f>
        <v>1</v>
      </c>
      <c r="N48" s="24">
        <f>EXP(-discountrate*($B48-N$37)/365)*IF($B48&gt;=N$37,1,0)</f>
        <v>0</v>
      </c>
    </row>
    <row r="49" spans="2:14">
      <c r="B49" s="18">
        <f>'PV riskfree'!B19</f>
        <v>41609</v>
      </c>
      <c r="C49" s="25">
        <f>EXP(-discountrate*($B49-C$37)/365)*IF($B49&gt;=C$37,1,0)</f>
        <v>0.91255506575344303</v>
      </c>
      <c r="D49" s="26">
        <f>EXP(-discountrate*($B49-D$37)/365)*IF($B49&gt;=D$37,1,0)</f>
        <v>0.92033853975651547</v>
      </c>
      <c r="E49" s="26">
        <f>EXP(-discountrate*($B49-E$37)/365)*IF($B49&gt;=E$37,1,0)</f>
        <v>0.92742582035448584</v>
      </c>
      <c r="F49" s="26">
        <f>EXP(-discountrate*($B49-F$37)/365)*IF($B49&gt;=F$37,1,0)</f>
        <v>0.93533613177941588</v>
      </c>
      <c r="G49" s="26">
        <f>EXP(-discountrate*($B49-G$37)/365)*IF($B49&gt;=G$37,1,0)</f>
        <v>0.94305550601223087</v>
      </c>
      <c r="H49" s="26">
        <f>EXP(-discountrate*($B49-H$37)/365)*IF($B49&gt;=H$37,1,0)</f>
        <v>0.95109912802471741</v>
      </c>
      <c r="I49" s="26">
        <f>EXP(-discountrate*($B49-I$37)/365)*IF($B49&gt;=I$37,1,0)</f>
        <v>0.95894859502623186</v>
      </c>
      <c r="J49" s="26">
        <f>EXP(-discountrate*($B49-J$37)/365)*IF($B49&gt;=J$37,1,0)</f>
        <v>0.96712777427774033</v>
      </c>
      <c r="K49" s="26">
        <f>EXP(-discountrate*($B49-K$37)/365)*IF($B49&gt;=K$37,1,0)</f>
        <v>0.97537671636489531</v>
      </c>
      <c r="L49" s="26">
        <f>EXP(-discountrate*($B49-L$37)/365)*IF($B49&gt;=L$37,1,0)</f>
        <v>0.98342654747456371</v>
      </c>
      <c r="M49" s="26">
        <f>EXP(-discountrate*($B49-M$37)/365)*IF($B49&gt;=M$37,1,0)</f>
        <v>0.99181450701087914</v>
      </c>
      <c r="N49" s="27">
        <f>EXP(-discountrate*($B49-N$37)/365)*IF($B49&gt;=N$37,1,0)</f>
        <v>1</v>
      </c>
    </row>
    <row r="50" spans="2:14">
      <c r="B50" s="30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</row>
    <row r="51" spans="2:14" ht="18">
      <c r="C51" s="31" t="s">
        <v>21</v>
      </c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3"/>
    </row>
    <row r="52" spans="2:14">
      <c r="B52" s="8"/>
      <c r="C52" s="13" t="s">
        <v>16</v>
      </c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5"/>
    </row>
    <row r="53" spans="2:14">
      <c r="B53" s="16" t="s">
        <v>14</v>
      </c>
      <c r="C53" s="29">
        <f t="array" ref="C53:N53">TRANSPOSE(B54:B65)</f>
        <v>41275</v>
      </c>
      <c r="D53" s="11">
        <v>41306</v>
      </c>
      <c r="E53" s="11">
        <v>41334</v>
      </c>
      <c r="F53" s="11">
        <v>41365</v>
      </c>
      <c r="G53" s="11">
        <v>41395</v>
      </c>
      <c r="H53" s="11">
        <v>41426</v>
      </c>
      <c r="I53" s="11">
        <v>41456</v>
      </c>
      <c r="J53" s="11">
        <v>41487</v>
      </c>
      <c r="K53" s="11">
        <v>41518</v>
      </c>
      <c r="L53" s="11">
        <v>41548</v>
      </c>
      <c r="M53" s="11">
        <v>41579</v>
      </c>
      <c r="N53" s="12">
        <v>41609</v>
      </c>
    </row>
    <row r="54" spans="2:14">
      <c r="B54" s="17">
        <f>'PV riskfree'!B8</f>
        <v>41275</v>
      </c>
      <c r="C54" s="19">
        <f>C38*'PV riskfree'!$E8</f>
        <v>-1000</v>
      </c>
      <c r="D54" s="20">
        <f>D38*'PV riskfree'!$E8</f>
        <v>0</v>
      </c>
      <c r="E54" s="20">
        <f>E38*'PV riskfree'!$E8</f>
        <v>0</v>
      </c>
      <c r="F54" s="20">
        <f>F38*'PV riskfree'!$E8</f>
        <v>0</v>
      </c>
      <c r="G54" s="20">
        <f>G38*'PV riskfree'!$E8</f>
        <v>0</v>
      </c>
      <c r="H54" s="20">
        <f>H38*'PV riskfree'!$E8</f>
        <v>0</v>
      </c>
      <c r="I54" s="20">
        <f>I38*'PV riskfree'!$E8</f>
        <v>0</v>
      </c>
      <c r="J54" s="20">
        <f>J38*'PV riskfree'!$E8</f>
        <v>0</v>
      </c>
      <c r="K54" s="20">
        <f>K38*'PV riskfree'!$E8</f>
        <v>0</v>
      </c>
      <c r="L54" s="20">
        <f>L38*'PV riskfree'!$E8</f>
        <v>0</v>
      </c>
      <c r="M54" s="20">
        <f>M38*'PV riskfree'!$E8</f>
        <v>0</v>
      </c>
      <c r="N54" s="21">
        <f>N38*'PV riskfree'!$E8</f>
        <v>0</v>
      </c>
    </row>
    <row r="55" spans="2:14">
      <c r="B55" s="17">
        <f>'PV riskfree'!B9</f>
        <v>41306</v>
      </c>
      <c r="C55" s="22">
        <f>C39*'PV riskfree'!$E9</f>
        <v>0</v>
      </c>
      <c r="D55" s="23">
        <f>D39*'PV riskfree'!$E9</f>
        <v>0</v>
      </c>
      <c r="E55" s="23">
        <f>E39*'PV riskfree'!$E9</f>
        <v>0</v>
      </c>
      <c r="F55" s="23">
        <f>F39*'PV riskfree'!$E9</f>
        <v>0</v>
      </c>
      <c r="G55" s="23">
        <f>G39*'PV riskfree'!$E9</f>
        <v>0</v>
      </c>
      <c r="H55" s="23">
        <f>H39*'PV riskfree'!$E9</f>
        <v>0</v>
      </c>
      <c r="I55" s="23">
        <f>I39*'PV riskfree'!$E9</f>
        <v>0</v>
      </c>
      <c r="J55" s="23">
        <f>J39*'PV riskfree'!$E9</f>
        <v>0</v>
      </c>
      <c r="K55" s="23">
        <f>K39*'PV riskfree'!$E9</f>
        <v>0</v>
      </c>
      <c r="L55" s="23">
        <f>L39*'PV riskfree'!$E9</f>
        <v>0</v>
      </c>
      <c r="M55" s="23">
        <f>M39*'PV riskfree'!$E9</f>
        <v>0</v>
      </c>
      <c r="N55" s="24">
        <f>N39*'PV riskfree'!$E9</f>
        <v>0</v>
      </c>
    </row>
    <row r="56" spans="2:14">
      <c r="B56" s="17">
        <f>'PV riskfree'!B10</f>
        <v>41334</v>
      </c>
      <c r="C56" s="22">
        <f>C40*'PV riskfree'!$E10</f>
        <v>0</v>
      </c>
      <c r="D56" s="23">
        <f>D40*'PV riskfree'!$E10</f>
        <v>0</v>
      </c>
      <c r="E56" s="23">
        <f>E40*'PV riskfree'!$E10</f>
        <v>0</v>
      </c>
      <c r="F56" s="23">
        <f>F40*'PV riskfree'!$E10</f>
        <v>0</v>
      </c>
      <c r="G56" s="23">
        <f>G40*'PV riskfree'!$E10</f>
        <v>0</v>
      </c>
      <c r="H56" s="23">
        <f>H40*'PV riskfree'!$E10</f>
        <v>0</v>
      </c>
      <c r="I56" s="23">
        <f>I40*'PV riskfree'!$E10</f>
        <v>0</v>
      </c>
      <c r="J56" s="23">
        <f>J40*'PV riskfree'!$E10</f>
        <v>0</v>
      </c>
      <c r="K56" s="23">
        <f>K40*'PV riskfree'!$E10</f>
        <v>0</v>
      </c>
      <c r="L56" s="23">
        <f>L40*'PV riskfree'!$E10</f>
        <v>0</v>
      </c>
      <c r="M56" s="23">
        <f>M40*'PV riskfree'!$E10</f>
        <v>0</v>
      </c>
      <c r="N56" s="24">
        <f>N40*'PV riskfree'!$E10</f>
        <v>0</v>
      </c>
    </row>
    <row r="57" spans="2:14">
      <c r="B57" s="17">
        <f>'PV riskfree'!B11</f>
        <v>41365</v>
      </c>
      <c r="C57" s="22">
        <f>C41*'PV riskfree'!$E11</f>
        <v>0</v>
      </c>
      <c r="D57" s="23">
        <f>D41*'PV riskfree'!$E11</f>
        <v>0</v>
      </c>
      <c r="E57" s="23">
        <f>E41*'PV riskfree'!$E11</f>
        <v>0</v>
      </c>
      <c r="F57" s="23">
        <f>F41*'PV riskfree'!$E11</f>
        <v>0</v>
      </c>
      <c r="G57" s="23">
        <f>G41*'PV riskfree'!$E11</f>
        <v>0</v>
      </c>
      <c r="H57" s="23">
        <f>H41*'PV riskfree'!$E11</f>
        <v>0</v>
      </c>
      <c r="I57" s="23">
        <f>I41*'PV riskfree'!$E11</f>
        <v>0</v>
      </c>
      <c r="J57" s="23">
        <f>J41*'PV riskfree'!$E11</f>
        <v>0</v>
      </c>
      <c r="K57" s="23">
        <f>K41*'PV riskfree'!$E11</f>
        <v>0</v>
      </c>
      <c r="L57" s="23">
        <f>L41*'PV riskfree'!$E11</f>
        <v>0</v>
      </c>
      <c r="M57" s="23">
        <f>M41*'PV riskfree'!$E11</f>
        <v>0</v>
      </c>
      <c r="N57" s="24">
        <f>N41*'PV riskfree'!$E11</f>
        <v>0</v>
      </c>
    </row>
    <row r="58" spans="2:14">
      <c r="B58" s="17">
        <f>'PV riskfree'!B12</f>
        <v>41395</v>
      </c>
      <c r="C58" s="22">
        <f>C42*'PV riskfree'!$E12</f>
        <v>483.8289262591972</v>
      </c>
      <c r="D58" s="23">
        <f>D42*'PV riskfree'!$E12</f>
        <v>487.95565790619497</v>
      </c>
      <c r="E58" s="23">
        <f>E42*'PV riskfree'!$E12</f>
        <v>491.71327373728184</v>
      </c>
      <c r="F58" s="23">
        <f>F42*'PV riskfree'!$E12</f>
        <v>495.9072535054396</v>
      </c>
      <c r="G58" s="23">
        <f>G42*'PV riskfree'!$E12</f>
        <v>500</v>
      </c>
      <c r="H58" s="23">
        <f>H42*'PV riskfree'!$E12</f>
        <v>0</v>
      </c>
      <c r="I58" s="23">
        <f>I42*'PV riskfree'!$E12</f>
        <v>0</v>
      </c>
      <c r="J58" s="23">
        <f>J42*'PV riskfree'!$E12</f>
        <v>0</v>
      </c>
      <c r="K58" s="23">
        <f>K42*'PV riskfree'!$E12</f>
        <v>0</v>
      </c>
      <c r="L58" s="23">
        <f>L42*'PV riskfree'!$E12</f>
        <v>0</v>
      </c>
      <c r="M58" s="23">
        <f>M42*'PV riskfree'!$E12</f>
        <v>0</v>
      </c>
      <c r="N58" s="24">
        <f>N42*'PV riskfree'!$E12</f>
        <v>0</v>
      </c>
    </row>
    <row r="59" spans="2:14">
      <c r="B59" s="17">
        <f>'PV riskfree'!B13</f>
        <v>41426</v>
      </c>
      <c r="C59" s="22">
        <f>C43*'PV riskfree'!$E13</f>
        <v>0</v>
      </c>
      <c r="D59" s="23">
        <f>D43*'PV riskfree'!$E13</f>
        <v>0</v>
      </c>
      <c r="E59" s="23">
        <f>E43*'PV riskfree'!$E13</f>
        <v>0</v>
      </c>
      <c r="F59" s="23">
        <f>F43*'PV riskfree'!$E13</f>
        <v>0</v>
      </c>
      <c r="G59" s="23">
        <f>G43*'PV riskfree'!$E13</f>
        <v>0</v>
      </c>
      <c r="H59" s="23">
        <f>H43*'PV riskfree'!$E13</f>
        <v>0</v>
      </c>
      <c r="I59" s="23">
        <f>I43*'PV riskfree'!$E13</f>
        <v>0</v>
      </c>
      <c r="J59" s="23">
        <f>J43*'PV riskfree'!$E13</f>
        <v>0</v>
      </c>
      <c r="K59" s="23">
        <f>K43*'PV riskfree'!$E13</f>
        <v>0</v>
      </c>
      <c r="L59" s="23">
        <f>L43*'PV riskfree'!$E13</f>
        <v>0</v>
      </c>
      <c r="M59" s="23">
        <f>M43*'PV riskfree'!$E13</f>
        <v>0</v>
      </c>
      <c r="N59" s="24">
        <f>N43*'PV riskfree'!$E13</f>
        <v>0</v>
      </c>
    </row>
    <row r="60" spans="2:14">
      <c r="B60" s="17">
        <f>'PV riskfree'!B14</f>
        <v>41456</v>
      </c>
      <c r="C60" s="22">
        <f>C44*'PV riskfree'!$E14</f>
        <v>0</v>
      </c>
      <c r="D60" s="23">
        <f>D44*'PV riskfree'!$E14</f>
        <v>0</v>
      </c>
      <c r="E60" s="23">
        <f>E44*'PV riskfree'!$E14</f>
        <v>0</v>
      </c>
      <c r="F60" s="23">
        <f>F44*'PV riskfree'!$E14</f>
        <v>0</v>
      </c>
      <c r="G60" s="23">
        <f>G44*'PV riskfree'!$E14</f>
        <v>0</v>
      </c>
      <c r="H60" s="23">
        <f>H44*'PV riskfree'!$E14</f>
        <v>0</v>
      </c>
      <c r="I60" s="23">
        <f>I44*'PV riskfree'!$E14</f>
        <v>0</v>
      </c>
      <c r="J60" s="23">
        <f>J44*'PV riskfree'!$E14</f>
        <v>0</v>
      </c>
      <c r="K60" s="23">
        <f>K44*'PV riskfree'!$E14</f>
        <v>0</v>
      </c>
      <c r="L60" s="23">
        <f>L44*'PV riskfree'!$E14</f>
        <v>0</v>
      </c>
      <c r="M60" s="23">
        <f>M44*'PV riskfree'!$E14</f>
        <v>0</v>
      </c>
      <c r="N60" s="24">
        <f>N44*'PV riskfree'!$E14</f>
        <v>0</v>
      </c>
    </row>
    <row r="61" spans="2:14">
      <c r="B61" s="17">
        <f>'PV riskfree'!B15</f>
        <v>41487</v>
      </c>
      <c r="C61" s="22">
        <f>C45*'PV riskfree'!$E15</f>
        <v>0</v>
      </c>
      <c r="D61" s="23">
        <f>D45*'PV riskfree'!$E15</f>
        <v>0</v>
      </c>
      <c r="E61" s="23">
        <f>E45*'PV riskfree'!$E15</f>
        <v>0</v>
      </c>
      <c r="F61" s="23">
        <f>F45*'PV riskfree'!$E15</f>
        <v>0</v>
      </c>
      <c r="G61" s="23">
        <f>G45*'PV riskfree'!$E15</f>
        <v>0</v>
      </c>
      <c r="H61" s="23">
        <f>H45*'PV riskfree'!$E15</f>
        <v>0</v>
      </c>
      <c r="I61" s="23">
        <f>I45*'PV riskfree'!$E15</f>
        <v>0</v>
      </c>
      <c r="J61" s="23">
        <f>J45*'PV riskfree'!$E15</f>
        <v>0</v>
      </c>
      <c r="K61" s="23">
        <f>K45*'PV riskfree'!$E15</f>
        <v>0</v>
      </c>
      <c r="L61" s="23">
        <f>L45*'PV riskfree'!$E15</f>
        <v>0</v>
      </c>
      <c r="M61" s="23">
        <f>M45*'PV riskfree'!$E15</f>
        <v>0</v>
      </c>
      <c r="N61" s="24">
        <f>N45*'PV riskfree'!$E15</f>
        <v>0</v>
      </c>
    </row>
    <row r="62" spans="2:14">
      <c r="B62" s="17">
        <f>'PV riskfree'!B16</f>
        <v>41518</v>
      </c>
      <c r="C62" s="22">
        <f>C46*'PV riskfree'!$E16</f>
        <v>0</v>
      </c>
      <c r="D62" s="23">
        <f>D46*'PV riskfree'!$E16</f>
        <v>0</v>
      </c>
      <c r="E62" s="23">
        <f>E46*'PV riskfree'!$E16</f>
        <v>0</v>
      </c>
      <c r="F62" s="23">
        <f>F46*'PV riskfree'!$E16</f>
        <v>0</v>
      </c>
      <c r="G62" s="23">
        <f>G46*'PV riskfree'!$E16</f>
        <v>0</v>
      </c>
      <c r="H62" s="23">
        <f>H46*'PV riskfree'!$E16</f>
        <v>0</v>
      </c>
      <c r="I62" s="23">
        <f>I46*'PV riskfree'!$E16</f>
        <v>0</v>
      </c>
      <c r="J62" s="23">
        <f>J46*'PV riskfree'!$E16</f>
        <v>0</v>
      </c>
      <c r="K62" s="23">
        <f>K46*'PV riskfree'!$E16</f>
        <v>0</v>
      </c>
      <c r="L62" s="23">
        <f>L46*'PV riskfree'!$E16</f>
        <v>0</v>
      </c>
      <c r="M62" s="23">
        <f>M46*'PV riskfree'!$E16</f>
        <v>0</v>
      </c>
      <c r="N62" s="24">
        <f>N46*'PV riskfree'!$E16</f>
        <v>0</v>
      </c>
    </row>
    <row r="63" spans="2:14">
      <c r="B63" s="17">
        <f>'PV riskfree'!B17</f>
        <v>41548</v>
      </c>
      <c r="C63" s="22">
        <f>C47*'PV riskfree'!$E17</f>
        <v>0</v>
      </c>
      <c r="D63" s="23">
        <f>D47*'PV riskfree'!$E17</f>
        <v>0</v>
      </c>
      <c r="E63" s="23">
        <f>E47*'PV riskfree'!$E17</f>
        <v>0</v>
      </c>
      <c r="F63" s="23">
        <f>F47*'PV riskfree'!$E17</f>
        <v>0</v>
      </c>
      <c r="G63" s="23">
        <f>G47*'PV riskfree'!$E17</f>
        <v>0</v>
      </c>
      <c r="H63" s="23">
        <f>H47*'PV riskfree'!$E17</f>
        <v>0</v>
      </c>
      <c r="I63" s="23">
        <f>I47*'PV riskfree'!$E17</f>
        <v>0</v>
      </c>
      <c r="J63" s="23">
        <f>J47*'PV riskfree'!$E17</f>
        <v>0</v>
      </c>
      <c r="K63" s="23">
        <f>K47*'PV riskfree'!$E17</f>
        <v>0</v>
      </c>
      <c r="L63" s="23">
        <f>L47*'PV riskfree'!$E17</f>
        <v>0</v>
      </c>
      <c r="M63" s="23">
        <f>M47*'PV riskfree'!$E17</f>
        <v>0</v>
      </c>
      <c r="N63" s="24">
        <f>N47*'PV riskfree'!$E17</f>
        <v>0</v>
      </c>
    </row>
    <row r="64" spans="2:14">
      <c r="B64" s="17">
        <f>'PV riskfree'!B18</f>
        <v>41579</v>
      </c>
      <c r="C64" s="22">
        <f>C48*'PV riskfree'!$E18</f>
        <v>0</v>
      </c>
      <c r="D64" s="23">
        <f>D48*'PV riskfree'!$E18</f>
        <v>0</v>
      </c>
      <c r="E64" s="23">
        <f>E48*'PV riskfree'!$E18</f>
        <v>0</v>
      </c>
      <c r="F64" s="23">
        <f>F48*'PV riskfree'!$E18</f>
        <v>0</v>
      </c>
      <c r="G64" s="23">
        <f>G48*'PV riskfree'!$E18</f>
        <v>0</v>
      </c>
      <c r="H64" s="23">
        <f>H48*'PV riskfree'!$E18</f>
        <v>0</v>
      </c>
      <c r="I64" s="23">
        <f>I48*'PV riskfree'!$E18</f>
        <v>0</v>
      </c>
      <c r="J64" s="23">
        <f>J48*'PV riskfree'!$E18</f>
        <v>0</v>
      </c>
      <c r="K64" s="23">
        <f>K48*'PV riskfree'!$E18</f>
        <v>0</v>
      </c>
      <c r="L64" s="23">
        <f>L48*'PV riskfree'!$E18</f>
        <v>0</v>
      </c>
      <c r="M64" s="23">
        <f>M48*'PV riskfree'!$E18</f>
        <v>0</v>
      </c>
      <c r="N64" s="24">
        <f>N48*'PV riskfree'!$E18</f>
        <v>0</v>
      </c>
    </row>
    <row r="65" spans="2:14">
      <c r="B65" s="18">
        <f>'PV riskfree'!B19</f>
        <v>41609</v>
      </c>
      <c r="C65" s="25">
        <f>C49*'PV riskfree'!$E19</f>
        <v>456.27753287672152</v>
      </c>
      <c r="D65" s="26">
        <f>D49*'PV riskfree'!$E19</f>
        <v>460.16926987825775</v>
      </c>
      <c r="E65" s="26">
        <f>E49*'PV riskfree'!$E19</f>
        <v>463.71291017724292</v>
      </c>
      <c r="F65" s="26">
        <f>F49*'PV riskfree'!$E19</f>
        <v>467.66806588970792</v>
      </c>
      <c r="G65" s="26">
        <f>G49*'PV riskfree'!$E19</f>
        <v>471.52775300611546</v>
      </c>
      <c r="H65" s="26">
        <f>H49*'PV riskfree'!$E19</f>
        <v>475.5495640123587</v>
      </c>
      <c r="I65" s="26">
        <f>I49*'PV riskfree'!$E19</f>
        <v>479.47429751311591</v>
      </c>
      <c r="J65" s="26">
        <f>J49*'PV riskfree'!$E19</f>
        <v>483.56388713887014</v>
      </c>
      <c r="K65" s="26">
        <f>K49*'PV riskfree'!$E19</f>
        <v>487.68835818244764</v>
      </c>
      <c r="L65" s="26">
        <f>L49*'PV riskfree'!$E19</f>
        <v>491.71327373728184</v>
      </c>
      <c r="M65" s="26">
        <f>M49*'PV riskfree'!$E19</f>
        <v>495.9072535054396</v>
      </c>
      <c r="N65" s="27">
        <f>N49*'PV riskfree'!$E19</f>
        <v>500</v>
      </c>
    </row>
    <row r="67" spans="2:14">
      <c r="B67" t="s">
        <v>17</v>
      </c>
      <c r="C67">
        <f>SUM(C54:C65)</f>
        <v>-59.893540864081217</v>
      </c>
      <c r="D67">
        <f t="shared" ref="D67:N67" si="0">SUM(D54:D65)</f>
        <v>948.12492778445267</v>
      </c>
      <c r="E67">
        <f t="shared" si="0"/>
        <v>955.4261839145247</v>
      </c>
      <c r="F67">
        <f t="shared" si="0"/>
        <v>963.57531939514752</v>
      </c>
      <c r="G67">
        <f t="shared" si="0"/>
        <v>971.52775300611552</v>
      </c>
      <c r="H67">
        <f t="shared" si="0"/>
        <v>475.5495640123587</v>
      </c>
      <c r="I67">
        <f t="shared" si="0"/>
        <v>479.47429751311591</v>
      </c>
      <c r="J67">
        <f t="shared" si="0"/>
        <v>483.56388713887014</v>
      </c>
      <c r="K67">
        <f t="shared" si="0"/>
        <v>487.68835818244764</v>
      </c>
      <c r="L67">
        <f t="shared" si="0"/>
        <v>491.71327373728184</v>
      </c>
      <c r="M67">
        <f t="shared" si="0"/>
        <v>495.9072535054396</v>
      </c>
      <c r="N67">
        <f t="shared" si="0"/>
        <v>500</v>
      </c>
    </row>
  </sheetData>
  <sheetProtection sheet="1" objects="1" scenarios="1"/>
  <mergeCells count="5">
    <mergeCell ref="B35:N35"/>
    <mergeCell ref="C36:N36"/>
    <mergeCell ref="C52:N52"/>
    <mergeCell ref="C51:N51"/>
    <mergeCell ref="B4:C4"/>
  </mergeCell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53"/>
  <sheetViews>
    <sheetView windowProtection="1" showGridLines="0" showRuler="0" workbookViewId="0">
      <selection activeCell="F12" sqref="F12"/>
    </sheetView>
  </sheetViews>
  <sheetFormatPr baseColWidth="10" defaultRowHeight="15" x14ac:dyDescent="0"/>
  <cols>
    <col min="2" max="2" width="18.1640625" bestFit="1" customWidth="1"/>
    <col min="3" max="3" width="29" bestFit="1" customWidth="1"/>
    <col min="4" max="4" width="24.1640625" bestFit="1" customWidth="1"/>
    <col min="5" max="5" width="15.33203125" bestFit="1" customWidth="1"/>
    <col min="6" max="6" width="18.6640625" bestFit="1" customWidth="1"/>
    <col min="7" max="7" width="29" customWidth="1"/>
  </cols>
  <sheetData>
    <row r="2" spans="2:6">
      <c r="B2" s="4" t="s">
        <v>5</v>
      </c>
      <c r="C2" s="7">
        <f>discountrate</f>
        <v>0.1</v>
      </c>
    </row>
    <row r="4" spans="2:6">
      <c r="B4" s="6" t="s">
        <v>9</v>
      </c>
      <c r="C4" s="6"/>
      <c r="D4" s="6"/>
      <c r="E4" s="6"/>
      <c r="F4" s="6"/>
    </row>
    <row r="5" spans="2:6">
      <c r="B5" s="34" t="s">
        <v>16</v>
      </c>
      <c r="C5" s="34" t="s">
        <v>18</v>
      </c>
      <c r="D5" s="34" t="s">
        <v>19</v>
      </c>
      <c r="E5" s="34" t="s">
        <v>24</v>
      </c>
      <c r="F5" s="34" t="s">
        <v>25</v>
      </c>
    </row>
    <row r="6" spans="2:6">
      <c r="B6" s="2">
        <f>'PV riskfree'!B8</f>
        <v>41275</v>
      </c>
      <c r="C6" s="1">
        <f>MAX('Futute PVs'!C6,0)</f>
        <v>0</v>
      </c>
      <c r="D6" s="1">
        <f>C6</f>
        <v>0</v>
      </c>
      <c r="E6" s="1">
        <f>$C$19</f>
        <v>634.10488259478439</v>
      </c>
      <c r="F6" s="1">
        <f>$C$20</f>
        <v>922.22652836847999</v>
      </c>
    </row>
    <row r="7" spans="2:6">
      <c r="B7" s="2">
        <f>'PV riskfree'!B9</f>
        <v>41306</v>
      </c>
      <c r="C7" s="1">
        <f>MAX('Futute PVs'!C7,0)</f>
        <v>948.12492778445267</v>
      </c>
      <c r="D7" s="1">
        <f>MAX(C7,D6)</f>
        <v>948.12492778445267</v>
      </c>
      <c r="E7" s="1">
        <f t="shared" ref="E7:E17" si="0">$C$19</f>
        <v>634.10488259478439</v>
      </c>
      <c r="F7" s="1">
        <f t="shared" ref="F7:F17" si="1">$C$20</f>
        <v>922.22652836847999</v>
      </c>
    </row>
    <row r="8" spans="2:6">
      <c r="B8" s="2">
        <f>'PV riskfree'!B10</f>
        <v>41334</v>
      </c>
      <c r="C8" s="1">
        <f>MAX('Futute PVs'!C8,0)</f>
        <v>955.4261839145247</v>
      </c>
      <c r="D8" s="1">
        <f t="shared" ref="D8:D17" si="2">MAX(C8,D7)</f>
        <v>955.4261839145247</v>
      </c>
      <c r="E8" s="1">
        <f t="shared" si="0"/>
        <v>634.10488259478439</v>
      </c>
      <c r="F8" s="1">
        <f t="shared" si="1"/>
        <v>922.22652836847999</v>
      </c>
    </row>
    <row r="9" spans="2:6">
      <c r="B9" s="2">
        <f>'PV riskfree'!B11</f>
        <v>41365</v>
      </c>
      <c r="C9" s="1">
        <f>MAX('Futute PVs'!C9,0)</f>
        <v>963.57531939514752</v>
      </c>
      <c r="D9" s="1">
        <f t="shared" si="2"/>
        <v>963.57531939514752</v>
      </c>
      <c r="E9" s="1">
        <f t="shared" si="0"/>
        <v>634.10488259478439</v>
      </c>
      <c r="F9" s="1">
        <f t="shared" si="1"/>
        <v>922.22652836847999</v>
      </c>
    </row>
    <row r="10" spans="2:6">
      <c r="B10" s="2">
        <f>'PV riskfree'!B12</f>
        <v>41395</v>
      </c>
      <c r="C10" s="1">
        <f>MAX('Futute PVs'!C10,0)</f>
        <v>971.52775300611552</v>
      </c>
      <c r="D10" s="1">
        <f t="shared" si="2"/>
        <v>971.52775300611552</v>
      </c>
      <c r="E10" s="1">
        <f t="shared" si="0"/>
        <v>634.10488259478439</v>
      </c>
      <c r="F10" s="1">
        <f t="shared" si="1"/>
        <v>922.22652836847999</v>
      </c>
    </row>
    <row r="11" spans="2:6">
      <c r="B11" s="2">
        <f>'PV riskfree'!B13</f>
        <v>41426</v>
      </c>
      <c r="C11" s="1">
        <f>MAX('Futute PVs'!C11,0)</f>
        <v>475.5495640123587</v>
      </c>
      <c r="D11" s="1">
        <f t="shared" si="2"/>
        <v>971.52775300611552</v>
      </c>
      <c r="E11" s="1">
        <f t="shared" si="0"/>
        <v>634.10488259478439</v>
      </c>
      <c r="F11" s="1">
        <f t="shared" si="1"/>
        <v>922.22652836847999</v>
      </c>
    </row>
    <row r="12" spans="2:6">
      <c r="B12" s="2">
        <f>'PV riskfree'!B14</f>
        <v>41456</v>
      </c>
      <c r="C12" s="1">
        <f>MAX('Futute PVs'!C12,0)</f>
        <v>479.47429751311591</v>
      </c>
      <c r="D12" s="1">
        <f t="shared" si="2"/>
        <v>971.52775300611552</v>
      </c>
      <c r="E12" s="1">
        <f t="shared" si="0"/>
        <v>634.10488259478439</v>
      </c>
      <c r="F12" s="1">
        <f t="shared" si="1"/>
        <v>922.22652836847999</v>
      </c>
    </row>
    <row r="13" spans="2:6">
      <c r="B13" s="2">
        <f>'PV riskfree'!B15</f>
        <v>41487</v>
      </c>
      <c r="C13" s="1">
        <f>MAX('Futute PVs'!C13,0)</f>
        <v>483.56388713887014</v>
      </c>
      <c r="D13" s="1">
        <f t="shared" si="2"/>
        <v>971.52775300611552</v>
      </c>
      <c r="E13" s="1">
        <f t="shared" si="0"/>
        <v>634.10488259478439</v>
      </c>
      <c r="F13" s="1">
        <f t="shared" si="1"/>
        <v>922.22652836847999</v>
      </c>
    </row>
    <row r="14" spans="2:6">
      <c r="B14" s="2">
        <f>'PV riskfree'!B16</f>
        <v>41518</v>
      </c>
      <c r="C14" s="1">
        <f>MAX('Futute PVs'!C14,0)</f>
        <v>487.68835818244764</v>
      </c>
      <c r="D14" s="1">
        <f t="shared" si="2"/>
        <v>971.52775300611552</v>
      </c>
      <c r="E14" s="1">
        <f t="shared" si="0"/>
        <v>634.10488259478439</v>
      </c>
      <c r="F14" s="1">
        <f t="shared" si="1"/>
        <v>922.22652836847999</v>
      </c>
    </row>
    <row r="15" spans="2:6">
      <c r="B15" s="2">
        <f>'PV riskfree'!B17</f>
        <v>41548</v>
      </c>
      <c r="C15" s="1">
        <f>MAX('Futute PVs'!C15,0)</f>
        <v>491.71327373728184</v>
      </c>
      <c r="D15" s="1">
        <f t="shared" si="2"/>
        <v>971.52775300611552</v>
      </c>
      <c r="E15" s="1">
        <f t="shared" si="0"/>
        <v>634.10488259478439</v>
      </c>
      <c r="F15" s="1">
        <f t="shared" si="1"/>
        <v>922.22652836847999</v>
      </c>
    </row>
    <row r="16" spans="2:6">
      <c r="B16" s="2">
        <f>'PV riskfree'!B18</f>
        <v>41579</v>
      </c>
      <c r="C16" s="1">
        <f>MAX('Futute PVs'!C16,0)</f>
        <v>495.9072535054396</v>
      </c>
      <c r="D16" s="1">
        <f t="shared" si="2"/>
        <v>971.52775300611552</v>
      </c>
      <c r="E16" s="1">
        <f t="shared" si="0"/>
        <v>634.10488259478439</v>
      </c>
      <c r="F16" s="1">
        <f t="shared" si="1"/>
        <v>922.22652836847999</v>
      </c>
    </row>
    <row r="17" spans="2:6">
      <c r="B17" s="2">
        <f>'PV riskfree'!B19</f>
        <v>41609</v>
      </c>
      <c r="C17" s="1">
        <f>MAX('Futute PVs'!C17,0)</f>
        <v>500</v>
      </c>
      <c r="D17" s="1">
        <f t="shared" si="2"/>
        <v>971.52775300611552</v>
      </c>
      <c r="E17" s="1">
        <f t="shared" si="0"/>
        <v>634.10488259478439</v>
      </c>
      <c r="F17" s="1">
        <f t="shared" si="1"/>
        <v>922.22652836847999</v>
      </c>
    </row>
    <row r="19" spans="2:6">
      <c r="B19" s="36" t="s">
        <v>24</v>
      </c>
      <c r="C19" s="1">
        <f>C53</f>
        <v>634.10488259478439</v>
      </c>
    </row>
    <row r="20" spans="2:6">
      <c r="B20" s="37" t="s">
        <v>25</v>
      </c>
      <c r="C20" s="1">
        <f>D53</f>
        <v>922.22652836847999</v>
      </c>
    </row>
    <row r="36" spans="2:14" ht="18"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</row>
    <row r="39" spans="2:14">
      <c r="B39" s="9" t="s">
        <v>20</v>
      </c>
      <c r="C39" s="9" t="s">
        <v>22</v>
      </c>
      <c r="D39" s="9" t="s">
        <v>23</v>
      </c>
    </row>
    <row r="40" spans="2:14">
      <c r="B40">
        <f>B7-B6</f>
        <v>31</v>
      </c>
      <c r="C40">
        <f>(C7+C6)/2</f>
        <v>474.06246389222633</v>
      </c>
      <c r="D40">
        <f>(D7+D6)/2</f>
        <v>474.06246389222633</v>
      </c>
    </row>
    <row r="41" spans="2:14">
      <c r="B41">
        <f>B8-B7</f>
        <v>28</v>
      </c>
      <c r="C41">
        <f>(C8+C7)/2</f>
        <v>951.77555584948868</v>
      </c>
      <c r="D41">
        <f>(D8+D7)/2</f>
        <v>951.77555584948868</v>
      </c>
    </row>
    <row r="42" spans="2:14">
      <c r="B42">
        <f>B9-B8</f>
        <v>31</v>
      </c>
      <c r="C42">
        <f>(C9+C8)/2</f>
        <v>959.50075165483611</v>
      </c>
      <c r="D42">
        <f>(D9+D8)/2</f>
        <v>959.50075165483611</v>
      </c>
    </row>
    <row r="43" spans="2:14">
      <c r="B43">
        <f>B10-B9</f>
        <v>30</v>
      </c>
      <c r="C43">
        <f>(C10+C9)/2</f>
        <v>967.55153620063152</v>
      </c>
      <c r="D43">
        <f>(D10+D9)/2</f>
        <v>967.55153620063152</v>
      </c>
    </row>
    <row r="44" spans="2:14">
      <c r="B44">
        <f>B11-B10</f>
        <v>31</v>
      </c>
      <c r="C44">
        <f>(C11+C10)/2</f>
        <v>723.53865850923717</v>
      </c>
      <c r="D44">
        <f>(D11+D10)/2</f>
        <v>971.52775300611552</v>
      </c>
    </row>
    <row r="45" spans="2:14">
      <c r="B45">
        <f>B12-B11</f>
        <v>30</v>
      </c>
      <c r="C45">
        <f>(C12+C11)/2</f>
        <v>477.51193076273728</v>
      </c>
      <c r="D45">
        <f>(D12+D11)/2</f>
        <v>971.52775300611552</v>
      </c>
    </row>
    <row r="46" spans="2:14">
      <c r="B46">
        <f>B13-B12</f>
        <v>31</v>
      </c>
      <c r="C46">
        <f>(C13+C12)/2</f>
        <v>481.51909232599303</v>
      </c>
      <c r="D46">
        <f>(D13+D12)/2</f>
        <v>971.52775300611552</v>
      </c>
    </row>
    <row r="47" spans="2:14">
      <c r="B47">
        <f>B14-B13</f>
        <v>31</v>
      </c>
      <c r="C47">
        <f>(C14+C13)/2</f>
        <v>485.62612266065889</v>
      </c>
      <c r="D47">
        <f>(D14+D13)/2</f>
        <v>971.52775300611552</v>
      </c>
    </row>
    <row r="48" spans="2:14">
      <c r="B48">
        <f>B15-B14</f>
        <v>30</v>
      </c>
      <c r="C48">
        <f>(C15+C14)/2</f>
        <v>489.70081595986471</v>
      </c>
      <c r="D48">
        <f>(D15+D14)/2</f>
        <v>971.52775300611552</v>
      </c>
    </row>
    <row r="49" spans="2:4">
      <c r="B49">
        <f>B16-B15</f>
        <v>31</v>
      </c>
      <c r="C49">
        <f>(C16+C15)/2</f>
        <v>493.81026362136072</v>
      </c>
      <c r="D49">
        <f>(D16+D15)/2</f>
        <v>971.52775300611552</v>
      </c>
    </row>
    <row r="50" spans="2:4">
      <c r="B50">
        <f>B17-B16</f>
        <v>30</v>
      </c>
      <c r="C50">
        <f>(C17+C16)/2</f>
        <v>497.9536267527198</v>
      </c>
      <c r="D50">
        <f>(D17+D16)/2</f>
        <v>971.52775300611552</v>
      </c>
    </row>
    <row r="52" spans="2:4">
      <c r="C52" s="35" t="s">
        <v>24</v>
      </c>
      <c r="D52" s="35" t="s">
        <v>25</v>
      </c>
    </row>
    <row r="53" spans="2:4">
      <c r="C53">
        <f>SUMPRODUCT(B40:B50,C40:C50)/(B17-B6)</f>
        <v>634.10488259478439</v>
      </c>
      <c r="D53">
        <f>SUMPRODUCT(B40:B50,D40:D50)/(B17-B6)</f>
        <v>922.22652836847999</v>
      </c>
    </row>
  </sheetData>
  <sheetProtection sheet="1" objects="1" scenarios="1"/>
  <mergeCells count="2">
    <mergeCell ref="B36:N36"/>
    <mergeCell ref="B4:F4"/>
  </mergeCell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Accrual based</vt:lpstr>
      <vt:lpstr>PV riskfree</vt:lpstr>
      <vt:lpstr>PV risky</vt:lpstr>
      <vt:lpstr>Futute PVs</vt:lpstr>
      <vt:lpstr>Exposure</vt:lpstr>
    </vt:vector>
  </TitlesOfParts>
  <Company>Virtufin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Haener</dc:creator>
  <cp:lastModifiedBy>Patrick Haener</cp:lastModifiedBy>
  <dcterms:created xsi:type="dcterms:W3CDTF">2012-08-13T07:38:39Z</dcterms:created>
  <dcterms:modified xsi:type="dcterms:W3CDTF">2012-09-21T15:28:46Z</dcterms:modified>
</cp:coreProperties>
</file>