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1Models\SmartCo\modelo excel\"/>
    </mc:Choice>
  </mc:AlternateContent>
  <xr:revisionPtr revIDLastSave="0" documentId="8_{AB7B7194-B652-4C12-A5B8-FE33500B40A9}" xr6:coauthVersionLast="47" xr6:coauthVersionMax="47" xr10:uidLastSave="{00000000-0000-0000-0000-000000000000}"/>
  <bookViews>
    <workbookView xWindow="-108" yWindow="-108" windowWidth="21816" windowHeight="13116" firstSheet="1" activeTab="1" xr2:uid="{BD0A016D-64B8-442E-BDB3-DB5000EF89C7}"/>
  </bookViews>
  <sheets>
    <sheet name="Cognos_Office_Connection_Cache" sheetId="2" state="veryHidden" r:id="rId1"/>
    <sheet name="Planilha1" sheetId="1" r:id="rId2"/>
  </sheets>
  <definedNames>
    <definedName name="cafe_validation_temp" hidden="1">Cognos_Office_Connection_Cache!$B$2:$B$8</definedName>
    <definedName name="ID" localSheetId="0" hidden="1">"a57e9873-acd3-45c5-8f87-b59322d54d0a"</definedName>
    <definedName name="ID" localSheetId="1" hidden="1">"91627fce-aace-432f-87d7-de8ae303875a"</definedName>
    <definedName name="TM1RPTDATARNG28297106" localSheetId="1">Planilha1!$24:$35</definedName>
    <definedName name="TM1RPTFMTIDCOL28297106" localSheetId="1">Planilha1!$B$3:$B$12</definedName>
    <definedName name="TM1RPTFMTRNG28297106" localSheetId="1">Planilha1!$C$3:$S$12</definedName>
    <definedName name="TM1RPTQRYRNG28297106" localSheetId="1">Planilha1!$C$13</definedName>
    <definedName name="TM1RPTVIEWRNG28297106" localSheetId="1">Planilha1!$C$14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B35" i="1"/>
  <c r="B27" i="1"/>
  <c r="B34" i="1"/>
  <c r="B26" i="1"/>
  <c r="B33" i="1"/>
  <c r="B25" i="1"/>
  <c r="B32" i="1"/>
  <c r="B29" i="1"/>
  <c r="B31" i="1"/>
  <c r="B30" i="1"/>
  <c r="B28" i="1"/>
  <c r="G19" i="1"/>
  <c r="J19" i="1"/>
  <c r="D20" i="1"/>
  <c r="D19" i="1"/>
  <c r="B24" i="1"/>
  <c r="C14" i="1"/>
  <c r="C24" i="1"/>
  <c r="P24" i="1"/>
  <c r="I24" i="1"/>
  <c r="L24" i="1"/>
  <c r="E24" i="1"/>
  <c r="J24" i="1"/>
  <c r="O24" i="1"/>
  <c r="G24" i="1"/>
  <c r="M24" i="1"/>
  <c r="F24" i="1"/>
  <c r="K24" i="1"/>
  <c r="N24" i="1"/>
  <c r="D24" i="1"/>
  <c r="F33" i="1"/>
  <c r="I31" i="1"/>
  <c r="J31" i="1"/>
  <c r="O27" i="1"/>
  <c r="G35" i="1"/>
  <c r="N29" i="1"/>
  <c r="H35" i="1"/>
  <c r="N30" i="1"/>
  <c r="M31" i="1"/>
  <c r="L32" i="1"/>
  <c r="K33" i="1"/>
  <c r="J34" i="1"/>
  <c r="I35" i="1"/>
  <c r="M26" i="1"/>
  <c r="G32" i="1"/>
  <c r="M27" i="1"/>
  <c r="H32" i="1"/>
  <c r="K30" i="1"/>
  <c r="P26" i="1"/>
  <c r="I33" i="1"/>
  <c r="O28" i="1"/>
  <c r="P28" i="1"/>
  <c r="P29" i="1"/>
  <c r="O30" i="1"/>
  <c r="N31" i="1"/>
  <c r="M32" i="1"/>
  <c r="L33" i="1"/>
  <c r="K34" i="1"/>
  <c r="J35" i="1"/>
  <c r="O29" i="1"/>
  <c r="P30" i="1"/>
  <c r="O31" i="1"/>
  <c r="N32" i="1"/>
  <c r="M33" i="1"/>
  <c r="L34" i="1"/>
  <c r="K35" i="1"/>
  <c r="H31" i="1"/>
  <c r="N26" i="1"/>
  <c r="H33" i="1"/>
  <c r="J32" i="1"/>
  <c r="M30" i="1"/>
  <c r="K32" i="1"/>
  <c r="D25" i="1"/>
  <c r="P31" i="1"/>
  <c r="O32" i="1"/>
  <c r="N33" i="1"/>
  <c r="M34" i="1"/>
  <c r="L35" i="1"/>
  <c r="O25" i="1"/>
  <c r="G33" i="1"/>
  <c r="P25" i="1"/>
  <c r="N27" i="1"/>
  <c r="G34" i="1"/>
  <c r="P27" i="1"/>
  <c r="J33" i="1"/>
  <c r="D26" i="1"/>
  <c r="E27" i="1"/>
  <c r="G26" i="1"/>
  <c r="P33" i="1"/>
  <c r="G27" i="1"/>
  <c r="F28" i="1"/>
  <c r="P34" i="1"/>
  <c r="O35" i="1"/>
  <c r="J29" i="1"/>
  <c r="D35" i="1"/>
  <c r="L28" i="1"/>
  <c r="I32" i="1"/>
  <c r="K31" i="1"/>
  <c r="I34" i="1"/>
  <c r="F26" i="1"/>
  <c r="D28" i="1"/>
  <c r="F27" i="1"/>
  <c r="D30" i="1"/>
  <c r="P35" i="1"/>
  <c r="L27" i="1"/>
  <c r="K28" i="1"/>
  <c r="L29" i="1"/>
  <c r="H34" i="1"/>
  <c r="E26" i="1"/>
  <c r="H25" i="1"/>
  <c r="E28" i="1"/>
  <c r="N35" i="1"/>
  <c r="H26" i="1"/>
  <c r="E30" i="1"/>
  <c r="I27" i="1"/>
  <c r="H28" i="1"/>
  <c r="G29" i="1"/>
  <c r="F30" i="1"/>
  <c r="E31" i="1"/>
  <c r="D32" i="1"/>
  <c r="N25" i="1"/>
  <c r="J30" i="1"/>
  <c r="E35" i="1"/>
  <c r="O26" i="1"/>
  <c r="M28" i="1"/>
  <c r="F35" i="1"/>
  <c r="M29" i="1"/>
  <c r="L31" i="1"/>
  <c r="E25" i="1"/>
  <c r="F25" i="1"/>
  <c r="P32" i="1"/>
  <c r="O33" i="1"/>
  <c r="N34" i="1"/>
  <c r="M35" i="1"/>
  <c r="E29" i="1"/>
  <c r="J25" i="1"/>
  <c r="I26" i="1"/>
  <c r="H27" i="1"/>
  <c r="K25" i="1"/>
  <c r="J26" i="1"/>
  <c r="L25" i="1"/>
  <c r="K26" i="1"/>
  <c r="J27" i="1"/>
  <c r="I28" i="1"/>
  <c r="H29" i="1"/>
  <c r="G30" i="1"/>
  <c r="F31" i="1"/>
  <c r="E32" i="1"/>
  <c r="D33" i="1"/>
  <c r="I30" i="1"/>
  <c r="E34" i="1"/>
  <c r="K29" i="1"/>
  <c r="F34" i="1"/>
  <c r="N28" i="1"/>
  <c r="L30" i="1"/>
  <c r="D27" i="1"/>
  <c r="G25" i="1"/>
  <c r="D29" i="1"/>
  <c r="O34" i="1"/>
  <c r="I25" i="1"/>
  <c r="G28" i="1"/>
  <c r="F29" i="1"/>
  <c r="D31" i="1"/>
  <c r="M25" i="1"/>
  <c r="L26" i="1"/>
  <c r="K27" i="1"/>
  <c r="J28" i="1"/>
  <c r="I29" i="1"/>
  <c r="H30" i="1"/>
  <c r="G31" i="1"/>
  <c r="F32" i="1"/>
  <c r="E33" i="1"/>
  <c r="D34" i="1"/>
  <c r="Q23" i="1" l="1"/>
  <c r="D22" i="1"/>
  <c r="Q27" i="1"/>
  <c r="Q25" i="1"/>
  <c r="Q35" i="1"/>
  <c r="Q32" i="1"/>
  <c r="Q31" i="1"/>
  <c r="Q34" i="1"/>
  <c r="Q26" i="1"/>
  <c r="Q33" i="1"/>
  <c r="Q30" i="1"/>
  <c r="Q29" i="1"/>
  <c r="Q28" i="1"/>
  <c r="H24" i="1"/>
  <c r="Q24" i="1"/>
  <c r="S28" i="1" l="1"/>
  <c r="R28" i="1"/>
  <c r="S29" i="1"/>
  <c r="R29" i="1"/>
  <c r="R30" i="1"/>
  <c r="S30" i="1"/>
  <c r="S33" i="1"/>
  <c r="R33" i="1"/>
  <c r="R26" i="1"/>
  <c r="S26" i="1"/>
  <c r="S34" i="1"/>
  <c r="R34" i="1"/>
  <c r="S31" i="1"/>
  <c r="R31" i="1"/>
  <c r="S32" i="1"/>
  <c r="R32" i="1"/>
  <c r="R35" i="1"/>
  <c r="S35" i="1"/>
  <c r="S25" i="1"/>
  <c r="R25" i="1"/>
  <c r="S27" i="1"/>
  <c r="R27" i="1"/>
  <c r="S24" i="1"/>
  <c r="R24" i="1"/>
</calcChain>
</file>

<file path=xl/sharedStrings.xml><?xml version="1.0" encoding="utf-8"?>
<sst xmlns="http://schemas.openxmlformats.org/spreadsheetml/2006/main" count="53" uniqueCount="45">
  <si>
    <t>Phones</t>
  </si>
  <si>
    <t>3G Smart Phones</t>
  </si>
  <si>
    <t>4G Smart Phones</t>
  </si>
  <si>
    <t>Phone Only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</si>
  <si>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</si>
  <si>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</si>
  <si>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</si>
  <si>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</si>
  <si>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</si>
  <si>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</si>
  <si>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</si>
  <si>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</si>
  <si>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</si>
  <si>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</si>
  <si>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</si>
  <si>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</si>
  <si>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</si>
  <si>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</si>
  <si>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PCs</t>
  </si>
  <si>
    <t>Desktops</t>
  </si>
  <si>
    <t>Laptops</t>
  </si>
  <si>
    <t>Gaming</t>
  </si>
  <si>
    <t>Tablets</t>
  </si>
  <si>
    <t>10 Inch Tablets</t>
  </si>
  <si>
    <t>8 Inch Tablets</t>
  </si>
  <si>
    <t>[Begin Format Range]</t>
  </si>
  <si>
    <t>Default</t>
  </si>
  <si>
    <t>Leaf</t>
  </si>
  <si>
    <t>[End Format Range]</t>
  </si>
  <si>
    <t>{{[product].[product].[Product Total],[product].[product].[20000],[product].[product].[21000],[product].[product].[22000],[product].[product].[23000],[product].[product].[30000],[product].[product].[31000],[product].[product].[32000],[product].[product].[33000],[product].[product].[40000],[product].[product].[41000],[product].[product].[42000]}}</t>
  </si>
  <si>
    <t>Channel</t>
  </si>
  <si>
    <t>Version</t>
  </si>
  <si>
    <t>Element Name</t>
  </si>
  <si>
    <t>Actual</t>
  </si>
  <si>
    <t>Var $</t>
  </si>
  <si>
    <t>Var %</t>
  </si>
  <si>
    <t>Organization</t>
  </si>
  <si>
    <t>[Demo PAX Smartco.xlsx]Planilha1'!G20:H20</t>
  </si>
  <si>
    <t>Volume - Units</t>
  </si>
  <si>
    <t>Unit Net Sales Price</t>
  </si>
  <si>
    <t>Gross Revenue</t>
  </si>
  <si>
    <t>Unit Direct Cost</t>
  </si>
  <si>
    <t>Total Cost of Goods Sold</t>
  </si>
  <si>
    <t>Gross Margin</t>
  </si>
  <si>
    <t>Gross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</si>
</sst>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-\ @"/>
    <numFmt numFmtId="165" formatCode="\+\ @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10.5"/>
      <color theme="0"/>
      <name val="Calibri"/>
      <family val="2"/>
    </font>
    <font>
      <b/>
      <sz val="10.5"/>
      <color theme="1"/>
      <name val="Calibri"/>
      <family val="2"/>
    </font>
    <font>
      <b/>
      <sz val="10.5"/>
      <color theme="1" tint="0.14999847407452621"/>
      <name val="Calibri"/>
      <family val="2"/>
    </font>
    <font>
      <b/>
      <sz val="10.5"/>
      <color rgb="FF0E4F5E"/>
      <name val="Calibri"/>
      <family val="2"/>
    </font>
    <font>
      <sz val="10.5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8F8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4748A"/>
        <bgColor indexed="64"/>
      </patternFill>
    </fill>
  </fills>
  <borders count="1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/>
      <top/>
      <bottom/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Protection="0">
      <alignment horizontal="center" vertical="center"/>
    </xf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3" fillId="0" borderId="1" applyNumberFormat="0" applyFill="0" applyAlignment="0" applyProtection="0"/>
    <xf numFmtId="0" fontId="3" fillId="0" borderId="1" applyNumberFormat="0" applyFill="0" applyAlignment="0" applyProtection="0"/>
    <xf numFmtId="3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2" applyNumberFormat="0" applyBorder="0" applyAlignment="0" applyProtection="0"/>
    <xf numFmtId="3" fontId="4" fillId="0" borderId="2" applyNumberFormat="0" applyBorder="0" applyAlignment="0" applyProtection="0"/>
    <xf numFmtId="3" fontId="4" fillId="0" borderId="2" applyNumberFormat="0" applyBorder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>
      <alignment horizontal="right" vertical="center"/>
    </xf>
    <xf numFmtId="3" fontId="4" fillId="2" borderId="2">
      <alignment horizontal="center" vertical="center"/>
    </xf>
    <xf numFmtId="0" fontId="4" fillId="2" borderId="2">
      <alignment horizontal="right" vertical="center"/>
    </xf>
    <xf numFmtId="0" fontId="3" fillId="0" borderId="3">
      <alignment horizontal="left" vertical="center"/>
    </xf>
    <xf numFmtId="0" fontId="3" fillId="0" borderId="4">
      <alignment horizontal="center" vertical="center"/>
    </xf>
    <xf numFmtId="0" fontId="5" fillId="0" borderId="5">
      <alignment horizontal="center" vertical="center"/>
    </xf>
    <xf numFmtId="0" fontId="4" fillId="3" borderId="2"/>
    <xf numFmtId="3" fontId="6" fillId="0" borderId="2"/>
    <xf numFmtId="3" fontId="7" fillId="0" borderId="2"/>
    <xf numFmtId="0" fontId="3" fillId="0" borderId="4">
      <alignment horizontal="left" vertical="top"/>
    </xf>
    <xf numFmtId="0" fontId="8" fillId="0" borderId="2"/>
    <xf numFmtId="0" fontId="3" fillId="0" borderId="4">
      <alignment horizontal="left" vertical="center"/>
    </xf>
    <xf numFmtId="0" fontId="4" fillId="2" borderId="6"/>
    <xf numFmtId="3" fontId="4" fillId="0" borderId="2">
      <alignment horizontal="right" vertical="center"/>
    </xf>
    <xf numFmtId="0" fontId="3" fillId="0" borderId="4">
      <alignment horizontal="right" vertical="center"/>
    </xf>
    <xf numFmtId="0" fontId="4" fillId="0" borderId="5">
      <alignment horizontal="center" vertical="center"/>
    </xf>
    <xf numFmtId="3" fontId="4" fillId="0" borderId="2"/>
    <xf numFmtId="3" fontId="4" fillId="0" borderId="2"/>
    <xf numFmtId="0" fontId="4" fillId="0" borderId="5">
      <alignment horizontal="center" vertical="center" wrapText="1"/>
    </xf>
    <xf numFmtId="0" fontId="9" fillId="0" borderId="5">
      <alignment horizontal="left" vertical="center" indent="1"/>
    </xf>
    <xf numFmtId="0" fontId="10" fillId="0" borderId="2"/>
    <xf numFmtId="0" fontId="3" fillId="0" borderId="3">
      <alignment horizontal="left" vertical="center"/>
    </xf>
    <xf numFmtId="3" fontId="4" fillId="0" borderId="2">
      <alignment horizontal="center" vertical="center"/>
    </xf>
    <xf numFmtId="0" fontId="3" fillId="0" borderId="4">
      <alignment horizontal="center" vertical="center"/>
    </xf>
    <xf numFmtId="0" fontId="3" fillId="0" borderId="4">
      <alignment horizontal="center" vertical="center"/>
    </xf>
    <xf numFmtId="0" fontId="3" fillId="0" borderId="3">
      <alignment horizontal="left" vertical="center"/>
    </xf>
    <xf numFmtId="0" fontId="3" fillId="0" borderId="3">
      <alignment horizontal="left" vertical="center"/>
    </xf>
    <xf numFmtId="0" fontId="11" fillId="0" borderId="2"/>
  </cellStyleXfs>
  <cellXfs count="51">
    <xf numFmtId="0" fontId="0" fillId="0" borderId="0" xfId="0"/>
    <xf numFmtId="0" fontId="0" fillId="0" borderId="0" xfId="0" quotePrefix="1"/>
    <xf numFmtId="0" fontId="4" fillId="0" borderId="0" xfId="20" applyNumberFormat="1"/>
    <xf numFmtId="0" fontId="4" fillId="0" borderId="0" xfId="21" applyNumberFormat="1"/>
    <xf numFmtId="0" fontId="4" fillId="0" borderId="0" xfId="22" applyNumberFormat="1"/>
    <xf numFmtId="0" fontId="4" fillId="0" borderId="0" xfId="23" applyNumberFormat="1"/>
    <xf numFmtId="0" fontId="4" fillId="0" borderId="0" xfId="24" applyNumberFormat="1" applyBorder="1"/>
    <xf numFmtId="0" fontId="4" fillId="0" borderId="0" xfId="25" applyNumberFormat="1" applyBorder="1"/>
    <xf numFmtId="0" fontId="4" fillId="0" borderId="0" xfId="19" quotePrefix="1" applyNumberFormat="1"/>
    <xf numFmtId="0" fontId="4" fillId="0" borderId="0" xfId="19" applyNumberFormat="1"/>
    <xf numFmtId="0" fontId="4" fillId="0" borderId="0" xfId="26" quotePrefix="1" applyNumberFormat="1" applyBorder="1"/>
    <xf numFmtId="0" fontId="4" fillId="0" borderId="0" xfId="26" applyNumberFormat="1" applyBorder="1"/>
    <xf numFmtId="3" fontId="12" fillId="4" borderId="7" xfId="12" applyNumberFormat="1" applyFont="1" applyFill="1" applyBorder="1" applyAlignment="1">
      <alignment vertical="center"/>
    </xf>
    <xf numFmtId="3" fontId="12" fillId="4" borderId="7" xfId="4" applyFont="1" applyFill="1" applyBorder="1" applyAlignment="1">
      <alignment vertical="center"/>
    </xf>
    <xf numFmtId="166" fontId="12" fillId="4" borderId="7" xfId="1" applyNumberFormat="1" applyFont="1" applyFill="1" applyBorder="1" applyAlignment="1">
      <alignment vertical="center"/>
    </xf>
    <xf numFmtId="3" fontId="13" fillId="5" borderId="7" xfId="13" applyFont="1" applyFill="1" applyBorder="1" applyAlignment="1">
      <alignment vertical="center"/>
    </xf>
    <xf numFmtId="3" fontId="13" fillId="5" borderId="7" xfId="5" applyFont="1" applyFill="1" applyBorder="1" applyAlignment="1">
      <alignment vertical="center"/>
    </xf>
    <xf numFmtId="166" fontId="13" fillId="5" borderId="7" xfId="1" applyNumberFormat="1" applyFont="1" applyFill="1" applyBorder="1" applyAlignment="1">
      <alignment vertical="center"/>
    </xf>
    <xf numFmtId="3" fontId="14" fillId="6" borderId="7" xfId="14" applyNumberFormat="1" applyFont="1" applyFill="1" applyBorder="1" applyAlignment="1">
      <alignment vertical="center"/>
    </xf>
    <xf numFmtId="3" fontId="14" fillId="6" borderId="7" xfId="6" applyFont="1" applyFill="1" applyBorder="1" applyAlignment="1">
      <alignment vertical="center"/>
    </xf>
    <xf numFmtId="3" fontId="14" fillId="7" borderId="7" xfId="6" applyFont="1" applyFill="1" applyBorder="1" applyAlignment="1">
      <alignment vertical="center"/>
    </xf>
    <xf numFmtId="166" fontId="14" fillId="7" borderId="7" xfId="1" applyNumberFormat="1" applyFont="1" applyFill="1" applyBorder="1" applyAlignment="1">
      <alignment vertical="center"/>
    </xf>
    <xf numFmtId="3" fontId="15" fillId="8" borderId="7" xfId="15" applyNumberFormat="1" applyFont="1" applyFill="1" applyBorder="1" applyAlignment="1">
      <alignment vertical="center"/>
    </xf>
    <xf numFmtId="3" fontId="15" fillId="8" borderId="7" xfId="7" applyFont="1" applyFill="1" applyBorder="1" applyAlignment="1">
      <alignment vertical="center"/>
    </xf>
    <xf numFmtId="166" fontId="15" fillId="8" borderId="7" xfId="1" applyNumberFormat="1" applyFont="1" applyFill="1" applyBorder="1" applyAlignment="1">
      <alignment vertical="center"/>
    </xf>
    <xf numFmtId="3" fontId="15" fillId="8" borderId="7" xfId="16" applyNumberFormat="1" applyFont="1" applyFill="1" applyBorder="1" applyAlignment="1">
      <alignment vertical="center"/>
    </xf>
    <xf numFmtId="3" fontId="15" fillId="8" borderId="7" xfId="8" applyFont="1" applyFill="1" applyBorder="1" applyAlignment="1">
      <alignment vertical="center"/>
    </xf>
    <xf numFmtId="3" fontId="15" fillId="8" borderId="7" xfId="17" applyNumberFormat="1" applyFont="1" applyFill="1" applyBorder="1" applyAlignment="1">
      <alignment vertical="center"/>
    </xf>
    <xf numFmtId="3" fontId="15" fillId="8" borderId="7" xfId="9" applyFont="1" applyFill="1" applyBorder="1" applyAlignment="1">
      <alignment vertical="center"/>
    </xf>
    <xf numFmtId="3" fontId="15" fillId="8" borderId="7" xfId="11" applyFont="1" applyFill="1" applyBorder="1" applyAlignment="1">
      <alignment vertical="center"/>
    </xf>
    <xf numFmtId="3" fontId="15" fillId="8" borderId="7" xfId="3" applyFont="1" applyFill="1" applyBorder="1" applyAlignment="1">
      <alignment vertical="center"/>
    </xf>
    <xf numFmtId="3" fontId="15" fillId="8" borderId="7" xfId="18" applyNumberFormat="1" applyFont="1" applyFill="1" applyBorder="1" applyAlignment="1">
      <alignment vertical="center"/>
    </xf>
    <xf numFmtId="3" fontId="15" fillId="8" borderId="7" xfId="10" applyFont="1" applyFill="1" applyBorder="1" applyAlignment="1">
      <alignment vertical="center"/>
    </xf>
    <xf numFmtId="164" fontId="12" fillId="4" borderId="7" xfId="12" applyNumberFormat="1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12" fillId="9" borderId="7" xfId="2" quotePrefix="1" applyFont="1" applyFill="1" applyBorder="1">
      <alignment horizontal="center" vertical="center"/>
    </xf>
    <xf numFmtId="0" fontId="12" fillId="10" borderId="11" xfId="2" quotePrefix="1" applyFont="1" applyFill="1" applyBorder="1">
      <alignment horizontal="center" vertical="center"/>
    </xf>
    <xf numFmtId="0" fontId="12" fillId="10" borderId="12" xfId="2" quotePrefix="1" applyFont="1" applyFill="1" applyBorder="1">
      <alignment horizontal="center" vertical="center"/>
    </xf>
    <xf numFmtId="0" fontId="12" fillId="10" borderId="13" xfId="2" quotePrefix="1" applyFont="1" applyFill="1" applyBorder="1">
      <alignment horizontal="center" vertical="center"/>
    </xf>
    <xf numFmtId="0" fontId="12" fillId="10" borderId="8" xfId="2" quotePrefix="1" applyFont="1" applyFill="1" applyBorder="1">
      <alignment horizontal="center" vertical="center"/>
    </xf>
    <xf numFmtId="0" fontId="12" fillId="10" borderId="14" xfId="2" quotePrefix="1" applyFont="1" applyFill="1" applyBorder="1">
      <alignment horizontal="center" vertical="center"/>
    </xf>
    <xf numFmtId="0" fontId="12" fillId="10" borderId="15" xfId="2" quotePrefix="1" applyFont="1" applyFill="1" applyBorder="1">
      <alignment horizontal="center" vertical="center"/>
    </xf>
    <xf numFmtId="0" fontId="16" fillId="9" borderId="16" xfId="28" quotePrefix="1" applyFont="1" applyFill="1" applyBorder="1" applyAlignment="1">
      <alignment vertical="center"/>
    </xf>
    <xf numFmtId="0" fontId="4" fillId="0" borderId="0" xfId="27" applyBorder="1" applyAlignment="1"/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4" fillId="0" borderId="17" xfId="27" applyNumberFormat="1" applyBorder="1" applyAlignment="1">
      <alignment horizontal="left"/>
    </xf>
    <xf numFmtId="0" fontId="4" fillId="0" borderId="0" xfId="27" applyBorder="1" applyAlignment="1">
      <alignment horizontal="left"/>
    </xf>
    <xf numFmtId="0" fontId="4" fillId="0" borderId="17" xfId="27" applyBorder="1" applyAlignment="1">
      <alignment horizontal="left"/>
    </xf>
    <xf numFmtId="164" fontId="13" fillId="5" borderId="7" xfId="13" applyNumberFormat="1" applyFont="1" applyFill="1" applyBorder="1" applyAlignment="1">
      <alignment horizontal="left" vertical="center" indent="1"/>
    </xf>
    <xf numFmtId="165" fontId="14" fillId="6" borderId="7" xfId="14" applyNumberFormat="1" applyFont="1" applyFill="1" applyBorder="1" applyAlignment="1">
      <alignment horizontal="left" vertical="center" indent="2"/>
    </xf>
  </cellXfs>
  <cellStyles count="57">
    <cellStyle name="AF Column - IBM Cognos" xfId="2" xr:uid="{E0392955-E5B0-4BF7-B16C-A07D5E623BE1}"/>
    <cellStyle name="AF Data - IBM Cognos" xfId="3" xr:uid="{CAD4D66D-D50D-47C3-B67A-E1D417F2437E}"/>
    <cellStyle name="AF Data 0 - IBM Cognos" xfId="4" xr:uid="{C8E72743-0B74-463D-860F-7A21892BC855}"/>
    <cellStyle name="AF Data 1 - IBM Cognos" xfId="5" xr:uid="{0F83F140-9D3A-4D55-A071-5B0648F62711}"/>
    <cellStyle name="AF Data 2 - IBM Cognos" xfId="6" xr:uid="{5896F17E-FF89-4DF7-AAE5-98B336D61B77}"/>
    <cellStyle name="AF Data 3 - IBM Cognos" xfId="7" xr:uid="{D3BC3AD1-8F96-4963-BA35-B032F2957D41}"/>
    <cellStyle name="AF Data 4 - IBM Cognos" xfId="8" xr:uid="{BBD73298-A695-4034-8A3D-8AC832F23817}"/>
    <cellStyle name="AF Data 5 - IBM Cognos" xfId="9" xr:uid="{7C8540F8-ABB2-4487-9CB9-F2841AAECBDA}"/>
    <cellStyle name="AF Data Leaf - IBM Cognos" xfId="10" xr:uid="{169A6257-C1AA-4E27-A171-A9B679211627}"/>
    <cellStyle name="AF Header - IBM Cognos" xfId="11" xr:uid="{F742EA59-4057-4927-9D0C-555BDD50BB5E}"/>
    <cellStyle name="AF Header 0 - IBM Cognos" xfId="12" xr:uid="{2DFC451E-DB6B-46BF-B270-484F52098F46}"/>
    <cellStyle name="AF Header 1 - IBM Cognos" xfId="13" xr:uid="{923451A2-F8F7-4F79-9F87-0DB1D5E8E136}"/>
    <cellStyle name="AF Header 2 - IBM Cognos" xfId="14" xr:uid="{1B62A3DF-841F-4F71-8FB1-6513168CD77E}"/>
    <cellStyle name="AF Header 3 - IBM Cognos" xfId="15" xr:uid="{05124F2B-CD26-4035-B70A-B39CAAAF9AD6}"/>
    <cellStyle name="AF Header 4 - IBM Cognos" xfId="16" xr:uid="{7811467A-20E8-4060-BD70-DED29DE047B1}"/>
    <cellStyle name="AF Header 5 - IBM Cognos" xfId="17" xr:uid="{905BBAC5-6BE4-4489-89C0-5A803D892331}"/>
    <cellStyle name="AF Header Leaf - IBM Cognos" xfId="18" xr:uid="{A8D91CBF-C1C6-43CB-87A6-5A548655A97B}"/>
    <cellStyle name="AF Row - IBM Cognos" xfId="19" xr:uid="{7E6BB3E7-7BA9-4E87-A856-5EB3FE1F7124}"/>
    <cellStyle name="AF Row 0 - IBM Cognos" xfId="20" xr:uid="{A19E6E4B-72E2-407E-85F0-24531EA4351A}"/>
    <cellStyle name="AF Row 1 - IBM Cognos" xfId="21" xr:uid="{489CD141-707A-44B3-AA36-967ACF7A5003}"/>
    <cellStyle name="AF Row 2 - IBM Cognos" xfId="22" xr:uid="{B98D2D75-AC04-461F-BAAB-6B3FD7A2D186}"/>
    <cellStyle name="AF Row 3 - IBM Cognos" xfId="23" xr:uid="{FFA2ED6E-AEE2-455B-A1A3-3E45D65ADEAF}"/>
    <cellStyle name="AF Row 4 - IBM Cognos" xfId="24" xr:uid="{C6A34B90-6511-4B2F-B728-B8B23D8F80AA}"/>
    <cellStyle name="AF Row 5 - IBM Cognos" xfId="25" xr:uid="{1BBC49FB-9927-43E4-8DE0-B4BD74345F74}"/>
    <cellStyle name="AF Row Leaf - IBM Cognos" xfId="26" xr:uid="{A93A1A93-466E-4761-B108-5D491C69C915}"/>
    <cellStyle name="AF Subnm - IBM Cognos" xfId="27" xr:uid="{A40F9928-96BE-4824-9540-B56F4DF2D621}"/>
    <cellStyle name="AF Title - IBM Cognos" xfId="28" xr:uid="{08D7A2CE-930E-4138-875D-BF257D9C4AE2}"/>
    <cellStyle name="Calculated Column - IBM Cognos" xfId="29" xr:uid="{25596C73-E45D-41E4-AF55-A9FDB5D6F4BB}"/>
    <cellStyle name="Calculated Column Name - IBM Cognos" xfId="30" xr:uid="{D9321D6F-D6EB-4796-9F16-4252B7F522D1}"/>
    <cellStyle name="Calculated Row - IBM Cognos" xfId="31" xr:uid="{06B73579-CC3F-4AAB-96DE-5F662B5077A0}"/>
    <cellStyle name="Calculated Row Name - IBM Cognos" xfId="32" xr:uid="{84D6237A-DA2B-4B65-9C2B-0C7DE09E518B}"/>
    <cellStyle name="Column Name - IBM Cognos" xfId="33" xr:uid="{84854106-A3E1-4B25-A2AD-ED76FBC0A820}"/>
    <cellStyle name="Column Template - IBM Cognos" xfId="34" xr:uid="{8A29241D-7F02-4136-BA4C-F1C21A7C2F70}"/>
    <cellStyle name="Differs From Base - IBM Cognos" xfId="35" xr:uid="{26336174-15C4-4DFD-8D43-44288CBC1517}"/>
    <cellStyle name="Edit - IBM Cognos" xfId="36" xr:uid="{E51420FA-4BD0-4E66-A6CC-A3D0BE928987}"/>
    <cellStyle name="Formula - IBM Cognos" xfId="37" xr:uid="{12384D80-2DF0-45A7-90A4-7B7866EE4EC9}"/>
    <cellStyle name="Group Name - IBM Cognos" xfId="38" xr:uid="{98E417A5-1DBA-405E-A2AD-5B78208C9508}"/>
    <cellStyle name="Hold Values - IBM Cognos" xfId="39" xr:uid="{E0709E1A-044F-4129-BAA7-5E498266D812}"/>
    <cellStyle name="List Name - IBM Cognos" xfId="40" xr:uid="{1FC27665-EAAD-4ECB-B851-683AB086449E}"/>
    <cellStyle name="Locked - IBM Cognos" xfId="41" xr:uid="{D12B08D9-1016-41AC-B4AB-116AEE89114A}"/>
    <cellStyle name="Measure - IBM Cognos" xfId="42" xr:uid="{1FA2E6F5-753E-4ABA-A25A-5D1B801CA857}"/>
    <cellStyle name="Measure Header - IBM Cognos" xfId="43" xr:uid="{8EC25609-A6E6-4D0C-8D79-A16E272A9BD9}"/>
    <cellStyle name="Measure Name - IBM Cognos" xfId="44" xr:uid="{046E24CD-2A30-4297-A546-9CE07B47BF21}"/>
    <cellStyle name="Measure Summary - IBM Cognos" xfId="45" xr:uid="{C6DBC83D-9596-4CD5-A0DD-442B80C300C2}"/>
    <cellStyle name="Measure Summary TM1 - IBM Cognos" xfId="46" xr:uid="{172CA2D8-7FB3-4B87-B14F-F6EF59E22131}"/>
    <cellStyle name="Measure Template - IBM Cognos" xfId="47" xr:uid="{95D4A16A-3FDD-4793-8C60-99F23DA32CA1}"/>
    <cellStyle name="More - IBM Cognos" xfId="48" xr:uid="{14B452EE-6E3C-4C7E-A554-02B23AB9CBE5}"/>
    <cellStyle name="Normal" xfId="0" builtinId="0" customBuiltin="1"/>
    <cellStyle name="Pending Change - IBM Cognos" xfId="49" xr:uid="{8C16837A-5B1D-4576-A729-8E2F80246696}"/>
    <cellStyle name="Percent" xfId="1" builtinId="5"/>
    <cellStyle name="Row Name - IBM Cognos" xfId="50" xr:uid="{A69D1604-FDA6-4C82-8324-D8973D5207B0}"/>
    <cellStyle name="Row Template - IBM Cognos" xfId="51" xr:uid="{57D6131B-82CB-46DA-AAFA-9AA52C9D5C0F}"/>
    <cellStyle name="Summary Column Name - IBM Cognos" xfId="52" xr:uid="{6A8613AC-BEF4-48AF-B6B7-752B12EF863A}"/>
    <cellStyle name="Summary Column Name TM1 - IBM Cognos" xfId="53" xr:uid="{B416918C-6C36-4893-A0FA-D3DBCE84D467}"/>
    <cellStyle name="Summary Row Name - IBM Cognos" xfId="54" xr:uid="{6D97FF03-0F62-4D63-806F-077AE3680D5D}"/>
    <cellStyle name="Summary Row Name TM1 - IBM Cognos" xfId="55" xr:uid="{D119BD67-EB9C-41E7-8241-FF6A6C8CF6F9}"/>
    <cellStyle name="Unsaved Change - IBM Cognos" xfId="56" xr:uid="{6184CCAD-513B-4CC9-AE2C-22DE96CC3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Planilha1!$D$23:$O$23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Planilha1!$D$24:$O$24</c:f>
              <c:numCache>
                <c:formatCode>#,##0</c:formatCode>
                <c:ptCount val="12"/>
                <c:pt idx="0">
                  <c:v>24378.738421201073</c:v>
                </c:pt>
                <c:pt idx="1">
                  <c:v>24239.004437315507</c:v>
                </c:pt>
                <c:pt idx="2">
                  <c:v>25287.801374541505</c:v>
                </c:pt>
                <c:pt idx="3">
                  <c:v>24300.719316522394</c:v>
                </c:pt>
                <c:pt idx="4">
                  <c:v>23248.995159688246</c:v>
                </c:pt>
                <c:pt idx="5">
                  <c:v>25443.170012148359</c:v>
                </c:pt>
                <c:pt idx="6">
                  <c:v>26367.897428478787</c:v>
                </c:pt>
                <c:pt idx="7">
                  <c:v>27964.684711016536</c:v>
                </c:pt>
                <c:pt idx="8">
                  <c:v>29691.768639510687</c:v>
                </c:pt>
                <c:pt idx="9">
                  <c:v>31669.524365820402</c:v>
                </c:pt>
                <c:pt idx="10">
                  <c:v>35480.609909607614</c:v>
                </c:pt>
                <c:pt idx="11">
                  <c:v>42109.788193483393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3-47E2-B0B6-94F072A4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40832"/>
        <c:axId val="298141312"/>
      </c:barChart>
      <c:catAx>
        <c:axId val="2981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141312"/>
        <c:crosses val="autoZero"/>
        <c:auto val="1"/>
        <c:lblAlgn val="ctr"/>
        <c:lblOffset val="100"/>
        <c:noMultiLvlLbl val="0"/>
      </c:catAx>
      <c:valAx>
        <c:axId val="298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1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1651000</xdr:colOff>
      <xdr:row>35</xdr:row>
      <xdr:rowOff>126999</xdr:rowOff>
    </xdr:from>
    <xdr:to>
      <xdr:col>15</xdr:col>
      <xdr:colOff>21166</xdr:colOff>
      <xdr:row>46</xdr:row>
      <xdr:rowOff>10583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C40D68-5A67-5322-CE96-1369E02D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440267</xdr:colOff>
      <xdr:row>36</xdr:row>
      <xdr:rowOff>76200</xdr:rowOff>
    </xdr:from>
    <xdr:to>
      <xdr:col>19</xdr:col>
      <xdr:colOff>116038</xdr:colOff>
      <xdr:row>46</xdr:row>
      <xdr:rowOff>80201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235DC-B8F8-65AB-B0F9-DEB7231CC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2800" y="3615267"/>
          <a:ext cx="3028571" cy="1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A61E-7570-4C4D-9212-001728A04A40}">
  <dimension ref="B1:B8"/>
  <sheetViews>
    <sheetView workbookViewId="0"/>
  </sheetViews>
  <sheetFormatPr defaultRowHeight="14.4" x14ac:dyDescent="0.3"/>
  <sheetData>
    <row r="1" spans="2:2" x14ac:dyDescent="0.3">
      <c r="B1" s="1" t="s">
        <v>37</v>
      </c>
    </row>
    <row r="2" spans="2:2" x14ac:dyDescent="0.3">
      <c r="B2" s="1" t="s">
        <v>38</v>
      </c>
    </row>
    <row r="3" spans="2:2" x14ac:dyDescent="0.3">
      <c r="B3" s="1" t="s">
        <v>39</v>
      </c>
    </row>
    <row r="4" spans="2:2" x14ac:dyDescent="0.3">
      <c r="B4" s="1" t="s">
        <v>40</v>
      </c>
    </row>
    <row r="5" spans="2:2" x14ac:dyDescent="0.3">
      <c r="B5" s="1" t="s">
        <v>41</v>
      </c>
    </row>
    <row r="6" spans="2:2" x14ac:dyDescent="0.3">
      <c r="B6" s="1" t="s">
        <v>42</v>
      </c>
    </row>
    <row r="7" spans="2:2" x14ac:dyDescent="0.3">
      <c r="B7" s="1" t="s">
        <v>43</v>
      </c>
    </row>
    <row r="8" spans="2:2" x14ac:dyDescent="0.3">
      <c r="B8" s="1" t="s">
        <v>44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BB2A-D9DE-4E1C-9C19-3BAA2ABF5F4E}">
  <dimension ref="B1:S35"/>
  <sheetViews>
    <sheetView showGridLines="0" tabSelected="1" topLeftCell="A18" zoomScale="90" zoomScaleNormal="90" workbookViewId="0"/>
  </sheetViews>
  <sheetFormatPr defaultRowHeight="14.4" x14ac:dyDescent="0.3"/>
  <cols>
    <col min="1" max="1" width="2.6640625" customWidth="1"/>
    <col min="2" max="2" width="25.6640625" hidden="1" customWidth="1"/>
    <col min="3" max="3" width="25.6640625" customWidth="1"/>
    <col min="4" max="18" width="12" customWidth="1"/>
    <col min="19" max="19" width="13" customWidth="1"/>
  </cols>
  <sheetData>
    <row r="1" spans="2:19" hidden="1" x14ac:dyDescent="0.3"/>
    <row r="2" spans="2:19" hidden="1" x14ac:dyDescent="0.3"/>
    <row r="3" spans="2:19" hidden="1" x14ac:dyDescent="0.3">
      <c r="B3" s="1" t="s">
        <v>25</v>
      </c>
    </row>
    <row r="4" spans="2:19" s="2" customFormat="1" hidden="1" x14ac:dyDescent="0.3">
      <c r="B4" s="2">
        <v>0</v>
      </c>
      <c r="C4" s="12" t="s">
        <v>32</v>
      </c>
      <c r="D4" s="13">
        <v>123.456789</v>
      </c>
      <c r="E4" s="13">
        <v>123.456789</v>
      </c>
      <c r="F4" s="13">
        <v>123.456789</v>
      </c>
      <c r="G4" s="13">
        <v>123.456789</v>
      </c>
      <c r="H4" s="13">
        <v>123.456789</v>
      </c>
      <c r="I4" s="13">
        <v>123.456789</v>
      </c>
      <c r="J4" s="13">
        <v>123.456789</v>
      </c>
      <c r="K4" s="13">
        <v>123.456789</v>
      </c>
      <c r="L4" s="13">
        <v>123.456789</v>
      </c>
      <c r="M4" s="13">
        <v>123.456789</v>
      </c>
      <c r="N4" s="13">
        <v>123.456789</v>
      </c>
      <c r="O4" s="13">
        <v>123.456789</v>
      </c>
      <c r="P4" s="13">
        <v>123.456789</v>
      </c>
      <c r="Q4" s="13">
        <v>123.456789</v>
      </c>
      <c r="R4" s="13">
        <v>123.456789</v>
      </c>
      <c r="S4" s="14">
        <v>123.456789</v>
      </c>
    </row>
    <row r="5" spans="2:19" s="3" customFormat="1" hidden="1" x14ac:dyDescent="0.3">
      <c r="B5" s="3">
        <v>1</v>
      </c>
      <c r="C5" s="15" t="s">
        <v>32</v>
      </c>
      <c r="D5" s="16">
        <v>123.456789</v>
      </c>
      <c r="E5" s="16">
        <v>123.456789</v>
      </c>
      <c r="F5" s="16">
        <v>123.456789</v>
      </c>
      <c r="G5" s="16">
        <v>123.456789</v>
      </c>
      <c r="H5" s="16">
        <v>123.456789</v>
      </c>
      <c r="I5" s="16">
        <v>123.456789</v>
      </c>
      <c r="J5" s="16">
        <v>123.456789</v>
      </c>
      <c r="K5" s="16">
        <v>123.456789</v>
      </c>
      <c r="L5" s="16">
        <v>123.456789</v>
      </c>
      <c r="M5" s="16">
        <v>123.456789</v>
      </c>
      <c r="N5" s="16">
        <v>123.456789</v>
      </c>
      <c r="O5" s="16">
        <v>123.456789</v>
      </c>
      <c r="P5" s="16">
        <v>123.456789</v>
      </c>
      <c r="Q5" s="16">
        <v>123.456789</v>
      </c>
      <c r="R5" s="16">
        <v>123.456789</v>
      </c>
      <c r="S5" s="17">
        <v>123.456789</v>
      </c>
    </row>
    <row r="6" spans="2:19" s="4" customFormat="1" hidden="1" x14ac:dyDescent="0.3">
      <c r="B6" s="4">
        <v>2</v>
      </c>
      <c r="C6" s="18" t="s">
        <v>32</v>
      </c>
      <c r="D6" s="19">
        <v>123.456789</v>
      </c>
      <c r="E6" s="19">
        <v>123.456789</v>
      </c>
      <c r="F6" s="19">
        <v>123.456789</v>
      </c>
      <c r="G6" s="19">
        <v>123.456789</v>
      </c>
      <c r="H6" s="19">
        <v>123.456789</v>
      </c>
      <c r="I6" s="19">
        <v>123.456789</v>
      </c>
      <c r="J6" s="19">
        <v>123.456789</v>
      </c>
      <c r="K6" s="19">
        <v>123.456789</v>
      </c>
      <c r="L6" s="19">
        <v>123.456789</v>
      </c>
      <c r="M6" s="19">
        <v>123.456789</v>
      </c>
      <c r="N6" s="19">
        <v>123.456789</v>
      </c>
      <c r="O6" s="19">
        <v>123.456789</v>
      </c>
      <c r="P6" s="19">
        <v>123.456789</v>
      </c>
      <c r="Q6" s="20">
        <v>123.456789</v>
      </c>
      <c r="R6" s="20">
        <v>123.456789</v>
      </c>
      <c r="S6" s="21">
        <v>123.456789</v>
      </c>
    </row>
    <row r="7" spans="2:19" s="5" customFormat="1" hidden="1" x14ac:dyDescent="0.3">
      <c r="B7" s="5">
        <v>3</v>
      </c>
      <c r="C7" s="22" t="s">
        <v>32</v>
      </c>
      <c r="D7" s="23">
        <v>123.456789</v>
      </c>
      <c r="E7" s="23">
        <v>123.456789</v>
      </c>
      <c r="F7" s="23">
        <v>123.456789</v>
      </c>
      <c r="G7" s="23">
        <v>123.456789</v>
      </c>
      <c r="H7" s="23">
        <v>123.456789</v>
      </c>
      <c r="I7" s="23">
        <v>123.456789</v>
      </c>
      <c r="J7" s="23">
        <v>123.456789</v>
      </c>
      <c r="K7" s="23">
        <v>123.456789</v>
      </c>
      <c r="L7" s="23">
        <v>123.456789</v>
      </c>
      <c r="M7" s="23">
        <v>123.456789</v>
      </c>
      <c r="N7" s="23">
        <v>123.456789</v>
      </c>
      <c r="O7" s="23">
        <v>123.456789</v>
      </c>
      <c r="P7" s="23">
        <v>123.456789</v>
      </c>
      <c r="Q7" s="23">
        <v>123.456789</v>
      </c>
      <c r="R7" s="23">
        <v>123.456789</v>
      </c>
      <c r="S7" s="24">
        <v>123.456789</v>
      </c>
    </row>
    <row r="8" spans="2:19" s="6" customFormat="1" hidden="1" x14ac:dyDescent="0.3">
      <c r="B8" s="6">
        <v>4</v>
      </c>
      <c r="C8" s="25" t="s">
        <v>32</v>
      </c>
      <c r="D8" s="26">
        <v>123.456789</v>
      </c>
      <c r="E8" s="26">
        <v>123.456789</v>
      </c>
      <c r="F8" s="26">
        <v>123.456789</v>
      </c>
      <c r="G8" s="26">
        <v>123.456789</v>
      </c>
      <c r="H8" s="26">
        <v>123.456789</v>
      </c>
      <c r="I8" s="26">
        <v>123.456789</v>
      </c>
      <c r="J8" s="26">
        <v>123.456789</v>
      </c>
      <c r="K8" s="26">
        <v>123.456789</v>
      </c>
      <c r="L8" s="26">
        <v>123.456789</v>
      </c>
      <c r="M8" s="26">
        <v>123.456789</v>
      </c>
      <c r="N8" s="26">
        <v>123.456789</v>
      </c>
      <c r="O8" s="26">
        <v>123.456789</v>
      </c>
      <c r="P8" s="26">
        <v>123.456789</v>
      </c>
      <c r="Q8" s="26">
        <v>123.456789</v>
      </c>
      <c r="R8" s="26">
        <v>123.456789</v>
      </c>
      <c r="S8" s="24">
        <v>123.456789</v>
      </c>
    </row>
    <row r="9" spans="2:19" s="7" customFormat="1" hidden="1" x14ac:dyDescent="0.3">
      <c r="B9" s="7">
        <v>5</v>
      </c>
      <c r="C9" s="27" t="s">
        <v>32</v>
      </c>
      <c r="D9" s="28">
        <v>123.456789</v>
      </c>
      <c r="E9" s="28">
        <v>123.456789</v>
      </c>
      <c r="F9" s="28">
        <v>123.456789</v>
      </c>
      <c r="G9" s="28">
        <v>123.456789</v>
      </c>
      <c r="H9" s="28">
        <v>123.456789</v>
      </c>
      <c r="I9" s="28">
        <v>123.456789</v>
      </c>
      <c r="J9" s="28">
        <v>123.456789</v>
      </c>
      <c r="K9" s="28">
        <v>123.456789</v>
      </c>
      <c r="L9" s="28">
        <v>123.456789</v>
      </c>
      <c r="M9" s="28">
        <v>123.456789</v>
      </c>
      <c r="N9" s="28">
        <v>123.456789</v>
      </c>
      <c r="O9" s="28">
        <v>123.456789</v>
      </c>
      <c r="P9" s="28">
        <v>123.456789</v>
      </c>
      <c r="Q9" s="28">
        <v>123.456789</v>
      </c>
      <c r="R9" s="28">
        <v>123.456789</v>
      </c>
      <c r="S9" s="24">
        <v>123.456789</v>
      </c>
    </row>
    <row r="10" spans="2:19" s="9" customFormat="1" hidden="1" x14ac:dyDescent="0.3">
      <c r="B10" s="8" t="s">
        <v>26</v>
      </c>
      <c r="C10" s="29" t="s">
        <v>32</v>
      </c>
      <c r="D10" s="30">
        <v>123.456789</v>
      </c>
      <c r="E10" s="30">
        <v>123.456789</v>
      </c>
      <c r="F10" s="30">
        <v>123.456789</v>
      </c>
      <c r="G10" s="30">
        <v>123.456789</v>
      </c>
      <c r="H10" s="30">
        <v>123.456789</v>
      </c>
      <c r="I10" s="30">
        <v>123.456789</v>
      </c>
      <c r="J10" s="30">
        <v>123.456789</v>
      </c>
      <c r="K10" s="30">
        <v>123.456789</v>
      </c>
      <c r="L10" s="30">
        <v>123.456789</v>
      </c>
      <c r="M10" s="30">
        <v>123.456789</v>
      </c>
      <c r="N10" s="30">
        <v>123.456789</v>
      </c>
      <c r="O10" s="30">
        <v>123.456789</v>
      </c>
      <c r="P10" s="30">
        <v>123.456789</v>
      </c>
      <c r="Q10" s="30">
        <v>123.456789</v>
      </c>
      <c r="R10" s="30">
        <v>123.456789</v>
      </c>
      <c r="S10" s="24">
        <v>123.456789</v>
      </c>
    </row>
    <row r="11" spans="2:19" s="11" customFormat="1" hidden="1" x14ac:dyDescent="0.3">
      <c r="B11" s="10" t="s">
        <v>27</v>
      </c>
      <c r="C11" s="31" t="s">
        <v>32</v>
      </c>
      <c r="D11" s="32">
        <v>123.456789</v>
      </c>
      <c r="E11" s="32">
        <v>123.456789</v>
      </c>
      <c r="F11" s="32">
        <v>123.456789</v>
      </c>
      <c r="G11" s="32">
        <v>123.456789</v>
      </c>
      <c r="H11" s="32">
        <v>123.456789</v>
      </c>
      <c r="I11" s="32">
        <v>123.456789</v>
      </c>
      <c r="J11" s="32">
        <v>123.456789</v>
      </c>
      <c r="K11" s="32">
        <v>123.456789</v>
      </c>
      <c r="L11" s="32">
        <v>123.456789</v>
      </c>
      <c r="M11" s="32">
        <v>123.456789</v>
      </c>
      <c r="N11" s="32">
        <v>123.456789</v>
      </c>
      <c r="O11" s="32">
        <v>123.456789</v>
      </c>
      <c r="P11" s="32">
        <v>123.456789</v>
      </c>
      <c r="Q11" s="32">
        <v>123.456789</v>
      </c>
      <c r="R11" s="32">
        <v>123.456789</v>
      </c>
      <c r="S11" s="24">
        <v>123.456789</v>
      </c>
    </row>
    <row r="12" spans="2:19" hidden="1" x14ac:dyDescent="0.3">
      <c r="B12" s="1" t="s">
        <v>28</v>
      </c>
    </row>
    <row r="13" spans="2:19" hidden="1" x14ac:dyDescent="0.3">
      <c r="C13" s="1" t="s">
        <v>29</v>
      </c>
    </row>
    <row r="14" spans="2:19" hidden="1" x14ac:dyDescent="0.3">
      <c r="C14" t="str">
        <f>_xll.TM1RPTVIEW("smartco:Revenue:28297106",0,_xll.TM1RPTTITLE("smartco:organization",$G$19),_xll.TM1RPTTITLE("smartco:Revenue",$G$20),_xll.TM1RPTTITLE("smartco:Channel",$J$19),_xll.TM1RPTTITLE("smartco:Year",$D$19),TM1RPTFMTRNG28297106,TM1RPTFMTIDCOL28297106)</f>
        <v>smartco:Revenue:28297106</v>
      </c>
    </row>
    <row r="15" spans="2:19" hidden="1" x14ac:dyDescent="0.3"/>
    <row r="16" spans="2:19" hidden="1" x14ac:dyDescent="0.3"/>
    <row r="17" spans="2:19" hidden="1" x14ac:dyDescent="0.3"/>
    <row r="19" spans="2:19" x14ac:dyDescent="0.3">
      <c r="C19" s="42" t="s">
        <v>17</v>
      </c>
      <c r="D19" s="46" t="str">
        <f>_xll.SUBNM("smartco:Year","Default","2020","Caption_Default")</f>
        <v>2020</v>
      </c>
      <c r="E19" s="47"/>
      <c r="F19" s="42" t="s">
        <v>36</v>
      </c>
      <c r="G19" s="46" t="str">
        <f>_xll.SUBNM("smartco:organization","Workflow","Total Company","Caption_Default")</f>
        <v>Total Company</v>
      </c>
      <c r="H19" s="47"/>
      <c r="I19" s="42" t="s">
        <v>30</v>
      </c>
      <c r="J19" s="46" t="str">
        <f>_xll.SUBNM("smartco:Channel","Default","Channel Total","Caption_Default")</f>
        <v>Channel Total</v>
      </c>
      <c r="K19" s="47"/>
    </row>
    <row r="20" spans="2:19" x14ac:dyDescent="0.3">
      <c r="C20" s="42" t="s">
        <v>31</v>
      </c>
      <c r="D20" s="48" t="str">
        <f>_xll.SUBNM("smartco:Version","Current","Budget","Caption_Default")</f>
        <v>Budget</v>
      </c>
      <c r="E20" s="47"/>
      <c r="F20" s="42" t="s">
        <v>4</v>
      </c>
      <c r="G20" s="46" t="str">
        <f>_xll.SUBNM("smartco:Revenue","Report","Volume - Units","Caption_Default")</f>
        <v>Volume - Units</v>
      </c>
      <c r="H20" s="47"/>
      <c r="I20" s="43"/>
    </row>
    <row r="22" spans="2:19" x14ac:dyDescent="0.3">
      <c r="D22" s="44" t="str">
        <f>D19&amp;" - "&amp;D20</f>
        <v>2020 - Budget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5"/>
      <c r="Q22" s="36" t="s">
        <v>33</v>
      </c>
      <c r="R22" s="37"/>
      <c r="S22" s="38"/>
    </row>
    <row r="23" spans="2:19" x14ac:dyDescent="0.3">
      <c r="C23" s="34"/>
      <c r="D23" s="35" t="s">
        <v>5</v>
      </c>
      <c r="E23" s="35" t="s">
        <v>6</v>
      </c>
      <c r="F23" s="35" t="s">
        <v>7</v>
      </c>
      <c r="G23" s="35" t="s">
        <v>8</v>
      </c>
      <c r="H23" s="35" t="s">
        <v>9</v>
      </c>
      <c r="I23" s="35" t="s">
        <v>10</v>
      </c>
      <c r="J23" s="35" t="s">
        <v>11</v>
      </c>
      <c r="K23" s="35" t="s">
        <v>12</v>
      </c>
      <c r="L23" s="35" t="s">
        <v>13</v>
      </c>
      <c r="M23" s="35" t="s">
        <v>14</v>
      </c>
      <c r="N23" s="35" t="s">
        <v>15</v>
      </c>
      <c r="O23" s="35" t="s">
        <v>16</v>
      </c>
      <c r="P23" s="35" t="s">
        <v>17</v>
      </c>
      <c r="Q23" s="39">
        <f>D19-1</f>
        <v>2019</v>
      </c>
      <c r="R23" s="40" t="s">
        <v>34</v>
      </c>
      <c r="S23" s="41" t="s">
        <v>35</v>
      </c>
    </row>
    <row r="24" spans="2:19" s="2" customFormat="1" x14ac:dyDescent="0.3">
      <c r="B24" s="2">
        <f>IF(_xll.TM1RPTELISCONSOLIDATED($C$24,$C24),IF(_xll.TM1RPTELLEV($C$24,$C24)&lt;=5,_xll.TM1RPTELLEV($C$24,$C24),"Default"),"Leaf")</f>
        <v>0</v>
      </c>
      <c r="C24" s="33" t="str">
        <f>_xll.TM1RPTROW($C$14,"smartco:product",,,"Caption_Default",FALSE,C$13)</f>
        <v>Product Total</v>
      </c>
      <c r="D24" s="13">
        <f>_xll.DBRW($C$14,$G$19,$J$19,$C24,D$23,$D$19,$D$20,$G$20)</f>
        <v>24378.738421201073</v>
      </c>
      <c r="E24" s="13">
        <f>_xll.DBRW($C$14,$G$19,$J$19,$C24,E$23,$D$19,$D$20,$G$20)</f>
        <v>24239.004437315507</v>
      </c>
      <c r="F24" s="13">
        <f>_xll.DBRW($C$14,$G$19,$J$19,$C24,F$23,$D$19,$D$20,$G$20)</f>
        <v>25287.801374541505</v>
      </c>
      <c r="G24" s="13">
        <f>_xll.DBRW($C$14,$G$19,$J$19,$C24,G$23,$D$19,$D$20,$G$20)</f>
        <v>24300.719316522394</v>
      </c>
      <c r="H24" s="13">
        <f>_xll.DBRW($C$14,$G$19,$J$19,$C24,H$23,$D$19,$D$20,$G$20)</f>
        <v>23248.995159688246</v>
      </c>
      <c r="I24" s="13">
        <f>_xll.DBRW($C$14,$G$19,$J$19,$C24,I$23,$D$19,$D$20,$G$20)</f>
        <v>25443.170012148359</v>
      </c>
      <c r="J24" s="13">
        <f>_xll.DBRW($C$14,$G$19,$J$19,$C24,J$23,$D$19,$D$20,$G$20)</f>
        <v>26367.897428478787</v>
      </c>
      <c r="K24" s="13">
        <f>_xll.DBRW($C$14,$G$19,$J$19,$C24,K$23,$D$19,$D$20,$G$20)</f>
        <v>27964.684711016536</v>
      </c>
      <c r="L24" s="13">
        <f>_xll.DBRW($C$14,$G$19,$J$19,$C24,L$23,$D$19,$D$20,$G$20)</f>
        <v>29691.768639510687</v>
      </c>
      <c r="M24" s="13">
        <f>_xll.DBRW($C$14,$G$19,$J$19,$C24,M$23,$D$19,$D$20,$G$20)</f>
        <v>31669.524365820402</v>
      </c>
      <c r="N24" s="13">
        <f>_xll.DBRW($C$14,$G$19,$J$19,$C24,N$23,$D$19,$D$20,$G$20)</f>
        <v>35480.609909607614</v>
      </c>
      <c r="O24" s="13">
        <f>_xll.DBRW($C$14,$G$19,$J$19,$C24,O$23,$D$19,$D$20,$G$20)</f>
        <v>42109.788193483393</v>
      </c>
      <c r="P24" s="13">
        <f>_xll.DBRW($C$14,$G$19,$J$19,$C24,P$23,$D$19,$D$20,$G$20)</f>
        <v>340182.70196933445</v>
      </c>
      <c r="Q24" s="13">
        <f>_xll.DBRW($C$14,$G$19,$J$19,$C24,"Year",$Q$23,$Q$22,$G$20)</f>
        <v>272905.00000000035</v>
      </c>
      <c r="R24" s="13">
        <f>P24-Q24</f>
        <v>67277.701969334099</v>
      </c>
      <c r="S24" s="14">
        <f>IFERROR(P24/Q24-1,0)</f>
        <v>0.24652425558100433</v>
      </c>
    </row>
    <row r="25" spans="2:19" s="3" customFormat="1" x14ac:dyDescent="0.3">
      <c r="B25" s="3">
        <f>IF(_xll.TM1RPTELISCONSOLIDATED($C$24,$C25),IF(_xll.TM1RPTELLEV($C$24,$C25)&lt;=5,_xll.TM1RPTELLEV($C$24,$C25),"Default"),"Leaf")</f>
        <v>1</v>
      </c>
      <c r="C25" s="49" t="s">
        <v>0</v>
      </c>
      <c r="D25" s="16">
        <f>_xll.DBRW($C$14,$G$19,$J$19,$C25,D$23,$D$19,$D$20,$G$20)</f>
        <v>8090.4675226858835</v>
      </c>
      <c r="E25" s="16">
        <f>_xll.DBRW($C$14,$G$19,$J$19,$C25,E$23,$D$19,$D$20,$G$20)</f>
        <v>6946.7036725092958</v>
      </c>
      <c r="F25" s="16">
        <f>_xll.DBRW($C$14,$G$19,$J$19,$C25,F$23,$D$19,$D$20,$G$20)</f>
        <v>7532.5790147596545</v>
      </c>
      <c r="G25" s="16">
        <f>_xll.DBRW($C$14,$G$19,$J$19,$C25,G$23,$D$19,$D$20,$G$20)</f>
        <v>7736.7193556501807</v>
      </c>
      <c r="H25" s="16">
        <f>_xll.DBRW($C$14,$G$19,$J$19,$C25,H$23,$D$19,$D$20,$G$20)</f>
        <v>6790.2368140339768</v>
      </c>
      <c r="I25" s="16">
        <f>_xll.DBRW($C$14,$G$19,$J$19,$C25,I$23,$D$19,$D$20,$G$20)</f>
        <v>8133.9169912525613</v>
      </c>
      <c r="J25" s="16">
        <f>_xll.DBRW($C$14,$G$19,$J$19,$C25,J$23,$D$19,$D$20,$G$20)</f>
        <v>8373.3946201410563</v>
      </c>
      <c r="K25" s="16">
        <f>_xll.DBRW($C$14,$G$19,$J$19,$C25,K$23,$D$19,$D$20,$G$20)</f>
        <v>8452.2321627335023</v>
      </c>
      <c r="L25" s="16">
        <f>_xll.DBRW($C$14,$G$19,$J$19,$C25,L$23,$D$19,$D$20,$G$20)</f>
        <v>8536.5457403965211</v>
      </c>
      <c r="M25" s="16">
        <f>_xll.DBRW($C$14,$G$19,$J$19,$C25,M$23,$D$19,$D$20,$G$20)</f>
        <v>8784.692503854496</v>
      </c>
      <c r="N25" s="16">
        <f>_xll.DBRW($C$14,$G$19,$J$19,$C25,N$23,$D$19,$D$20,$G$20)</f>
        <v>10787.502664358461</v>
      </c>
      <c r="O25" s="16">
        <f>_xll.DBRW($C$14,$G$19,$J$19,$C25,O$23,$D$19,$D$20,$G$20)</f>
        <v>15472.059606882471</v>
      </c>
      <c r="P25" s="16">
        <f>_xll.DBRW($C$14,$G$19,$J$19,$C25,P$23,$D$19,$D$20,$G$20)</f>
        <v>105637.05066925801</v>
      </c>
      <c r="Q25" s="16">
        <f>_xll.DBRW($C$14,$G$19,$J$19,$C25,"Year",$Q$23,$Q$22,$G$20)</f>
        <v>80552.747336076354</v>
      </c>
      <c r="R25" s="16">
        <f>P25-Q25</f>
        <v>25084.303333181655</v>
      </c>
      <c r="S25" s="17">
        <f>IFERROR(P25/Q25-1,0)</f>
        <v>0.31140220740736169</v>
      </c>
    </row>
    <row r="26" spans="2:19" s="4" customFormat="1" x14ac:dyDescent="0.3">
      <c r="B26" s="4">
        <f>IF(_xll.TM1RPTELISCONSOLIDATED($C$24,$C26),IF(_xll.TM1RPTELLEV($C$24,$C26)&lt;=5,_xll.TM1RPTELLEV($C$24,$C26),"Default"),"Leaf")</f>
        <v>2</v>
      </c>
      <c r="C26" s="50" t="s">
        <v>1</v>
      </c>
      <c r="D26" s="19">
        <f>_xll.DBRW($C$14,$G$19,$J$19,$C26,D$23,$D$19,$D$20,$G$20)</f>
        <v>4530.1260315194631</v>
      </c>
      <c r="E26" s="19">
        <f>_xll.DBRW($C$14,$G$19,$J$19,$C26,E$23,$D$19,$D$20,$G$20)</f>
        <v>3981.7552201555682</v>
      </c>
      <c r="F26" s="19">
        <f>_xll.DBRW($C$14,$G$19,$J$19,$C26,F$23,$D$19,$D$20,$G$20)</f>
        <v>4259.0957283016851</v>
      </c>
      <c r="G26" s="19">
        <f>_xll.DBRW($C$14,$G$19,$J$19,$C26,G$23,$D$19,$D$20,$G$20)</f>
        <v>4384.1362635877604</v>
      </c>
      <c r="H26" s="19">
        <f>_xll.DBRW($C$14,$G$19,$J$19,$C26,H$23,$D$19,$D$20,$G$20)</f>
        <v>3959.6261935642688</v>
      </c>
      <c r="I26" s="19">
        <f>_xll.DBRW($C$14,$G$19,$J$19,$C26,I$23,$D$19,$D$20,$G$20)</f>
        <v>4647.1782378928083</v>
      </c>
      <c r="J26" s="19">
        <f>_xll.DBRW($C$14,$G$19,$J$19,$C26,J$23,$D$19,$D$20,$G$20)</f>
        <v>4748.8885884493866</v>
      </c>
      <c r="K26" s="19">
        <f>_xll.DBRW($C$14,$G$19,$J$19,$C26,K$23,$D$19,$D$20,$G$20)</f>
        <v>4864.0268059361151</v>
      </c>
      <c r="L26" s="19">
        <f>_xll.DBRW($C$14,$G$19,$J$19,$C26,L$23,$D$19,$D$20,$G$20)</f>
        <v>4822.9275956674446</v>
      </c>
      <c r="M26" s="19">
        <f>_xll.DBRW($C$14,$G$19,$J$19,$C26,M$23,$D$19,$D$20,$G$20)</f>
        <v>4995.4715286408464</v>
      </c>
      <c r="N26" s="19">
        <f>_xll.DBRW($C$14,$G$19,$J$19,$C26,N$23,$D$19,$D$20,$G$20)</f>
        <v>6305.0776473770775</v>
      </c>
      <c r="O26" s="19">
        <f>_xll.DBRW($C$14,$G$19,$J$19,$C26,O$23,$D$19,$D$20,$G$20)</f>
        <v>9151.9724595215321</v>
      </c>
      <c r="P26" s="19">
        <f>_xll.DBRW($C$14,$G$19,$J$19,$C26,P$23,$D$19,$D$20,$G$20)</f>
        <v>60650.282300613959</v>
      </c>
      <c r="Q26" s="20">
        <f>_xll.DBRW($C$14,$G$19,$J$19,$C26,"Year",$Q$23,$Q$22,$G$20)</f>
        <v>44241.236016747236</v>
      </c>
      <c r="R26" s="20">
        <f>P26-Q26</f>
        <v>16409.046283866723</v>
      </c>
      <c r="S26" s="21">
        <f>IFERROR(P26/Q26-1,0)</f>
        <v>0.37089936360853892</v>
      </c>
    </row>
    <row r="27" spans="2:19" s="4" customFormat="1" x14ac:dyDescent="0.3">
      <c r="B27" s="4">
        <f>IF(_xll.TM1RPTELISCONSOLIDATED($C$24,$C27),IF(_xll.TM1RPTELLEV($C$24,$C27)&lt;=5,_xll.TM1RPTELLEV($C$24,$C27),"Default"),"Leaf")</f>
        <v>2</v>
      </c>
      <c r="C27" s="50" t="s">
        <v>2</v>
      </c>
      <c r="D27" s="19">
        <f>_xll.DBRW($C$14,$G$19,$J$19,$C27,D$23,$D$19,$D$20,$G$20)</f>
        <v>2461.0152350147682</v>
      </c>
      <c r="E27" s="19">
        <f>_xll.DBRW($C$14,$G$19,$J$19,$C27,E$23,$D$19,$D$20,$G$20)</f>
        <v>2068.7669751938934</v>
      </c>
      <c r="F27" s="19">
        <f>_xll.DBRW($C$14,$G$19,$J$19,$C27,F$23,$D$19,$D$20,$G$20)</f>
        <v>2186.006491566699</v>
      </c>
      <c r="G27" s="19">
        <f>_xll.DBRW($C$14,$G$19,$J$19,$C27,G$23,$D$19,$D$20,$G$20)</f>
        <v>2293.9934122097366</v>
      </c>
      <c r="H27" s="19">
        <f>_xll.DBRW($C$14,$G$19,$J$19,$C27,H$23,$D$19,$D$20,$G$20)</f>
        <v>1945.9643484074099</v>
      </c>
      <c r="I27" s="19">
        <f>_xll.DBRW($C$14,$G$19,$J$19,$C27,I$23,$D$19,$D$20,$G$20)</f>
        <v>2368.2512408850457</v>
      </c>
      <c r="J27" s="19">
        <f>_xll.DBRW($C$14,$G$19,$J$19,$C27,J$23,$D$19,$D$20,$G$20)</f>
        <v>2519.5300376450346</v>
      </c>
      <c r="K27" s="19">
        <f>_xll.DBRW($C$14,$G$19,$J$19,$C27,K$23,$D$19,$D$20,$G$20)</f>
        <v>2436.1815032989489</v>
      </c>
      <c r="L27" s="19">
        <f>_xll.DBRW($C$14,$G$19,$J$19,$C27,L$23,$D$19,$D$20,$G$20)</f>
        <v>2517.1783661320942</v>
      </c>
      <c r="M27" s="19">
        <f>_xll.DBRW($C$14,$G$19,$J$19,$C27,M$23,$D$19,$D$20,$G$20)</f>
        <v>2564.8092351659725</v>
      </c>
      <c r="N27" s="19">
        <f>_xll.DBRW($C$14,$G$19,$J$19,$C27,N$23,$D$19,$D$20,$G$20)</f>
        <v>2999.4050926921736</v>
      </c>
      <c r="O27" s="19">
        <f>_xll.DBRW($C$14,$G$19,$J$19,$C27,O$23,$D$19,$D$20,$G$20)</f>
        <v>4308.0371192327875</v>
      </c>
      <c r="P27" s="19">
        <f>_xll.DBRW($C$14,$G$19,$J$19,$C27,P$23,$D$19,$D$20,$G$20)</f>
        <v>30669.139057444565</v>
      </c>
      <c r="Q27" s="20">
        <f>_xll.DBRW($C$14,$G$19,$J$19,$C27,"Year",$Q$23,$Q$22,$G$20)</f>
        <v>24583.092713304235</v>
      </c>
      <c r="R27" s="20">
        <f>P27-Q27</f>
        <v>6086.0463441403299</v>
      </c>
      <c r="S27" s="21">
        <f>IFERROR(P27/Q27-1,0)</f>
        <v>0.24757041008296721</v>
      </c>
    </row>
    <row r="28" spans="2:19" s="4" customFormat="1" x14ac:dyDescent="0.3">
      <c r="B28" s="4">
        <f>IF(_xll.TM1RPTELISCONSOLIDATED($C$24,$C28),IF(_xll.TM1RPTELLEV($C$24,$C28)&lt;=5,_xll.TM1RPTELLEV($C$24,$C28),"Default"),"Leaf")</f>
        <v>2</v>
      </c>
      <c r="C28" s="50" t="s">
        <v>3</v>
      </c>
      <c r="D28" s="19">
        <f>_xll.DBRW($C$14,$G$19,$J$19,$C28,D$23,$D$19,$D$20,$G$20)</f>
        <v>1099.3262561516526</v>
      </c>
      <c r="E28" s="19">
        <f>_xll.DBRW($C$14,$G$19,$J$19,$C28,E$23,$D$19,$D$20,$G$20)</f>
        <v>896.18147715983355</v>
      </c>
      <c r="F28" s="19">
        <f>_xll.DBRW($C$14,$G$19,$J$19,$C28,F$23,$D$19,$D$20,$G$20)</f>
        <v>1087.4767948912702</v>
      </c>
      <c r="G28" s="19">
        <f>_xll.DBRW($C$14,$G$19,$J$19,$C28,G$23,$D$19,$D$20,$G$20)</f>
        <v>1058.589679852684</v>
      </c>
      <c r="H28" s="19">
        <f>_xll.DBRW($C$14,$G$19,$J$19,$C28,H$23,$D$19,$D$20,$G$20)</f>
        <v>884.64627206229807</v>
      </c>
      <c r="I28" s="19">
        <f>_xll.DBRW($C$14,$G$19,$J$19,$C28,I$23,$D$19,$D$20,$G$20)</f>
        <v>1118.4875124747068</v>
      </c>
      <c r="J28" s="19">
        <f>_xll.DBRW($C$14,$G$19,$J$19,$C28,J$23,$D$19,$D$20,$G$20)</f>
        <v>1104.9759940466354</v>
      </c>
      <c r="K28" s="19">
        <f>_xll.DBRW($C$14,$G$19,$J$19,$C28,K$23,$D$19,$D$20,$G$20)</f>
        <v>1152.0238534984387</v>
      </c>
      <c r="L28" s="19">
        <f>_xll.DBRW($C$14,$G$19,$J$19,$C28,L$23,$D$19,$D$20,$G$20)</f>
        <v>1196.4397785969829</v>
      </c>
      <c r="M28" s="19">
        <f>_xll.DBRW($C$14,$G$19,$J$19,$C28,M$23,$D$19,$D$20,$G$20)</f>
        <v>1224.4117400476769</v>
      </c>
      <c r="N28" s="19">
        <f>_xll.DBRW($C$14,$G$19,$J$19,$C28,N$23,$D$19,$D$20,$G$20)</f>
        <v>1483.0199242892081</v>
      </c>
      <c r="O28" s="19">
        <f>_xll.DBRW($C$14,$G$19,$J$19,$C28,O$23,$D$19,$D$20,$G$20)</f>
        <v>2012.0500281281525</v>
      </c>
      <c r="P28" s="19">
        <f>_xll.DBRW($C$14,$G$19,$J$19,$C28,P$23,$D$19,$D$20,$G$20)</f>
        <v>14317.62931119954</v>
      </c>
      <c r="Q28" s="20">
        <f>_xll.DBRW($C$14,$G$19,$J$19,$C28,"Year",$Q$23,$Q$22,$G$20)</f>
        <v>11728.418606024879</v>
      </c>
      <c r="R28" s="20">
        <f>P28-Q28</f>
        <v>2589.2107051746607</v>
      </c>
      <c r="S28" s="21">
        <f>IFERROR(P28/Q28-1,0)</f>
        <v>0.22076383800323995</v>
      </c>
    </row>
    <row r="29" spans="2:19" s="3" customFormat="1" x14ac:dyDescent="0.3">
      <c r="B29" s="3">
        <f>IF(_xll.TM1RPTELISCONSOLIDATED($C$24,$C29),IF(_xll.TM1RPTELLEV($C$24,$C29)&lt;=5,_xll.TM1RPTELLEV($C$24,$C29),"Default"),"Leaf")</f>
        <v>1</v>
      </c>
      <c r="C29" s="49" t="s">
        <v>18</v>
      </c>
      <c r="D29" s="16">
        <f>_xll.DBRW($C$14,$G$19,$J$19,$C29,D$23,$D$19,$D$20,$G$20)</f>
        <v>10387.280643940589</v>
      </c>
      <c r="E29" s="16">
        <f>_xll.DBRW($C$14,$G$19,$J$19,$C29,E$23,$D$19,$D$20,$G$20)</f>
        <v>11228.679933338093</v>
      </c>
      <c r="F29" s="16">
        <f>_xll.DBRW($C$14,$G$19,$J$19,$C29,F$23,$D$19,$D$20,$G$20)</f>
        <v>11528.97095142023</v>
      </c>
      <c r="G29" s="16">
        <f>_xll.DBRW($C$14,$G$19,$J$19,$C29,G$23,$D$19,$D$20,$G$20)</f>
        <v>10175.117975617091</v>
      </c>
      <c r="H29" s="16">
        <f>_xll.DBRW($C$14,$G$19,$J$19,$C29,H$23,$D$19,$D$20,$G$20)</f>
        <v>9907.2457835056375</v>
      </c>
      <c r="I29" s="16">
        <f>_xll.DBRW($C$14,$G$19,$J$19,$C29,I$23,$D$19,$D$20,$G$20)</f>
        <v>10595.109881853648</v>
      </c>
      <c r="J29" s="16">
        <f>_xll.DBRW($C$14,$G$19,$J$19,$C29,J$23,$D$19,$D$20,$G$20)</f>
        <v>11117.778652137806</v>
      </c>
      <c r="K29" s="16">
        <f>_xll.DBRW($C$14,$G$19,$J$19,$C29,K$23,$D$19,$D$20,$G$20)</f>
        <v>12189.305062241045</v>
      </c>
      <c r="L29" s="16">
        <f>_xll.DBRW($C$14,$G$19,$J$19,$C29,L$23,$D$19,$D$20,$G$20)</f>
        <v>13384.426369455181</v>
      </c>
      <c r="M29" s="16">
        <f>_xll.DBRW($C$14,$G$19,$J$19,$C29,M$23,$D$19,$D$20,$G$20)</f>
        <v>14690.414252282131</v>
      </c>
      <c r="N29" s="16">
        <f>_xll.DBRW($C$14,$G$19,$J$19,$C29,N$23,$D$19,$D$20,$G$20)</f>
        <v>16099.476636639469</v>
      </c>
      <c r="O29" s="16">
        <f>_xll.DBRW($C$14,$G$19,$J$19,$C29,O$23,$D$19,$D$20,$G$20)</f>
        <v>17646.849645497037</v>
      </c>
      <c r="P29" s="16">
        <f>_xll.DBRW($C$14,$G$19,$J$19,$C29,P$23,$D$19,$D$20,$G$20)</f>
        <v>148950.65578792794</v>
      </c>
      <c r="Q29" s="16">
        <f>_xll.DBRW($C$14,$G$19,$J$19,$C29,"Year",$Q$23,$Q$22,$G$20)</f>
        <v>134448.22053883807</v>
      </c>
      <c r="R29" s="16">
        <f>P29-Q29</f>
        <v>14502.435249089875</v>
      </c>
      <c r="S29" s="17">
        <f>IFERROR(P29/Q29-1,0)</f>
        <v>0.10786632348845826</v>
      </c>
    </row>
    <row r="30" spans="2:19" s="4" customFormat="1" x14ac:dyDescent="0.3">
      <c r="B30" s="4">
        <f>IF(_xll.TM1RPTELISCONSOLIDATED($C$24,$C30),IF(_xll.TM1RPTELLEV($C$24,$C30)&lt;=5,_xll.TM1RPTELLEV($C$24,$C30),"Default"),"Leaf")</f>
        <v>2</v>
      </c>
      <c r="C30" s="50" t="s">
        <v>19</v>
      </c>
      <c r="D30" s="19">
        <f>_xll.DBRW($C$14,$G$19,$J$19,$C30,D$23,$D$19,$D$20,$G$20)</f>
        <v>2949.3649722903001</v>
      </c>
      <c r="E30" s="19">
        <f>_xll.DBRW($C$14,$G$19,$J$19,$C30,E$23,$D$19,$D$20,$G$20)</f>
        <v>3701.7503179977421</v>
      </c>
      <c r="F30" s="19">
        <f>_xll.DBRW($C$14,$G$19,$J$19,$C30,F$23,$D$19,$D$20,$G$20)</f>
        <v>3620.4133995133825</v>
      </c>
      <c r="G30" s="19">
        <f>_xll.DBRW($C$14,$G$19,$J$19,$C30,G$23,$D$19,$D$20,$G$20)</f>
        <v>2518.765309581916</v>
      </c>
      <c r="H30" s="19">
        <f>_xll.DBRW($C$14,$G$19,$J$19,$C30,H$23,$D$19,$D$20,$G$20)</f>
        <v>2227.1452411328814</v>
      </c>
      <c r="I30" s="19">
        <f>_xll.DBRW($C$14,$G$19,$J$19,$C30,I$23,$D$19,$D$20,$G$20)</f>
        <v>3532.9217712717282</v>
      </c>
      <c r="J30" s="19">
        <f>_xll.DBRW($C$14,$G$19,$J$19,$C30,J$23,$D$19,$D$20,$G$20)</f>
        <v>3578.903813134049</v>
      </c>
      <c r="K30" s="19">
        <f>_xll.DBRW($C$14,$G$19,$J$19,$C30,K$23,$D$19,$D$20,$G$20)</f>
        <v>3012.9731898977047</v>
      </c>
      <c r="L30" s="19">
        <f>_xll.DBRW($C$14,$G$19,$J$19,$C30,L$23,$D$19,$D$20,$G$20)</f>
        <v>2361.2725676586783</v>
      </c>
      <c r="M30" s="19">
        <f>_xll.DBRW($C$14,$G$19,$J$19,$C30,M$23,$D$19,$D$20,$G$20)</f>
        <v>4590.5506078767485</v>
      </c>
      <c r="N30" s="19">
        <f>_xll.DBRW($C$14,$G$19,$J$19,$C30,N$23,$D$19,$D$20,$G$20)</f>
        <v>4856.123315263495</v>
      </c>
      <c r="O30" s="19">
        <f>_xll.DBRW($C$14,$G$19,$J$19,$C30,O$23,$D$19,$D$20,$G$20)</f>
        <v>5791.7254673542657</v>
      </c>
      <c r="P30" s="19">
        <f>_xll.DBRW($C$14,$G$19,$J$19,$C30,P$23,$D$19,$D$20,$G$20)</f>
        <v>42741.909972972899</v>
      </c>
      <c r="Q30" s="20">
        <f>_xll.DBRW($C$14,$G$19,$J$19,$C30,"Year",$Q$23,$Q$22,$G$20)</f>
        <v>48523.092446904542</v>
      </c>
      <c r="R30" s="20">
        <f>P30-Q30</f>
        <v>-5781.1824739316435</v>
      </c>
      <c r="S30" s="21">
        <f>IFERROR(P30/Q30-1,0)</f>
        <v>-0.11914291077506223</v>
      </c>
    </row>
    <row r="31" spans="2:19" s="4" customFormat="1" x14ac:dyDescent="0.3">
      <c r="B31" s="4">
        <f>IF(_xll.TM1RPTELISCONSOLIDATED($C$24,$C31),IF(_xll.TM1RPTELLEV($C$24,$C31)&lt;=5,_xll.TM1RPTELLEV($C$24,$C31),"Default"),"Leaf")</f>
        <v>2</v>
      </c>
      <c r="C31" s="50" t="s">
        <v>20</v>
      </c>
      <c r="D31" s="19">
        <f>_xll.DBRW($C$14,$G$19,$J$19,$C31,D$23,$D$19,$D$20,$G$20)</f>
        <v>3652.9585445686239</v>
      </c>
      <c r="E31" s="19">
        <f>_xll.DBRW($C$14,$G$19,$J$19,$C31,E$23,$D$19,$D$20,$G$20)</f>
        <v>3675.5815628595337</v>
      </c>
      <c r="F31" s="19">
        <f>_xll.DBRW($C$14,$G$19,$J$19,$C31,F$23,$D$19,$D$20,$G$20)</f>
        <v>3697.8440267964306</v>
      </c>
      <c r="G31" s="19">
        <f>_xll.DBRW($C$14,$G$19,$J$19,$C31,G$23,$D$19,$D$20,$G$20)</f>
        <v>3719.7516827143349</v>
      </c>
      <c r="H31" s="19">
        <f>_xll.DBRW($C$14,$G$19,$J$19,$C31,H$23,$D$19,$D$20,$G$20)</f>
        <v>3741.3101853660501</v>
      </c>
      <c r="I31" s="19">
        <f>_xll.DBRW($C$14,$G$19,$J$19,$C31,I$23,$D$19,$D$20,$G$20)</f>
        <v>3762.5250993817499</v>
      </c>
      <c r="J31" s="19">
        <f>_xll.DBRW($C$14,$G$19,$J$19,$C31,J$23,$D$19,$D$20,$G$20)</f>
        <v>3783.7244685724686</v>
      </c>
      <c r="K31" s="19">
        <f>_xll.DBRW($C$14,$G$19,$J$19,$C31,K$23,$D$19,$D$20,$G$20)</f>
        <v>4590.6155069153065</v>
      </c>
      <c r="L31" s="19">
        <f>_xll.DBRW($C$14,$G$19,$J$19,$C31,L$23,$D$19,$D$20,$G$20)</f>
        <v>5286.4954149299401</v>
      </c>
      <c r="M31" s="19">
        <f>_xll.DBRW($C$14,$G$19,$J$19,$C31,M$23,$D$19,$D$20,$G$20)</f>
        <v>5048.9058380596962</v>
      </c>
      <c r="N31" s="19">
        <f>_xll.DBRW($C$14,$G$19,$J$19,$C31,N$23,$D$19,$D$20,$G$20)</f>
        <v>5630.674304222206</v>
      </c>
      <c r="O31" s="19">
        <f>_xll.DBRW($C$14,$G$19,$J$19,$C31,O$23,$D$19,$D$20,$G$20)</f>
        <v>6485.2404887753546</v>
      </c>
      <c r="P31" s="19">
        <f>_xll.DBRW($C$14,$G$19,$J$19,$C31,P$23,$D$19,$D$20,$G$20)</f>
        <v>53075.627123161692</v>
      </c>
      <c r="Q31" s="20">
        <f>_xll.DBRW($C$14,$G$19,$J$19,$C31,"Year",$Q$23,$Q$22,$G$20)</f>
        <v>41700.219780471314</v>
      </c>
      <c r="R31" s="20">
        <f>P31-Q31</f>
        <v>11375.407342690378</v>
      </c>
      <c r="S31" s="21">
        <f>IFERROR(P31/Q31-1,0)</f>
        <v>0.27279010524586278</v>
      </c>
    </row>
    <row r="32" spans="2:19" s="4" customFormat="1" x14ac:dyDescent="0.3">
      <c r="B32" s="4">
        <f>IF(_xll.TM1RPTELISCONSOLIDATED($C$24,$C32),IF(_xll.TM1RPTELLEV($C$24,$C32)&lt;=5,_xll.TM1RPTELLEV($C$24,$C32),"Default"),"Leaf")</f>
        <v>2</v>
      </c>
      <c r="C32" s="50" t="s">
        <v>21</v>
      </c>
      <c r="D32" s="19">
        <f>_xll.DBRW($C$14,$G$19,$J$19,$C32,D$23,$D$19,$D$20,$G$20)</f>
        <v>3784.9571270816641</v>
      </c>
      <c r="E32" s="19">
        <f>_xll.DBRW($C$14,$G$19,$J$19,$C32,E$23,$D$19,$D$20,$G$20)</f>
        <v>3851.3480524808188</v>
      </c>
      <c r="F32" s="19">
        <f>_xll.DBRW($C$14,$G$19,$J$19,$C32,F$23,$D$19,$D$20,$G$20)</f>
        <v>4210.7135251104182</v>
      </c>
      <c r="G32" s="19">
        <f>_xll.DBRW($C$14,$G$19,$J$19,$C32,G$23,$D$19,$D$20,$G$20)</f>
        <v>3936.6009833208391</v>
      </c>
      <c r="H32" s="19">
        <f>_xll.DBRW($C$14,$G$19,$J$19,$C32,H$23,$D$19,$D$20,$G$20)</f>
        <v>3938.7903570067047</v>
      </c>
      <c r="I32" s="19">
        <f>_xll.DBRW($C$14,$G$19,$J$19,$C32,I$23,$D$19,$D$20,$G$20)</f>
        <v>3299.663011200169</v>
      </c>
      <c r="J32" s="19">
        <f>_xll.DBRW($C$14,$G$19,$J$19,$C32,J$23,$D$19,$D$20,$G$20)</f>
        <v>3755.150370431289</v>
      </c>
      <c r="K32" s="19">
        <f>_xll.DBRW($C$14,$G$19,$J$19,$C32,K$23,$D$19,$D$20,$G$20)</f>
        <v>4585.7163654280321</v>
      </c>
      <c r="L32" s="19">
        <f>_xll.DBRW($C$14,$G$19,$J$19,$C32,L$23,$D$19,$D$20,$G$20)</f>
        <v>5736.6583868665639</v>
      </c>
      <c r="M32" s="19">
        <f>_xll.DBRW($C$14,$G$19,$J$19,$C32,M$23,$D$19,$D$20,$G$20)</f>
        <v>5050.9578063456865</v>
      </c>
      <c r="N32" s="19">
        <f>_xll.DBRW($C$14,$G$19,$J$19,$C32,N$23,$D$19,$D$20,$G$20)</f>
        <v>5612.6790171537668</v>
      </c>
      <c r="O32" s="19">
        <f>_xll.DBRW($C$14,$G$19,$J$19,$C32,O$23,$D$19,$D$20,$G$20)</f>
        <v>5369.8836893674161</v>
      </c>
      <c r="P32" s="19">
        <f>_xll.DBRW($C$14,$G$19,$J$19,$C32,P$23,$D$19,$D$20,$G$20)</f>
        <v>53133.118691793388</v>
      </c>
      <c r="Q32" s="20">
        <f>_xll.DBRW($C$14,$G$19,$J$19,$C32,"Year",$Q$23,$Q$22,$G$20)</f>
        <v>44224.908311462183</v>
      </c>
      <c r="R32" s="20">
        <f>P32-Q32</f>
        <v>8908.2103803312057</v>
      </c>
      <c r="S32" s="21">
        <f>IFERROR(P32/Q32-1,0)</f>
        <v>0.20142970829003115</v>
      </c>
    </row>
    <row r="33" spans="2:19" s="3" customFormat="1" x14ac:dyDescent="0.3">
      <c r="B33" s="3">
        <f>IF(_xll.TM1RPTELISCONSOLIDATED($C$24,$C33),IF(_xll.TM1RPTELLEV($C$24,$C33)&lt;=5,_xll.TM1RPTELLEV($C$24,$C33),"Default"),"Leaf")</f>
        <v>1</v>
      </c>
      <c r="C33" s="49" t="s">
        <v>22</v>
      </c>
      <c r="D33" s="16">
        <f>_xll.DBRW($C$14,$G$19,$J$19,$C33,D$23,$D$19,$D$20,$G$20)</f>
        <v>5900.9902545745981</v>
      </c>
      <c r="E33" s="16">
        <f>_xll.DBRW($C$14,$G$19,$J$19,$C33,E$23,$D$19,$D$20,$G$20)</f>
        <v>6063.6208314681135</v>
      </c>
      <c r="F33" s="16">
        <f>_xll.DBRW($C$14,$G$19,$J$19,$C33,F$23,$D$19,$D$20,$G$20)</f>
        <v>6226.2514083616188</v>
      </c>
      <c r="G33" s="16">
        <f>_xll.DBRW($C$14,$G$19,$J$19,$C33,G$23,$D$19,$D$20,$G$20)</f>
        <v>6388.881985255126</v>
      </c>
      <c r="H33" s="16">
        <f>_xll.DBRW($C$14,$G$19,$J$19,$C33,H$23,$D$19,$D$20,$G$20)</f>
        <v>6551.5125621486368</v>
      </c>
      <c r="I33" s="16">
        <f>_xll.DBRW($C$14,$G$19,$J$19,$C33,I$23,$D$19,$D$20,$G$20)</f>
        <v>6714.1431390421503</v>
      </c>
      <c r="J33" s="16">
        <f>_xll.DBRW($C$14,$G$19,$J$19,$C33,J$23,$D$19,$D$20,$G$20)</f>
        <v>6876.7241561999272</v>
      </c>
      <c r="K33" s="16">
        <f>_xll.DBRW($C$14,$G$19,$J$19,$C33,K$23,$D$19,$D$20,$G$20)</f>
        <v>7323.1474860419912</v>
      </c>
      <c r="L33" s="16">
        <f>_xll.DBRW($C$14,$G$19,$J$19,$C33,L$23,$D$19,$D$20,$G$20)</f>
        <v>7770.7965296589837</v>
      </c>
      <c r="M33" s="16">
        <f>_xll.DBRW($C$14,$G$19,$J$19,$C33,M$23,$D$19,$D$20,$G$20)</f>
        <v>8194.4176096837728</v>
      </c>
      <c r="N33" s="16">
        <f>_xll.DBRW($C$14,$G$19,$J$19,$C33,N$23,$D$19,$D$20,$G$20)</f>
        <v>8593.6306086096829</v>
      </c>
      <c r="O33" s="16">
        <f>_xll.DBRW($C$14,$G$19,$J$19,$C33,O$23,$D$19,$D$20,$G$20)</f>
        <v>8990.8789411038888</v>
      </c>
      <c r="P33" s="16">
        <f>_xll.DBRW($C$14,$G$19,$J$19,$C33,P$23,$D$19,$D$20,$G$20)</f>
        <v>85594.995512148496</v>
      </c>
      <c r="Q33" s="16">
        <f>_xll.DBRW($C$14,$G$19,$J$19,$C33,"Year",$Q$23,$Q$22,$G$20)</f>
        <v>57904.032125085912</v>
      </c>
      <c r="R33" s="16">
        <f>P33-Q33</f>
        <v>27690.963387062584</v>
      </c>
      <c r="S33" s="17">
        <f>IFERROR(P33/Q33-1,0)</f>
        <v>0.47822167767598267</v>
      </c>
    </row>
    <row r="34" spans="2:19" s="4" customFormat="1" x14ac:dyDescent="0.3">
      <c r="B34" s="4">
        <f>IF(_xll.TM1RPTELISCONSOLIDATED($C$24,$C34),IF(_xll.TM1RPTELLEV($C$24,$C34)&lt;=5,_xll.TM1RPTELLEV($C$24,$C34),"Default"),"Leaf")</f>
        <v>2</v>
      </c>
      <c r="C34" s="50" t="s">
        <v>23</v>
      </c>
      <c r="D34" s="19">
        <f>_xll.DBRW($C$14,$G$19,$J$19,$C34,D$23,$D$19,$D$20,$G$20)</f>
        <v>2928.2065393727389</v>
      </c>
      <c r="E34" s="19">
        <f>_xll.DBRW($C$14,$G$19,$J$19,$C34,E$23,$D$19,$D$20,$G$20)</f>
        <v>3009.0931851227342</v>
      </c>
      <c r="F34" s="19">
        <f>_xll.DBRW($C$14,$G$19,$J$19,$C34,F$23,$D$19,$D$20,$G$20)</f>
        <v>3089.979830872725</v>
      </c>
      <c r="G34" s="19">
        <f>_xll.DBRW($C$14,$G$19,$J$19,$C34,G$23,$D$19,$D$20,$G$20)</f>
        <v>3170.8664766227166</v>
      </c>
      <c r="H34" s="19">
        <f>_xll.DBRW($C$14,$G$19,$J$19,$C34,H$23,$D$19,$D$20,$G$20)</f>
        <v>3251.7531223727101</v>
      </c>
      <c r="I34" s="19">
        <f>_xll.DBRW($C$14,$G$19,$J$19,$C34,I$23,$D$19,$D$20,$G$20)</f>
        <v>3332.639768122704</v>
      </c>
      <c r="J34" s="19">
        <f>_xll.DBRW($C$14,$G$19,$J$19,$C34,J$23,$D$19,$D$20,$G$20)</f>
        <v>3413.5289335166326</v>
      </c>
      <c r="K34" s="19">
        <f>_xll.DBRW($C$14,$G$19,$J$19,$C34,K$23,$D$19,$D$20,$G$20)</f>
        <v>3633.8174766366001</v>
      </c>
      <c r="L34" s="19">
        <f>_xll.DBRW($C$14,$G$19,$J$19,$C34,L$23,$D$19,$D$20,$G$20)</f>
        <v>3854.6171104289265</v>
      </c>
      <c r="M34" s="19">
        <f>_xll.DBRW($C$14,$G$19,$J$19,$C34,M$23,$D$19,$D$20,$G$20)</f>
        <v>4053.5748433993886</v>
      </c>
      <c r="N34" s="19">
        <f>_xll.DBRW($C$14,$G$19,$J$19,$C34,N$23,$D$19,$D$20,$G$20)</f>
        <v>4235.7893900083154</v>
      </c>
      <c r="O34" s="19">
        <f>_xll.DBRW($C$14,$G$19,$J$19,$C34,O$23,$D$19,$D$20,$G$20)</f>
        <v>4415.6601182293052</v>
      </c>
      <c r="P34" s="19">
        <f>_xll.DBRW($C$14,$G$19,$J$19,$C34,P$23,$D$19,$D$20,$G$20)</f>
        <v>42389.526794705496</v>
      </c>
      <c r="Q34" s="20">
        <f>_xll.DBRW($C$14,$G$19,$J$19,$C34,"Year",$Q$23,$Q$22,$G$20)</f>
        <v>28756.830539370399</v>
      </c>
      <c r="R34" s="20">
        <f>P34-Q34</f>
        <v>13632.696255335097</v>
      </c>
      <c r="S34" s="21">
        <f>IFERROR(P34/Q34-1,0)</f>
        <v>0.47406810832893576</v>
      </c>
    </row>
    <row r="35" spans="2:19" s="4" customFormat="1" x14ac:dyDescent="0.3">
      <c r="B35" s="4">
        <f>IF(_xll.TM1RPTELISCONSOLIDATED($C$24,$C35),IF(_xll.TM1RPTELLEV($C$24,$C35)&lt;=5,_xll.TM1RPTELLEV($C$24,$C35),"Default"),"Leaf")</f>
        <v>2</v>
      </c>
      <c r="C35" s="50" t="s">
        <v>24</v>
      </c>
      <c r="D35" s="19">
        <f>_xll.DBRW($C$14,$G$19,$J$19,$C35,D$23,$D$19,$D$20,$G$20)</f>
        <v>2972.7837152018596</v>
      </c>
      <c r="E35" s="19">
        <f>_xll.DBRW($C$14,$G$19,$J$19,$C35,E$23,$D$19,$D$20,$G$20)</f>
        <v>3054.5276463453797</v>
      </c>
      <c r="F35" s="19">
        <f>_xll.DBRW($C$14,$G$19,$J$19,$C35,F$23,$D$19,$D$20,$G$20)</f>
        <v>3136.2715774888929</v>
      </c>
      <c r="G35" s="19">
        <f>_xll.DBRW($C$14,$G$19,$J$19,$C35,G$23,$D$19,$D$20,$G$20)</f>
        <v>3218.0155086324098</v>
      </c>
      <c r="H35" s="19">
        <f>_xll.DBRW($C$14,$G$19,$J$19,$C35,H$23,$D$19,$D$20,$G$20)</f>
        <v>3299.7594397759267</v>
      </c>
      <c r="I35" s="19">
        <f>_xll.DBRW($C$14,$G$19,$J$19,$C35,I$23,$D$19,$D$20,$G$20)</f>
        <v>3381.5033709194468</v>
      </c>
      <c r="J35" s="19">
        <f>_xll.DBRW($C$14,$G$19,$J$19,$C35,J$23,$D$19,$D$20,$G$20)</f>
        <v>3463.195222683295</v>
      </c>
      <c r="K35" s="19">
        <f>_xll.DBRW($C$14,$G$19,$J$19,$C35,K$23,$D$19,$D$20,$G$20)</f>
        <v>3689.3300094053911</v>
      </c>
      <c r="L35" s="19">
        <f>_xll.DBRW($C$14,$G$19,$J$19,$C35,L$23,$D$19,$D$20,$G$20)</f>
        <v>3916.1794192300567</v>
      </c>
      <c r="M35" s="19">
        <f>_xll.DBRW($C$14,$G$19,$J$19,$C35,M$23,$D$19,$D$20,$G$20)</f>
        <v>4140.8427662843842</v>
      </c>
      <c r="N35" s="19">
        <f>_xll.DBRW($C$14,$G$19,$J$19,$C35,N$23,$D$19,$D$20,$G$20)</f>
        <v>4357.8412186013684</v>
      </c>
      <c r="O35" s="19">
        <f>_xll.DBRW($C$14,$G$19,$J$19,$C35,O$23,$D$19,$D$20,$G$20)</f>
        <v>4575.2188228745836</v>
      </c>
      <c r="P35" s="19">
        <f>_xll.DBRW($C$14,$G$19,$J$19,$C35,P$23,$D$19,$D$20,$G$20)</f>
        <v>43205.468717443007</v>
      </c>
      <c r="Q35" s="20">
        <f>_xll.DBRW($C$14,$G$19,$J$19,$C35,"Year",$Q$23,$Q$22,$G$20)</f>
        <v>29147.201585715506</v>
      </c>
      <c r="R35" s="20">
        <f>P35-Q35</f>
        <v>14058.267131727502</v>
      </c>
      <c r="S35" s="21">
        <f>IFERROR(P35/Q35-1,0)</f>
        <v>0.48231961790174727</v>
      </c>
    </row>
  </sheetData>
  <mergeCells count="6">
    <mergeCell ref="D22:P22"/>
    <mergeCell ref="D19:E19"/>
    <mergeCell ref="D20:E20"/>
    <mergeCell ref="G19:H19"/>
    <mergeCell ref="G20:H20"/>
    <mergeCell ref="J19:K19"/>
  </mergeCells>
  <pageMargins left="0.511811024" right="0.511811024" top="0.78740157499999996" bottom="0.78740157499999996" header="0.31496062000000002" footer="0.31496062000000002"/>
  <pageSetup orientation="portrait" r:id="rId1"/>
  <customProperties>
    <customPr name="###UNCOMMITTEDCHANGES###" r:id="rId2"/>
    <customPr name="COR_DefaultExpandDirection" r:id="rId3"/>
    <customPr name="COR_GroupingOption" r:id="rId4"/>
  </customProperties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0" id="{1C30D313-7618-4083-A659-C1C1CD7F5E9D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R4:S11</xm:sqref>
        </x14:conditionalFormatting>
        <x14:conditionalFormatting xmlns:xm="http://schemas.microsoft.com/office/excel/2006/main">
          <x14:cfRule type="iconSet" priority="3" id="{B78672BE-34E1-4C6E-848E-E54067C556F6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R24:S24</xm:sqref>
        </x14:conditionalFormatting>
        <x14:conditionalFormatting xmlns:xm="http://schemas.microsoft.com/office/excel/2006/main">
          <x14:cfRule type="iconSet" priority="2" id="{BD12AB81-E24C-467C-A172-75924C8B8A34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R33:S33 R29:S29 R25:S25</xm:sqref>
        </x14:conditionalFormatting>
        <x14:conditionalFormatting xmlns:xm="http://schemas.microsoft.com/office/excel/2006/main">
          <x14:cfRule type="iconSet" priority="1" id="{505AC42A-6150-4A7F-80A8-23874B7E992B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R34:S35 R30:S32 R26:S28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Planilha1</vt:lpstr>
      <vt:lpstr>Planilha1!TM1RPTDATARNG28297106</vt:lpstr>
      <vt:lpstr>Planilha1!TM1RPTFMTIDCOL28297106</vt:lpstr>
      <vt:lpstr>Planilha1!TM1RPTFMTRNG28297106</vt:lpstr>
      <vt:lpstr>Planilha1!TM1RPTQRYRNG28297106</vt:lpstr>
      <vt:lpstr>Planilha1!TM1RPTVIEWRNG28297106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Felipy Morais Chica</dc:creator>
  <cp:lastModifiedBy>CTI Global</cp:lastModifiedBy>
  <dcterms:created xsi:type="dcterms:W3CDTF">2023-03-14T16:44:43Z</dcterms:created>
  <dcterms:modified xsi:type="dcterms:W3CDTF">2023-11-28T18:21:01Z</dcterms:modified>
</cp:coreProperties>
</file>