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.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76520222322b4aa0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ipeMiranda\AppData\Local\Temp\"/>
    </mc:Choice>
  </mc:AlternateContent>
  <xr:revisionPtr revIDLastSave="0" documentId="8_{2967132D-4590-43E4-B90F-AB68EC098108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ChartsDataSheet" sheetId="41" state="veryHidden" r:id="rId1"/>
    <sheet name="Cognos_Office_Connection_Cache" sheetId="42" state="veryHidden" r:id="rId2"/>
    <sheet name="Dashboard 2" sheetId="40" r:id="rId3"/>
    <sheet name="kpidata" sheetId="11" r:id="rId4"/>
    <sheet name="calc1" sheetId="39" r:id="rId5"/>
    <sheet name="calc2" sheetId="38" r:id="rId6"/>
  </sheets>
  <definedNames>
    <definedName name="cafe_validation_temp" hidden="1">Cognos_Office_Connection_Cache!$B$2:$B$14</definedName>
    <definedName name="ID" localSheetId="4" hidden="1">"2f4ae638-cf4d-4b5d-a858-29053e466dbd"</definedName>
    <definedName name="ID" localSheetId="5" hidden="1">"c68bb5e8-a59b-4db7-8af2-235f9e6965b2"</definedName>
    <definedName name="ID" localSheetId="0" hidden="1">"ca60bbfb-de4d-478f-88b8-df4260208290"</definedName>
    <definedName name="ID" localSheetId="1" hidden="1">"5ba79805-01f4-45a8-838a-a62c1e7d8f34"</definedName>
    <definedName name="ID" localSheetId="2" hidden="1">"a4761568-1bb6-4226-b776-968422898dec"</definedName>
    <definedName name="ID" localSheetId="3" hidden="1">"18451679-582d-466f-9837-6fdee6ced1e6"</definedName>
    <definedName name="month">kpidata!$D$54:$D$66</definedName>
    <definedName name="month2">kpidata!$E$54:$E$65</definedName>
  </definedNames>
  <calcPr calcId="191029" calcOnSave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5" i="11" l="1"/>
  <c r="M35" i="11"/>
  <c r="I35" i="11"/>
  <c r="Q34" i="11"/>
  <c r="M34" i="11"/>
  <c r="I34" i="11"/>
  <c r="Q33" i="11"/>
  <c r="M33" i="11"/>
  <c r="I33" i="11"/>
  <c r="Q32" i="11"/>
  <c r="M32" i="11"/>
  <c r="I32" i="11"/>
  <c r="Q31" i="11"/>
  <c r="M31" i="11"/>
  <c r="I31" i="11"/>
  <c r="P35" i="11"/>
  <c r="L35" i="11"/>
  <c r="H35" i="11"/>
  <c r="P34" i="11"/>
  <c r="L34" i="11"/>
  <c r="H34" i="11"/>
  <c r="P33" i="11"/>
  <c r="L33" i="11"/>
  <c r="H33" i="11"/>
  <c r="P32" i="11"/>
  <c r="L32" i="11"/>
  <c r="H32" i="11"/>
  <c r="P31" i="11"/>
  <c r="L31" i="11"/>
  <c r="H31" i="11"/>
  <c r="J35" i="11"/>
  <c r="N34" i="11"/>
  <c r="F34" i="11"/>
  <c r="J33" i="11"/>
  <c r="N32" i="11"/>
  <c r="F32" i="11"/>
  <c r="J31" i="11"/>
  <c r="O35" i="11"/>
  <c r="K35" i="11"/>
  <c r="G35" i="11"/>
  <c r="O34" i="11"/>
  <c r="K34" i="11"/>
  <c r="G34" i="11"/>
  <c r="O33" i="11"/>
  <c r="K33" i="11"/>
  <c r="G33" i="11"/>
  <c r="O32" i="11"/>
  <c r="K32" i="11"/>
  <c r="G32" i="11"/>
  <c r="O31" i="11"/>
  <c r="K31" i="11"/>
  <c r="G31" i="11"/>
  <c r="N35" i="11"/>
  <c r="F35" i="11"/>
  <c r="J34" i="11"/>
  <c r="N33" i="11"/>
  <c r="F33" i="11"/>
  <c r="J32" i="11"/>
  <c r="N31" i="11"/>
  <c r="F31" i="11"/>
  <c r="Q26" i="11"/>
  <c r="M26" i="11"/>
  <c r="I26" i="11"/>
  <c r="Q25" i="11"/>
  <c r="M25" i="11"/>
  <c r="I25" i="11"/>
  <c r="Q24" i="11"/>
  <c r="M24" i="11"/>
  <c r="I24" i="11"/>
  <c r="Q23" i="11"/>
  <c r="M23" i="11"/>
  <c r="I23" i="11"/>
  <c r="J26" i="11"/>
  <c r="N25" i="11"/>
  <c r="F25" i="11"/>
  <c r="N23" i="11"/>
  <c r="F23" i="11"/>
  <c r="P26" i="11"/>
  <c r="L26" i="11"/>
  <c r="H26" i="11"/>
  <c r="P25" i="11"/>
  <c r="L25" i="11"/>
  <c r="H25" i="11"/>
  <c r="P24" i="11"/>
  <c r="L24" i="11"/>
  <c r="H24" i="11"/>
  <c r="P23" i="11"/>
  <c r="L23" i="11"/>
  <c r="H23" i="11"/>
  <c r="F26" i="11"/>
  <c r="J24" i="11"/>
  <c r="O26" i="11"/>
  <c r="K26" i="11"/>
  <c r="G26" i="11"/>
  <c r="O25" i="11"/>
  <c r="K25" i="11"/>
  <c r="G25" i="11"/>
  <c r="O24" i="11"/>
  <c r="K24" i="11"/>
  <c r="G24" i="11"/>
  <c r="O23" i="11"/>
  <c r="K23" i="11"/>
  <c r="G23" i="11"/>
  <c r="N26" i="11"/>
  <c r="J25" i="11"/>
  <c r="N24" i="11"/>
  <c r="F24" i="11"/>
  <c r="J23" i="11"/>
  <c r="Q18" i="11"/>
  <c r="M18" i="11"/>
  <c r="I18" i="11"/>
  <c r="Q17" i="11"/>
  <c r="M17" i="11"/>
  <c r="I17" i="11"/>
  <c r="Q16" i="11"/>
  <c r="M16" i="11"/>
  <c r="I16" i="11"/>
  <c r="Q15" i="11"/>
  <c r="M15" i="11"/>
  <c r="I15" i="11"/>
  <c r="F18" i="11"/>
  <c r="J16" i="11"/>
  <c r="J15" i="11"/>
  <c r="P18" i="11"/>
  <c r="L18" i="11"/>
  <c r="H18" i="11"/>
  <c r="P17" i="11"/>
  <c r="L17" i="11"/>
  <c r="H17" i="11"/>
  <c r="P16" i="11"/>
  <c r="L16" i="11"/>
  <c r="H16" i="11"/>
  <c r="P15" i="11"/>
  <c r="L15" i="11"/>
  <c r="H15" i="11"/>
  <c r="N18" i="11"/>
  <c r="J17" i="11"/>
  <c r="F17" i="11"/>
  <c r="F16" i="11"/>
  <c r="F15" i="11"/>
  <c r="O18" i="11"/>
  <c r="K18" i="11"/>
  <c r="G18" i="11"/>
  <c r="O17" i="11"/>
  <c r="K17" i="11"/>
  <c r="G17" i="11"/>
  <c r="O16" i="11"/>
  <c r="K16" i="11"/>
  <c r="G16" i="11"/>
  <c r="O15" i="11"/>
  <c r="K15" i="11"/>
  <c r="G15" i="11"/>
  <c r="J18" i="11"/>
  <c r="N17" i="11"/>
  <c r="N16" i="11"/>
  <c r="N15" i="11"/>
  <c r="Q14" i="11"/>
  <c r="M14" i="11"/>
  <c r="I14" i="11"/>
  <c r="L14" i="11"/>
  <c r="H14" i="11"/>
  <c r="P14" i="11"/>
  <c r="O14" i="11"/>
  <c r="K14" i="11"/>
  <c r="G14" i="11"/>
  <c r="N14" i="11"/>
  <c r="J14" i="11"/>
  <c r="F14" i="11"/>
  <c r="B3" i="40"/>
  <c r="T35" i="11"/>
  <c r="T8" i="11"/>
  <c r="T7" i="11"/>
  <c r="T6" i="11"/>
  <c r="B10" i="40" l="1"/>
  <c r="B15" i="40"/>
  <c r="B20" i="40"/>
  <c r="B5" i="40"/>
  <c r="F2" i="11"/>
  <c r="CNM7" i="41"/>
  <c r="CNK7" i="41"/>
  <c r="CNM6" i="41"/>
  <c r="CNK6" i="41"/>
  <c r="CNM5" i="41"/>
  <c r="CNK5" i="41"/>
  <c r="CNM4" i="41"/>
  <c r="CNK4" i="41"/>
  <c r="CNM3" i="41"/>
  <c r="CNK3" i="41"/>
  <c r="CNV4" i="41"/>
  <c r="CNV3" i="41"/>
  <c r="CNQ3" i="41"/>
  <c r="CNQ4" i="41"/>
  <c r="CNV5" i="41"/>
  <c r="CNM2" i="41"/>
  <c r="CNK2" i="41"/>
  <c r="CNQ5" i="41"/>
  <c r="CNV6" i="41"/>
  <c r="CNQ6" i="41"/>
  <c r="CNQ7" i="41"/>
  <c r="C4" i="39"/>
  <c r="D31" i="39"/>
  <c r="D32" i="39"/>
  <c r="D33" i="39"/>
  <c r="D34" i="39"/>
  <c r="D30" i="39"/>
  <c r="D23" i="39"/>
  <c r="D24" i="39"/>
  <c r="D25" i="39"/>
  <c r="D22" i="39"/>
  <c r="D15" i="39"/>
  <c r="D16" i="39"/>
  <c r="D17" i="39"/>
  <c r="D18" i="39"/>
  <c r="D14" i="39"/>
  <c r="D7" i="39"/>
  <c r="D8" i="39"/>
  <c r="D9" i="39"/>
  <c r="D6" i="39"/>
  <c r="D5" i="39"/>
  <c r="CJX3" i="41"/>
  <c r="CJW3" i="41"/>
  <c r="CJT3" i="41"/>
  <c r="CJQ3" i="41"/>
  <c r="CJO3" i="41"/>
  <c r="CJX2" i="41"/>
  <c r="CJW2" i="41"/>
  <c r="CJT2" i="41"/>
  <c r="CJQ2" i="41"/>
  <c r="CJO2" i="41"/>
  <c r="N27" i="38"/>
  <c r="M23" i="39"/>
  <c r="L23" i="39"/>
  <c r="I23" i="39"/>
  <c r="C27" i="38"/>
  <c r="R34" i="11"/>
  <c r="K33" i="39"/>
  <c r="N24" i="38"/>
  <c r="O33" i="39"/>
  <c r="R32" i="39"/>
  <c r="Q32" i="39"/>
  <c r="P32" i="39"/>
  <c r="O32" i="39"/>
  <c r="N32" i="39"/>
  <c r="M32" i="39"/>
  <c r="L32" i="39"/>
  <c r="K32" i="39"/>
  <c r="J32" i="39"/>
  <c r="I32" i="39"/>
  <c r="H32" i="39"/>
  <c r="R31" i="39"/>
  <c r="Q31" i="39"/>
  <c r="P31" i="39"/>
  <c r="O31" i="39"/>
  <c r="N31" i="39"/>
  <c r="M31" i="39"/>
  <c r="L31" i="39"/>
  <c r="K31" i="39"/>
  <c r="J31" i="39"/>
  <c r="I31" i="39"/>
  <c r="H31" i="39"/>
  <c r="R30" i="39"/>
  <c r="Q30" i="39"/>
  <c r="P30" i="39"/>
  <c r="O30" i="39"/>
  <c r="N30" i="39"/>
  <c r="M30" i="39"/>
  <c r="L30" i="39"/>
  <c r="K30" i="39"/>
  <c r="J30" i="39"/>
  <c r="I30" i="39"/>
  <c r="H30" i="39"/>
  <c r="R22" i="39"/>
  <c r="Q22" i="39"/>
  <c r="P22" i="39"/>
  <c r="O22" i="39"/>
  <c r="N22" i="39"/>
  <c r="M22" i="39"/>
  <c r="L22" i="39"/>
  <c r="K22" i="39"/>
  <c r="J22" i="39"/>
  <c r="I22" i="39"/>
  <c r="H22" i="39"/>
  <c r="R16" i="39"/>
  <c r="Q16" i="39"/>
  <c r="P16" i="39"/>
  <c r="O16" i="39"/>
  <c r="N16" i="39"/>
  <c r="M16" i="39"/>
  <c r="L16" i="39"/>
  <c r="K16" i="39"/>
  <c r="J16" i="39"/>
  <c r="I16" i="39"/>
  <c r="H16" i="39"/>
  <c r="R15" i="39"/>
  <c r="Q15" i="39"/>
  <c r="P15" i="39"/>
  <c r="O15" i="39"/>
  <c r="N15" i="39"/>
  <c r="M15" i="39"/>
  <c r="L15" i="39"/>
  <c r="K15" i="39"/>
  <c r="J15" i="39"/>
  <c r="I15" i="39"/>
  <c r="H15" i="39"/>
  <c r="R14" i="39"/>
  <c r="Q14" i="39"/>
  <c r="P14" i="39"/>
  <c r="O14" i="39"/>
  <c r="N14" i="39"/>
  <c r="M14" i="39"/>
  <c r="L14" i="39"/>
  <c r="K14" i="39"/>
  <c r="J14" i="39"/>
  <c r="I14" i="39"/>
  <c r="H14" i="39"/>
  <c r="F13" i="39"/>
  <c r="F21" i="39"/>
  <c r="F29" i="39"/>
  <c r="E13" i="39"/>
  <c r="E21" i="39"/>
  <c r="E29" i="39"/>
  <c r="C13" i="39"/>
  <c r="C21" i="39"/>
  <c r="C29" i="39"/>
  <c r="C7" i="39"/>
  <c r="C8" i="39"/>
  <c r="C9" i="39"/>
  <c r="C14" i="39"/>
  <c r="C15" i="39"/>
  <c r="C16" i="39"/>
  <c r="C17" i="39"/>
  <c r="C18" i="39"/>
  <c r="C23" i="39"/>
  <c r="C24" i="39"/>
  <c r="C25" i="39"/>
  <c r="C30" i="39"/>
  <c r="C31" i="39"/>
  <c r="C32" i="39"/>
  <c r="C33" i="39"/>
  <c r="C34" i="39"/>
  <c r="M24" i="38"/>
  <c r="K24" i="38"/>
  <c r="I24" i="38"/>
  <c r="G24" i="38"/>
  <c r="E24" i="38"/>
  <c r="C24" i="38"/>
  <c r="L27" i="38"/>
  <c r="H27" i="38"/>
  <c r="D27" i="38"/>
  <c r="G27" i="38"/>
  <c r="F27" i="38"/>
  <c r="M27" i="38"/>
  <c r="I27" i="38"/>
  <c r="E27" i="38"/>
  <c r="B1" i="38"/>
  <c r="R33" i="11"/>
  <c r="R32" i="11"/>
  <c r="R31" i="11"/>
  <c r="R14" i="11"/>
  <c r="R16" i="11"/>
  <c r="R15" i="11"/>
  <c r="R23" i="11"/>
  <c r="E13" i="11"/>
  <c r="E22" i="11"/>
  <c r="E30" i="11" s="1"/>
  <c r="D13" i="11"/>
  <c r="D22" i="11"/>
  <c r="D30" i="11"/>
  <c r="B13" i="11"/>
  <c r="B22" i="11" s="1"/>
  <c r="B30" i="11" s="1"/>
  <c r="G5" i="39"/>
  <c r="G13" i="39"/>
  <c r="D13" i="39"/>
  <c r="D21" i="39"/>
  <c r="D29" i="39"/>
  <c r="F13" i="11"/>
  <c r="F22" i="11" s="1"/>
  <c r="F30" i="11" s="1"/>
  <c r="G21" i="39"/>
  <c r="B18" i="38"/>
  <c r="CNO5" i="41" s="1"/>
  <c r="B27" i="38"/>
  <c r="B17" i="38"/>
  <c r="CNO4" i="41" s="1"/>
  <c r="B14" i="40"/>
  <c r="B16" i="38"/>
  <c r="CNO3" i="41"/>
  <c r="B19" i="38"/>
  <c r="CNO6" i="41"/>
  <c r="B19" i="40"/>
  <c r="O9" i="40"/>
  <c r="H5" i="39"/>
  <c r="C13" i="11"/>
  <c r="C22" i="11" s="1"/>
  <c r="C30" i="11" s="1"/>
  <c r="O14" i="40"/>
  <c r="B28" i="38"/>
  <c r="B9" i="40"/>
  <c r="B25" i="38"/>
  <c r="O4" i="40"/>
  <c r="B4" i="40"/>
  <c r="B29" i="38"/>
  <c r="O19" i="40"/>
  <c r="G29" i="39"/>
  <c r="H13" i="39"/>
  <c r="B24" i="38"/>
  <c r="R13" i="11"/>
  <c r="R22" i="11" s="1"/>
  <c r="R30" i="11" s="1"/>
  <c r="S5" i="39"/>
  <c r="S13" i="39"/>
  <c r="S21" i="39"/>
  <c r="S29" i="39"/>
  <c r="G13" i="11"/>
  <c r="H21" i="39"/>
  <c r="H13" i="11"/>
  <c r="H22" i="11" s="1"/>
  <c r="H30" i="11" s="1"/>
  <c r="E23" i="38" s="1"/>
  <c r="E32" i="38" s="1"/>
  <c r="I5" i="39"/>
  <c r="J5" i="39"/>
  <c r="J13" i="39"/>
  <c r="J21" i="39"/>
  <c r="J29" i="39"/>
  <c r="H29" i="39"/>
  <c r="I13" i="39"/>
  <c r="I13" i="11"/>
  <c r="I21" i="39"/>
  <c r="I22" i="11"/>
  <c r="I30" i="11"/>
  <c r="F23" i="38" s="1"/>
  <c r="F32" i="38" s="1"/>
  <c r="J13" i="11"/>
  <c r="J22" i="11" s="1"/>
  <c r="J30" i="11" s="1"/>
  <c r="G23" i="38" s="1"/>
  <c r="G32" i="38" s="1"/>
  <c r="K5" i="39"/>
  <c r="I29" i="39"/>
  <c r="K13" i="11"/>
  <c r="L5" i="39"/>
  <c r="L13" i="39"/>
  <c r="L21" i="39"/>
  <c r="L29" i="39"/>
  <c r="K13" i="39"/>
  <c r="K21" i="39"/>
  <c r="K22" i="11"/>
  <c r="K30" i="11" s="1"/>
  <c r="H23" i="38" s="1"/>
  <c r="H32" i="38" s="1"/>
  <c r="L13" i="11"/>
  <c r="L22" i="11" s="1"/>
  <c r="L30" i="11" s="1"/>
  <c r="I23" i="38" s="1"/>
  <c r="I32" i="38" s="1"/>
  <c r="M5" i="39"/>
  <c r="M13" i="39"/>
  <c r="M21" i="39"/>
  <c r="M29" i="39"/>
  <c r="K29" i="39"/>
  <c r="M13" i="11"/>
  <c r="M22" i="11"/>
  <c r="M30" i="11" s="1"/>
  <c r="J23" i="38" s="1"/>
  <c r="J32" i="38" s="1"/>
  <c r="N5" i="39"/>
  <c r="N13" i="39"/>
  <c r="N21" i="39"/>
  <c r="N29" i="39"/>
  <c r="N13" i="11"/>
  <c r="N22" i="11" s="1"/>
  <c r="N30" i="11" s="1"/>
  <c r="K23" i="38" s="1"/>
  <c r="K32" i="38" s="1"/>
  <c r="O5" i="39"/>
  <c r="O13" i="39"/>
  <c r="O21" i="39"/>
  <c r="O29" i="39"/>
  <c r="O13" i="11"/>
  <c r="O22" i="11"/>
  <c r="O30" i="11" s="1"/>
  <c r="L23" i="38" s="1"/>
  <c r="L32" i="38" s="1"/>
  <c r="P5" i="39"/>
  <c r="P13" i="39"/>
  <c r="P21" i="39"/>
  <c r="P29" i="39"/>
  <c r="P13" i="11"/>
  <c r="P22" i="11"/>
  <c r="P30" i="11" s="1"/>
  <c r="M23" i="38" s="1"/>
  <c r="M32" i="38" s="1"/>
  <c r="Q5" i="39"/>
  <c r="Q13" i="39"/>
  <c r="Q21" i="39"/>
  <c r="Q29" i="39"/>
  <c r="R5" i="39"/>
  <c r="R13" i="39"/>
  <c r="Q13" i="11"/>
  <c r="Q22" i="11" s="1"/>
  <c r="Q30" i="11" s="1"/>
  <c r="N23" i="38" s="1"/>
  <c r="N32" i="38" s="1"/>
  <c r="R21" i="39"/>
  <c r="R29" i="39"/>
  <c r="Q6" i="11"/>
  <c r="M6" i="11"/>
  <c r="I6" i="11"/>
  <c r="J6" i="11"/>
  <c r="P6" i="11"/>
  <c r="L6" i="11"/>
  <c r="H6" i="11"/>
  <c r="N6" i="11"/>
  <c r="O6" i="11"/>
  <c r="K6" i="11"/>
  <c r="G6" i="11"/>
  <c r="Q9" i="11"/>
  <c r="M9" i="11"/>
  <c r="I9" i="11"/>
  <c r="Q8" i="11"/>
  <c r="M8" i="11"/>
  <c r="I8" i="11"/>
  <c r="Q7" i="11"/>
  <c r="M7" i="11"/>
  <c r="I7" i="11"/>
  <c r="P9" i="11"/>
  <c r="L9" i="11"/>
  <c r="H9" i="11"/>
  <c r="P8" i="11"/>
  <c r="L8" i="11"/>
  <c r="H8" i="11"/>
  <c r="P7" i="11"/>
  <c r="L7" i="11"/>
  <c r="H7" i="11"/>
  <c r="N9" i="11"/>
  <c r="J9" i="11"/>
  <c r="F9" i="11"/>
  <c r="N8" i="11"/>
  <c r="J8" i="11"/>
  <c r="F8" i="11"/>
  <c r="J7" i="11"/>
  <c r="O9" i="11"/>
  <c r="K9" i="11"/>
  <c r="G9" i="11"/>
  <c r="O8" i="11"/>
  <c r="K8" i="11"/>
  <c r="G8" i="11"/>
  <c r="O7" i="11"/>
  <c r="K7" i="11"/>
  <c r="G7" i="11"/>
  <c r="N7" i="11"/>
  <c r="F7" i="11"/>
  <c r="F6" i="11"/>
  <c r="CNJ4" i="41"/>
  <c r="CNJ2" i="41"/>
  <c r="CNJ6" i="41"/>
  <c r="CNJ7" i="41"/>
  <c r="CNJ3" i="41"/>
  <c r="CNJ5" i="41"/>
  <c r="CJN2" i="41"/>
  <c r="CJN3" i="41"/>
  <c r="R35" i="11" l="1"/>
  <c r="N33" i="39"/>
  <c r="N34" i="39"/>
  <c r="J24" i="38"/>
  <c r="J33" i="39"/>
  <c r="R33" i="39"/>
  <c r="Q33" i="39"/>
  <c r="M33" i="39"/>
  <c r="I33" i="39"/>
  <c r="F24" i="38"/>
  <c r="O23" i="39"/>
  <c r="R24" i="11"/>
  <c r="Q23" i="39"/>
  <c r="K23" i="39"/>
  <c r="N23" i="39"/>
  <c r="R23" i="39"/>
  <c r="C23" i="38"/>
  <c r="C32" i="38" s="1"/>
  <c r="G22" i="11"/>
  <c r="G30" i="11" s="1"/>
  <c r="D23" i="38" s="1"/>
  <c r="D32" i="38" s="1"/>
  <c r="J23" i="39"/>
  <c r="O34" i="39"/>
  <c r="J27" i="38"/>
  <c r="R34" i="39"/>
  <c r="K27" i="38"/>
  <c r="H23" i="39"/>
  <c r="P23" i="39"/>
  <c r="Q34" i="39"/>
  <c r="H33" i="39"/>
  <c r="L33" i="39"/>
  <c r="P33" i="39"/>
  <c r="K34" i="39"/>
  <c r="J34" i="39"/>
  <c r="D34" i="38"/>
  <c r="D29" i="38"/>
  <c r="D28" i="38"/>
  <c r="H34" i="38"/>
  <c r="L6" i="39"/>
  <c r="L34" i="38"/>
  <c r="P6" i="39"/>
  <c r="O6" i="39"/>
  <c r="K34" i="38"/>
  <c r="I6" i="39"/>
  <c r="E34" i="38"/>
  <c r="M6" i="39"/>
  <c r="I34" i="38"/>
  <c r="Q6" i="39"/>
  <c r="M34" i="38"/>
  <c r="G34" i="38"/>
  <c r="K6" i="39"/>
  <c r="F34" i="38"/>
  <c r="J6" i="39"/>
  <c r="N6" i="39"/>
  <c r="J34" i="38"/>
  <c r="R6" i="39"/>
  <c r="N34" i="38"/>
  <c r="O7" i="39"/>
  <c r="K33" i="38"/>
  <c r="D33" i="38"/>
  <c r="H33" i="38"/>
  <c r="L7" i="39"/>
  <c r="L33" i="38"/>
  <c r="L35" i="38" s="1"/>
  <c r="P7" i="39"/>
  <c r="L8" i="39"/>
  <c r="P8" i="39"/>
  <c r="L9" i="39"/>
  <c r="P9" i="39"/>
  <c r="K7" i="39"/>
  <c r="G33" i="38"/>
  <c r="G35" i="38" s="1"/>
  <c r="K8" i="39"/>
  <c r="O8" i="39"/>
  <c r="K9" i="39"/>
  <c r="O9" i="39"/>
  <c r="E33" i="38"/>
  <c r="I7" i="39"/>
  <c r="I33" i="38"/>
  <c r="M7" i="39"/>
  <c r="M33" i="38"/>
  <c r="Q7" i="39"/>
  <c r="I8" i="39"/>
  <c r="M8" i="39"/>
  <c r="Q8" i="39"/>
  <c r="M9" i="39"/>
  <c r="Q9" i="39"/>
  <c r="J7" i="39"/>
  <c r="F33" i="38"/>
  <c r="F35" i="38" s="1"/>
  <c r="N7" i="39"/>
  <c r="J33" i="38"/>
  <c r="R7" i="39"/>
  <c r="N33" i="38"/>
  <c r="J8" i="39"/>
  <c r="N8" i="39"/>
  <c r="C5" i="38"/>
  <c r="F4" i="38" s="1"/>
  <c r="CJS2" i="41" s="1"/>
  <c r="R8" i="39"/>
  <c r="J9" i="39"/>
  <c r="N9" i="39"/>
  <c r="R9" i="39"/>
  <c r="C3" i="38"/>
  <c r="C4" i="38" s="1"/>
  <c r="H7" i="39"/>
  <c r="C33" i="38"/>
  <c r="H8" i="39"/>
  <c r="C34" i="38"/>
  <c r="H6" i="39"/>
  <c r="R6" i="11"/>
  <c r="R7" i="11"/>
  <c r="M35" i="38" l="1"/>
  <c r="E35" i="38"/>
  <c r="D35" i="38"/>
  <c r="I35" i="38"/>
  <c r="CJR2" i="41"/>
  <c r="CJY2" i="41" s="1"/>
  <c r="CJZ2" i="41" s="1"/>
  <c r="N35" i="38"/>
  <c r="K35" i="38"/>
  <c r="D24" i="38"/>
  <c r="H34" i="39"/>
  <c r="I34" i="39"/>
  <c r="C17" i="38"/>
  <c r="CNP4" i="41" s="1"/>
  <c r="C16" i="38"/>
  <c r="CNP3" i="41" s="1"/>
  <c r="L24" i="38"/>
  <c r="P34" i="39"/>
  <c r="C19" i="38"/>
  <c r="CNP6" i="41" s="1"/>
  <c r="H24" i="38"/>
  <c r="L34" i="39"/>
  <c r="M34" i="39"/>
  <c r="C18" i="38"/>
  <c r="CNP5" i="41" s="1"/>
  <c r="M18" i="39"/>
  <c r="I28" i="38"/>
  <c r="I17" i="39"/>
  <c r="E29" i="38"/>
  <c r="P18" i="39"/>
  <c r="L28" i="38"/>
  <c r="R18" i="39"/>
  <c r="N28" i="38"/>
  <c r="N24" i="39"/>
  <c r="J25" i="38"/>
  <c r="J24" i="39"/>
  <c r="F25" i="38"/>
  <c r="F28" i="38"/>
  <c r="J18" i="39"/>
  <c r="M28" i="38"/>
  <c r="Q18" i="39"/>
  <c r="M17" i="39"/>
  <c r="I29" i="38"/>
  <c r="E28" i="38"/>
  <c r="I18" i="39"/>
  <c r="R24" i="39"/>
  <c r="N25" i="38"/>
  <c r="G28" i="38"/>
  <c r="K18" i="39"/>
  <c r="R17" i="39"/>
  <c r="N29" i="38"/>
  <c r="J35" i="38"/>
  <c r="H35" i="38"/>
  <c r="J17" i="39"/>
  <c r="F29" i="38"/>
  <c r="K24" i="39"/>
  <c r="G25" i="38"/>
  <c r="K17" i="39"/>
  <c r="G29" i="38"/>
  <c r="M25" i="38"/>
  <c r="Q24" i="39"/>
  <c r="K28" i="38"/>
  <c r="O18" i="39"/>
  <c r="L29" i="38"/>
  <c r="P17" i="39"/>
  <c r="H29" i="38"/>
  <c r="L17" i="39"/>
  <c r="D25" i="38"/>
  <c r="D26" i="38"/>
  <c r="J29" i="38"/>
  <c r="N17" i="39"/>
  <c r="Q17" i="39"/>
  <c r="M29" i="38"/>
  <c r="M24" i="39"/>
  <c r="I25" i="38"/>
  <c r="E25" i="38"/>
  <c r="I24" i="39"/>
  <c r="O24" i="39"/>
  <c r="K25" i="38"/>
  <c r="P24" i="39"/>
  <c r="L25" i="38"/>
  <c r="H28" i="38"/>
  <c r="L18" i="39"/>
  <c r="N18" i="39"/>
  <c r="J28" i="38"/>
  <c r="O17" i="39"/>
  <c r="K29" i="38"/>
  <c r="H25" i="38"/>
  <c r="L24" i="39"/>
  <c r="C35" i="38"/>
  <c r="R18" i="11"/>
  <c r="O15" i="40" s="1"/>
  <c r="R25" i="11"/>
  <c r="R8" i="11"/>
  <c r="R17" i="11"/>
  <c r="O20" i="40" s="1"/>
  <c r="I9" i="39"/>
  <c r="H9" i="39"/>
  <c r="H17" i="39"/>
  <c r="C29" i="38"/>
  <c r="H24" i="39"/>
  <c r="C25" i="38"/>
  <c r="H18" i="39"/>
  <c r="C28" i="38"/>
  <c r="CJU2" i="41" l="1"/>
  <c r="CJV2" i="41" s="1"/>
  <c r="CNR6" i="41"/>
  <c r="CNS6" i="41"/>
  <c r="CNS4" i="41"/>
  <c r="CNR4" i="41"/>
  <c r="CNR5" i="41"/>
  <c r="CNS5" i="41"/>
  <c r="CNS2" i="41"/>
  <c r="CNR3" i="41"/>
  <c r="CNS3" i="41"/>
  <c r="CNY3" i="41" s="1"/>
  <c r="K26" i="38"/>
  <c r="O25" i="39"/>
  <c r="P25" i="39"/>
  <c r="L26" i="38"/>
  <c r="I25" i="39"/>
  <c r="E26" i="38"/>
  <c r="M25" i="39"/>
  <c r="I26" i="38"/>
  <c r="M26" i="38"/>
  <c r="Q25" i="39"/>
  <c r="L25" i="39"/>
  <c r="H26" i="38"/>
  <c r="F26" i="38"/>
  <c r="J25" i="39"/>
  <c r="R25" i="39"/>
  <c r="N26" i="38"/>
  <c r="N25" i="39"/>
  <c r="J26" i="38"/>
  <c r="C11" i="38"/>
  <c r="C12" i="38" s="1"/>
  <c r="C13" i="38"/>
  <c r="K25" i="39"/>
  <c r="G26" i="38"/>
  <c r="C9" i="38"/>
  <c r="K4" i="38" s="1"/>
  <c r="C7" i="38"/>
  <c r="C8" i="38" s="1"/>
  <c r="O5" i="40"/>
  <c r="R26" i="11"/>
  <c r="O10" i="40" s="1"/>
  <c r="C26" i="38"/>
  <c r="H25" i="39"/>
  <c r="CNU2" i="41" l="1"/>
  <c r="CNT6" i="41"/>
  <c r="CNU5" i="41"/>
  <c r="CNU3" i="41"/>
  <c r="CNU4" i="41"/>
  <c r="CNS7" i="41"/>
  <c r="CNT4" i="41"/>
  <c r="CNU6" i="41"/>
  <c r="CNT5" i="41"/>
  <c r="CNT3" i="41"/>
  <c r="CNY4" i="41"/>
  <c r="CNY5" i="41"/>
  <c r="CNY6" i="41"/>
  <c r="CNR7" i="41"/>
  <c r="CJS3" i="41"/>
  <c r="CJR3" i="41"/>
  <c r="CJY3" i="41" s="1"/>
  <c r="CJZ3" i="41" s="1"/>
  <c r="CNW2" i="41" l="1"/>
  <c r="CNW3" i="41" s="1"/>
  <c r="CNW4" i="41" s="1"/>
  <c r="CNW5" i="41" s="1"/>
  <c r="CNW6" i="41" s="1"/>
  <c r="CNX2" i="41"/>
  <c r="CNX3" i="41" s="1"/>
  <c r="CNX4" i="41" s="1"/>
  <c r="CNX5" i="41" s="1"/>
  <c r="CNX6" i="41" s="1"/>
  <c r="CJU3" i="41"/>
  <c r="CJV3" i="41" s="1"/>
</calcChain>
</file>

<file path=xl/sharedStrings.xml><?xml version="1.0" encoding="utf-8"?>
<sst xmlns="http://schemas.openxmlformats.org/spreadsheetml/2006/main" count="338" uniqueCount="224">
  <si>
    <t>May</t>
  </si>
  <si>
    <t>ID</t>
  </si>
  <si>
    <t>JAN</t>
  </si>
  <si>
    <t>January</t>
  </si>
  <si>
    <t>FEB</t>
  </si>
  <si>
    <t>February</t>
  </si>
  <si>
    <t>MAR</t>
  </si>
  <si>
    <t>March</t>
  </si>
  <si>
    <t>APR</t>
  </si>
  <si>
    <t>April</t>
  </si>
  <si>
    <t>JUN</t>
  </si>
  <si>
    <t>June</t>
  </si>
  <si>
    <t>JUL</t>
  </si>
  <si>
    <t>July</t>
  </si>
  <si>
    <t>AUG</t>
  </si>
  <si>
    <t>August</t>
  </si>
  <si>
    <t>SEP</t>
  </si>
  <si>
    <t>September</t>
  </si>
  <si>
    <t>OCT</t>
  </si>
  <si>
    <t>October</t>
  </si>
  <si>
    <t>NOV</t>
  </si>
  <si>
    <t>November</t>
  </si>
  <si>
    <t>DEC</t>
  </si>
  <si>
    <t>December</t>
  </si>
  <si>
    <t>Target</t>
  </si>
  <si>
    <t>-</t>
  </si>
  <si>
    <t>Customer Acquisition Costs (CAC)</t>
  </si>
  <si>
    <t>% Sales Profit</t>
  </si>
  <si>
    <t>Monthly Goal</t>
  </si>
  <si>
    <t>YTD Goal</t>
  </si>
  <si>
    <t>Number</t>
  </si>
  <si>
    <t>Sales Stage</t>
  </si>
  <si>
    <t>Conversion Rate</t>
  </si>
  <si>
    <t>Sales Profit %</t>
  </si>
  <si>
    <t>One</t>
  </si>
  <si>
    <t>Two</t>
  </si>
  <si>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</si>
  <si>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</si>
  <si>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</si>
  <si>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</si>
  <si>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</si>
  <si>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</si>
  <si>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</si>
  <si>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</si>
  <si>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</si>
  <si>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2E</t>
  </si>
  <si>
    <t>ref 1E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</si>
  <si>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</si>
  <si>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</si>
  <si>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</si>
  <si>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</si>
  <si>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</si>
  <si>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</si>
  <si>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</si>
  <si>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</si>
  <si>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color AV</t>
  </si>
  <si>
    <t>Description</t>
  </si>
  <si>
    <t>Size</t>
  </si>
  <si>
    <t>PV</t>
  </si>
  <si>
    <t>TextBoxDiff</t>
  </si>
  <si>
    <t>color PV</t>
  </si>
  <si>
    <t>ref 4S</t>
  </si>
  <si>
    <t>ref 4E</t>
  </si>
  <si>
    <t>ref 5E</t>
  </si>
  <si>
    <t>ref 6E</t>
  </si>
  <si>
    <t>ref 7E</t>
  </si>
  <si>
    <t>ref 8E</t>
  </si>
  <si>
    <t>ref 9E</t>
  </si>
  <si>
    <t>ref 10E</t>
  </si>
  <si>
    <t>ref 11E</t>
  </si>
  <si>
    <t>ref 12E</t>
  </si>
  <si>
    <t>color 4</t>
  </si>
  <si>
    <t>color 5</t>
  </si>
  <si>
    <t>color 6</t>
  </si>
  <si>
    <t>color 7</t>
  </si>
  <si>
    <t>color 8</t>
  </si>
  <si>
    <t>color 9</t>
  </si>
  <si>
    <t>color 10</t>
  </si>
  <si>
    <t>color 11</t>
  </si>
  <si>
    <t>color 12</t>
  </si>
  <si>
    <t>Zones Count</t>
  </si>
  <si>
    <t>Hform</t>
  </si>
  <si>
    <t>Reverse?</t>
  </si>
  <si>
    <t>color LB</t>
  </si>
  <si>
    <t>color A</t>
  </si>
  <si>
    <t>color D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</si>
  <si>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</si>
  <si>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</si>
  <si>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</si>
  <si>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</si>
  <si>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</si>
  <si>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</si>
  <si>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</si>
  <si>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TL Chart Name:</t>
  </si>
  <si>
    <t>Green</t>
  </si>
  <si>
    <t>Yellow</t>
  </si>
  <si>
    <t>AV Val.</t>
  </si>
  <si>
    <t>Size 1</t>
  </si>
  <si>
    <t>Size 2</t>
  </si>
  <si>
    <t>Size 3</t>
  </si>
  <si>
    <t>ForeColor</t>
  </si>
  <si>
    <t>Border</t>
  </si>
  <si>
    <t>Off Light</t>
  </si>
  <si>
    <t>Text</t>
  </si>
  <si>
    <t>Color 1</t>
  </si>
  <si>
    <t>Color 2</t>
  </si>
  <si>
    <t>Color 3</t>
  </si>
  <si>
    <t>Model</t>
  </si>
  <si>
    <t>Minim</t>
  </si>
  <si>
    <t>Maxim</t>
  </si>
  <si>
    <t>VarianceActualHorizontal:</t>
  </si>
  <si>
    <t>WaterFallChart Name:</t>
  </si>
  <si>
    <t>Labels</t>
  </si>
  <si>
    <t>Values</t>
  </si>
  <si>
    <t>Cumulative</t>
  </si>
  <si>
    <t>Start - End</t>
  </si>
  <si>
    <t>Before</t>
  </si>
  <si>
    <t>After</t>
  </si>
  <si>
    <t>Data label position</t>
  </si>
  <si>
    <t>MekkoChart Name:</t>
  </si>
  <si>
    <t>OrgChart Name:</t>
  </si>
  <si>
    <t>RadialBarChart Name:</t>
  </si>
  <si>
    <t>MaxValue</t>
  </si>
  <si>
    <t>Value 1</t>
  </si>
  <si>
    <t>Desc 1</t>
  </si>
  <si>
    <t>v 1</t>
  </si>
  <si>
    <t>i 1</t>
  </si>
  <si>
    <t>Value 2</t>
  </si>
  <si>
    <t>Desc 2</t>
  </si>
  <si>
    <t>v 2</t>
  </si>
  <si>
    <t>i 2</t>
  </si>
  <si>
    <t>Value 3</t>
  </si>
  <si>
    <t>Desc 3</t>
  </si>
  <si>
    <t>v 3</t>
  </si>
  <si>
    <t>i 3</t>
  </si>
  <si>
    <t>Value 4</t>
  </si>
  <si>
    <t>Desc 4</t>
  </si>
  <si>
    <t>v 4</t>
  </si>
  <si>
    <t>i 4</t>
  </si>
  <si>
    <t>Value 5</t>
  </si>
  <si>
    <t>Desc 5</t>
  </si>
  <si>
    <t>v 5</t>
  </si>
  <si>
    <t>i 5</t>
  </si>
  <si>
    <t>Value 6</t>
  </si>
  <si>
    <t>Desc 6</t>
  </si>
  <si>
    <t>v 6</t>
  </si>
  <si>
    <t>i 6</t>
  </si>
  <si>
    <t>Value 7</t>
  </si>
  <si>
    <t>Desc 7</t>
  </si>
  <si>
    <t>v 7</t>
  </si>
  <si>
    <t>i 7</t>
  </si>
  <si>
    <t>Value 8</t>
  </si>
  <si>
    <t>Desc 8</t>
  </si>
  <si>
    <t>v 8</t>
  </si>
  <si>
    <t>i 8</t>
  </si>
  <si>
    <t>Value 9</t>
  </si>
  <si>
    <t>Desc 9</t>
  </si>
  <si>
    <t>v 9</t>
  </si>
  <si>
    <t>i 9</t>
  </si>
  <si>
    <t>Value 10</t>
  </si>
  <si>
    <t>Desc 10</t>
  </si>
  <si>
    <t>v 10</t>
  </si>
  <si>
    <t>i 10</t>
  </si>
  <si>
    <t>Sales Funnel2 Chart Name:</t>
  </si>
  <si>
    <t>Colors</t>
  </si>
  <si>
    <t>DataText</t>
  </si>
  <si>
    <t>DataValue</t>
  </si>
  <si>
    <t>x</t>
  </si>
  <si>
    <t>Label</t>
  </si>
  <si>
    <t>Value</t>
  </si>
  <si>
    <t>Low</t>
  </si>
  <si>
    <t>High</t>
  </si>
  <si>
    <t>x2</t>
  </si>
  <si>
    <t>yLabel</t>
  </si>
  <si>
    <t>yPercent</t>
  </si>
  <si>
    <t>LabelPercent</t>
  </si>
  <si>
    <t>xxx</t>
  </si>
  <si>
    <t>RBC_1</t>
  </si>
  <si>
    <t>RBC_2</t>
  </si>
  <si>
    <t>MAY</t>
  </si>
  <si>
    <t>KPI</t>
  </si>
  <si>
    <t>Section 1</t>
  </si>
  <si>
    <t>Section 2</t>
  </si>
  <si>
    <t>Section 3</t>
  </si>
  <si>
    <t>Section 4</t>
  </si>
  <si>
    <t>TOTAL</t>
  </si>
  <si>
    <t>Data Table</t>
  </si>
  <si>
    <t>SF2_1</t>
  </si>
  <si>
    <t>BUBBLE</t>
  </si>
  <si>
    <t>----&gt; Raw Data for Ultimate Dashboard Tools / Sales Funnel function</t>
  </si>
  <si>
    <t>Inquiries</t>
  </si>
  <si>
    <t>Lead</t>
  </si>
  <si>
    <t>Opportunity</t>
  </si>
  <si>
    <t>Sales</t>
  </si>
  <si>
    <t>% Target</t>
  </si>
  <si>
    <t>Monthly Growth</t>
  </si>
  <si>
    <t>AVG Sales / Customer</t>
  </si>
  <si>
    <t>Sales Target</t>
  </si>
  <si>
    <t>Above the Target</t>
  </si>
  <si>
    <t>Below the Target</t>
  </si>
  <si>
    <t>Revenues</t>
  </si>
  <si>
    <t>Customers</t>
  </si>
  <si>
    <t>Orders Placed</t>
  </si>
  <si>
    <t>Purchased Items</t>
  </si>
  <si>
    <t>AVG Ticket Sales</t>
  </si>
  <si>
    <t>Total Cost (Sales &amp; Marketing)</t>
  </si>
  <si>
    <t>Profit</t>
  </si>
  <si>
    <t>% Profit</t>
  </si>
  <si>
    <t>month1</t>
  </si>
  <si>
    <t>month2</t>
  </si>
  <si>
    <t>named ranges</t>
  </si>
  <si>
    <t>Year</t>
  </si>
  <si>
    <t>[sales-kpi-dashboard_Demo]Dashboard 2'!B3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</si>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</sst>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)\ _$_ ;_ * \(#,##0.00\)\ _$_ ;_ * &quot;-&quot;??_)\ _$_ ;_ @_ "/>
    <numFmt numFmtId="165" formatCode="0.0%"/>
    <numFmt numFmtId="166" formatCode="#,##0\ &quot;$&quot;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2B353E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 tint="0.499984740745262"/>
      <name val="CALIBRI"/>
      <family val="2"/>
    </font>
    <font>
      <b/>
      <sz val="16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entury Gothic"/>
      <family val="2"/>
    </font>
    <font>
      <b/>
      <sz val="11"/>
      <color rgb="FF2B353E"/>
      <name val="Century Gothic"/>
      <family val="2"/>
    </font>
    <font>
      <sz val="11"/>
      <color rgb="FF2B353E"/>
      <name val="Century Gothic"/>
      <family val="2"/>
    </font>
    <font>
      <sz val="11"/>
      <color theme="1" tint="0.249977111117893"/>
      <name val="Century Gothic"/>
      <family val="2"/>
    </font>
    <font>
      <b/>
      <sz val="11"/>
      <color theme="1" tint="0.249977111117893"/>
      <name val="Century Gothic"/>
      <family val="2"/>
    </font>
    <font>
      <i/>
      <sz val="11"/>
      <color rgb="FF7F7F7F"/>
      <name val="Calibri"/>
      <family val="2"/>
      <scheme val="minor"/>
    </font>
    <font>
      <b/>
      <sz val="16"/>
      <color theme="1" tint="0.249977111117893"/>
      <name val="Century Gothic"/>
      <family val="2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28"/>
      <color theme="1" tint="0.249977111117893"/>
      <name val="Segoe UI"/>
      <family val="2"/>
    </font>
    <font>
      <sz val="11"/>
      <color theme="1" tint="0.249977111117893"/>
      <name val="Segoe UI"/>
      <family val="2"/>
    </font>
    <font>
      <sz val="11"/>
      <color rgb="FFFFFFFF"/>
      <name val="CALIBRI"/>
      <family val="2"/>
    </font>
    <font>
      <sz val="10"/>
      <color theme="1" tint="0.249977111117893"/>
      <name val="CALIBRI"/>
      <family val="2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color theme="1" tint="0.249977111117893"/>
      <name val="Segoe UI"/>
      <family val="2"/>
    </font>
    <font>
      <b/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1B1A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ck">
        <color theme="0" tint="-4.9989318521683403E-2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2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43" fillId="0" borderId="16" applyNumberFormat="0" applyFill="0" applyProtection="0">
      <alignment horizontal="center" vertical="center"/>
    </xf>
    <xf numFmtId="3" fontId="44" fillId="0" borderId="17" applyFont="0" applyFill="0" applyAlignment="0" applyProtection="0"/>
    <xf numFmtId="3" fontId="44" fillId="0" borderId="17" applyFont="0" applyFill="0" applyAlignment="0" applyProtection="0"/>
    <xf numFmtId="3" fontId="44" fillId="0" borderId="17" applyFont="0" applyFill="0" applyAlignment="0" applyProtection="0"/>
    <xf numFmtId="3" fontId="44" fillId="0" borderId="17" applyFont="0" applyFill="0" applyAlignment="0" applyProtection="0"/>
    <xf numFmtId="3" fontId="44" fillId="0" borderId="17" applyFont="0" applyFill="0" applyAlignment="0" applyProtection="0"/>
    <xf numFmtId="3" fontId="44" fillId="0" borderId="17" applyFont="0" applyFill="0" applyAlignment="0" applyProtection="0"/>
    <xf numFmtId="3" fontId="44" fillId="0" borderId="17" applyFont="0" applyFill="0" applyAlignment="0" applyProtection="0"/>
    <xf numFmtId="3" fontId="44" fillId="0" borderId="17" applyFont="0" applyFill="0" applyAlignment="0" applyProtection="0"/>
    <xf numFmtId="3" fontId="43" fillId="0" borderId="16" applyNumberFormat="0" applyFill="0" applyAlignment="0" applyProtection="0"/>
    <xf numFmtId="0" fontId="43" fillId="0" borderId="16" applyNumberFormat="0" applyFill="0" applyAlignment="0" applyProtection="0"/>
    <xf numFmtId="3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0" fontId="43" fillId="0" borderId="16" applyNumberFormat="0" applyFill="0" applyAlignment="0" applyProtection="0"/>
    <xf numFmtId="3" fontId="44" fillId="0" borderId="0" applyNumberFormat="0" applyBorder="0" applyAlignment="0" applyProtection="0"/>
    <xf numFmtId="3" fontId="44" fillId="0" borderId="0" applyNumberFormat="0" applyBorder="0" applyAlignment="0" applyProtection="0"/>
    <xf numFmtId="3" fontId="44" fillId="0" borderId="0" applyNumberFormat="0" applyBorder="0" applyAlignment="0" applyProtection="0"/>
    <xf numFmtId="3" fontId="44" fillId="0" borderId="0" applyNumberFormat="0" applyBorder="0" applyAlignment="0" applyProtection="0"/>
    <xf numFmtId="3" fontId="44" fillId="0" borderId="0" applyNumberFormat="0" applyBorder="0" applyAlignment="0" applyProtection="0"/>
    <xf numFmtId="3" fontId="44" fillId="0" borderId="17" applyNumberFormat="0" applyBorder="0" applyAlignment="0" applyProtection="0"/>
    <xf numFmtId="3" fontId="44" fillId="0" borderId="17" applyNumberFormat="0" applyBorder="0" applyAlignment="0" applyProtection="0"/>
    <xf numFmtId="3" fontId="44" fillId="0" borderId="17" applyNumberFormat="0" applyBorder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>
      <alignment horizontal="right" vertical="center"/>
    </xf>
    <xf numFmtId="3" fontId="44" fillId="20" borderId="17">
      <alignment horizontal="center" vertical="center"/>
    </xf>
    <xf numFmtId="0" fontId="44" fillId="20" borderId="17">
      <alignment horizontal="right" vertical="center"/>
    </xf>
    <xf numFmtId="0" fontId="43" fillId="0" borderId="18">
      <alignment horizontal="left" vertical="center"/>
    </xf>
    <xf numFmtId="0" fontId="43" fillId="0" borderId="19">
      <alignment horizontal="center" vertical="center"/>
    </xf>
    <xf numFmtId="0" fontId="45" fillId="0" borderId="20">
      <alignment horizontal="center" vertical="center"/>
    </xf>
    <xf numFmtId="0" fontId="44" fillId="21" borderId="17"/>
    <xf numFmtId="3" fontId="46" fillId="0" borderId="17"/>
    <xf numFmtId="3" fontId="47" fillId="0" borderId="17"/>
    <xf numFmtId="0" fontId="43" fillId="0" borderId="19">
      <alignment horizontal="left" vertical="top"/>
    </xf>
    <xf numFmtId="0" fontId="48" fillId="0" borderId="17"/>
    <xf numFmtId="0" fontId="43" fillId="0" borderId="19">
      <alignment horizontal="left" vertical="center"/>
    </xf>
    <xf numFmtId="0" fontId="44" fillId="20" borderId="21"/>
    <xf numFmtId="3" fontId="44" fillId="0" borderId="17">
      <alignment horizontal="right" vertical="center"/>
    </xf>
    <xf numFmtId="0" fontId="43" fillId="0" borderId="19">
      <alignment horizontal="right" vertical="center"/>
    </xf>
    <xf numFmtId="0" fontId="44" fillId="0" borderId="20">
      <alignment horizontal="center" vertical="center"/>
    </xf>
    <xf numFmtId="3" fontId="44" fillId="0" borderId="17"/>
    <xf numFmtId="3" fontId="44" fillId="0" borderId="17"/>
    <xf numFmtId="0" fontId="44" fillId="0" borderId="20">
      <alignment horizontal="center" vertical="center" wrapText="1"/>
    </xf>
    <xf numFmtId="0" fontId="49" fillId="0" borderId="20">
      <alignment horizontal="left" vertical="center" indent="1"/>
    </xf>
    <xf numFmtId="0" fontId="50" fillId="0" borderId="17"/>
    <xf numFmtId="0" fontId="43" fillId="0" borderId="18">
      <alignment horizontal="left" vertical="center"/>
    </xf>
    <xf numFmtId="3" fontId="44" fillId="0" borderId="17">
      <alignment horizontal="center" vertical="center"/>
    </xf>
    <xf numFmtId="0" fontId="43" fillId="0" borderId="19">
      <alignment horizontal="center" vertical="center"/>
    </xf>
    <xf numFmtId="0" fontId="43" fillId="0" borderId="19">
      <alignment horizontal="center" vertical="center"/>
    </xf>
    <xf numFmtId="0" fontId="43" fillId="0" borderId="18">
      <alignment horizontal="left" vertical="center"/>
    </xf>
    <xf numFmtId="0" fontId="43" fillId="0" borderId="18">
      <alignment horizontal="left" vertical="center"/>
    </xf>
    <xf numFmtId="0" fontId="51" fillId="0" borderId="17"/>
  </cellStyleXfs>
  <cellXfs count="15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7" fillId="0" borderId="0" xfId="0" applyFont="1" applyFill="1" applyBorder="1" applyAlignment="1" applyProtection="1">
      <alignment horizontal="left" vertical="center"/>
      <protection hidden="1"/>
    </xf>
    <xf numFmtId="3" fontId="7" fillId="0" borderId="0" xfId="0" applyNumberFormat="1" applyFont="1" applyFill="1" applyBorder="1" applyAlignment="1" applyProtection="1">
      <alignment horizontal="center" vertical="center"/>
      <protection hidden="1"/>
    </xf>
    <xf numFmtId="3" fontId="12" fillId="0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9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/>
    <xf numFmtId="0" fontId="0" fillId="0" borderId="0" xfId="0" applyFont="1" applyFill="1" applyAlignment="1">
      <alignment vertical="center"/>
    </xf>
    <xf numFmtId="9" fontId="0" fillId="0" borderId="0" xfId="0" applyNumberFormat="1"/>
    <xf numFmtId="9" fontId="0" fillId="5" borderId="0" xfId="0" applyNumberFormat="1" applyFill="1"/>
    <xf numFmtId="9" fontId="0" fillId="3" borderId="0" xfId="0" applyNumberFormat="1" applyFill="1"/>
    <xf numFmtId="0" fontId="9" fillId="3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0" borderId="0" xfId="0" applyFont="1"/>
    <xf numFmtId="0" fontId="19" fillId="7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vertical="center"/>
    </xf>
    <xf numFmtId="14" fontId="22" fillId="0" borderId="0" xfId="0" applyNumberFormat="1" applyFont="1" applyAlignment="1">
      <alignment vertical="center"/>
    </xf>
    <xf numFmtId="0" fontId="22" fillId="0" borderId="0" xfId="0" applyFont="1" applyBorder="1" applyAlignment="1">
      <alignment vertical="center"/>
    </xf>
    <xf numFmtId="3" fontId="24" fillId="0" borderId="0" xfId="1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left" vertical="center"/>
      <protection hidden="1"/>
    </xf>
    <xf numFmtId="3" fontId="25" fillId="0" borderId="0" xfId="0" applyNumberFormat="1" applyFont="1" applyFill="1" applyBorder="1" applyAlignment="1" applyProtection="1">
      <alignment horizontal="center" vertical="center"/>
      <protection hidden="1"/>
    </xf>
    <xf numFmtId="3" fontId="27" fillId="4" borderId="0" xfId="6" applyNumberFormat="1" applyFill="1" applyBorder="1" applyAlignment="1" applyProtection="1">
      <alignment horizontal="center" vertical="center"/>
      <protection locked="0"/>
    </xf>
    <xf numFmtId="9" fontId="27" fillId="4" borderId="0" xfId="6" applyNumberFormat="1" applyFill="1" applyBorder="1" applyAlignment="1" applyProtection="1">
      <alignment horizontal="center" vertical="center"/>
      <protection hidden="1"/>
    </xf>
    <xf numFmtId="165" fontId="27" fillId="4" borderId="0" xfId="6" applyNumberFormat="1" applyFill="1" applyBorder="1" applyAlignment="1" applyProtection="1">
      <alignment horizontal="center" vertical="center"/>
      <protection hidden="1"/>
    </xf>
    <xf numFmtId="0" fontId="27" fillId="0" borderId="2" xfId="6" applyBorder="1"/>
    <xf numFmtId="0" fontId="27" fillId="0" borderId="10" xfId="6" applyBorder="1"/>
    <xf numFmtId="0" fontId="27" fillId="0" borderId="3" xfId="6" applyBorder="1"/>
    <xf numFmtId="0" fontId="27" fillId="0" borderId="4" xfId="6" applyBorder="1"/>
    <xf numFmtId="9" fontId="27" fillId="0" borderId="0" xfId="6" applyNumberFormat="1" applyBorder="1"/>
    <xf numFmtId="9" fontId="27" fillId="0" borderId="5" xfId="6" applyNumberFormat="1" applyBorder="1"/>
    <xf numFmtId="3" fontId="27" fillId="0" borderId="0" xfId="6" applyNumberFormat="1" applyBorder="1"/>
    <xf numFmtId="3" fontId="27" fillId="0" borderId="5" xfId="6" applyNumberFormat="1" applyBorder="1"/>
    <xf numFmtId="3" fontId="27" fillId="0" borderId="6" xfId="6" applyNumberFormat="1" applyBorder="1"/>
    <xf numFmtId="3" fontId="27" fillId="0" borderId="11" xfId="6" applyNumberFormat="1" applyBorder="1"/>
    <xf numFmtId="3" fontId="27" fillId="0" borderId="7" xfId="6" applyNumberFormat="1" applyBorder="1"/>
    <xf numFmtId="0" fontId="27" fillId="0" borderId="6" xfId="6" applyBorder="1"/>
    <xf numFmtId="3" fontId="27" fillId="0" borderId="11" xfId="6" applyNumberFormat="1" applyBorder="1" applyAlignment="1">
      <alignment vertical="center"/>
    </xf>
    <xf numFmtId="3" fontId="27" fillId="0" borderId="7" xfId="6" applyNumberFormat="1" applyBorder="1" applyAlignment="1">
      <alignment vertical="center"/>
    </xf>
    <xf numFmtId="0" fontId="14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30" fillId="0" borderId="0" xfId="0" applyFont="1" applyBorder="1" applyAlignment="1">
      <alignment horizontal="left" vertical="center"/>
    </xf>
    <xf numFmtId="0" fontId="30" fillId="0" borderId="0" xfId="0" applyFont="1" applyFill="1" applyAlignment="1">
      <alignment vertical="center"/>
    </xf>
    <xf numFmtId="0" fontId="31" fillId="0" borderId="0" xfId="0" applyFont="1" applyFill="1" applyAlignment="1">
      <alignment vertical="center"/>
    </xf>
    <xf numFmtId="0" fontId="32" fillId="0" borderId="0" xfId="0" applyFont="1"/>
    <xf numFmtId="0" fontId="21" fillId="11" borderId="0" xfId="0" applyFont="1" applyFill="1" applyBorder="1"/>
    <xf numFmtId="0" fontId="21" fillId="12" borderId="0" xfId="0" applyFont="1" applyFill="1" applyBorder="1"/>
    <xf numFmtId="0" fontId="21" fillId="13" borderId="0" xfId="0" applyFont="1" applyFill="1" applyBorder="1"/>
    <xf numFmtId="0" fontId="21" fillId="5" borderId="11" xfId="0" applyFont="1" applyFill="1" applyBorder="1"/>
    <xf numFmtId="0" fontId="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/>
    </xf>
    <xf numFmtId="0" fontId="10" fillId="15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0" fontId="36" fillId="17" borderId="0" xfId="0" applyFont="1" applyFill="1" applyAlignment="1">
      <alignment horizontal="center" vertical="center"/>
    </xf>
    <xf numFmtId="0" fontId="36" fillId="18" borderId="0" xfId="0" applyFont="1" applyFill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3" fontId="25" fillId="0" borderId="0" xfId="1" applyNumberFormat="1" applyFont="1" applyFill="1" applyBorder="1" applyAlignment="1" applyProtection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3" fontId="24" fillId="0" borderId="0" xfId="1" applyNumberFormat="1" applyFont="1" applyFill="1" applyBorder="1" applyAlignment="1" applyProtection="1">
      <alignment horizontal="center" vertical="center"/>
      <protection hidden="1"/>
    </xf>
    <xf numFmtId="0" fontId="23" fillId="2" borderId="13" xfId="0" applyFont="1" applyFill="1" applyBorder="1" applyAlignment="1" applyProtection="1">
      <alignment horizontal="center" vertical="center"/>
      <protection hidden="1"/>
    </xf>
    <xf numFmtId="3" fontId="27" fillId="2" borderId="0" xfId="6" applyNumberFormat="1" applyFill="1" applyBorder="1" applyAlignment="1" applyProtection="1">
      <alignment horizontal="center" vertical="center"/>
      <protection locked="0"/>
    </xf>
    <xf numFmtId="165" fontId="27" fillId="4" borderId="0" xfId="6" applyNumberFormat="1" applyFill="1" applyBorder="1" applyAlignment="1" applyProtection="1">
      <alignment horizontal="center" vertical="center"/>
      <protection locked="0"/>
    </xf>
    <xf numFmtId="3" fontId="27" fillId="4" borderId="0" xfId="6" applyNumberFormat="1" applyFill="1" applyBorder="1" applyAlignment="1" applyProtection="1">
      <alignment horizontal="center" vertical="center"/>
      <protection hidden="1"/>
    </xf>
    <xf numFmtId="3" fontId="7" fillId="4" borderId="0" xfId="0" applyNumberFormat="1" applyFont="1" applyFill="1" applyBorder="1" applyAlignment="1" applyProtection="1">
      <alignment horizontal="center" vertical="center"/>
      <protection locked="0"/>
    </xf>
    <xf numFmtId="3" fontId="7" fillId="4" borderId="0" xfId="0" applyNumberFormat="1" applyFont="1" applyFill="1" applyBorder="1" applyAlignment="1" applyProtection="1">
      <alignment horizontal="center" vertical="center"/>
      <protection hidden="1"/>
    </xf>
    <xf numFmtId="0" fontId="18" fillId="0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0" fontId="33" fillId="5" borderId="13" xfId="0" applyFont="1" applyFill="1" applyBorder="1" applyAlignment="1">
      <alignment horizontal="center" vertical="center"/>
    </xf>
    <xf numFmtId="0" fontId="39" fillId="5" borderId="13" xfId="6" applyFont="1" applyFill="1" applyBorder="1" applyAlignment="1">
      <alignment horizontal="center" vertical="center"/>
    </xf>
    <xf numFmtId="3" fontId="26" fillId="0" borderId="0" xfId="0" applyNumberFormat="1" applyFont="1" applyFill="1" applyBorder="1" applyAlignment="1" applyProtection="1">
      <alignment horizontal="center" vertical="center"/>
      <protection hidden="1"/>
    </xf>
    <xf numFmtId="3" fontId="27" fillId="2" borderId="0" xfId="6" applyNumberFormat="1" applyFill="1" applyBorder="1" applyAlignment="1" applyProtection="1">
      <alignment horizontal="center" vertical="center"/>
    </xf>
    <xf numFmtId="0" fontId="35" fillId="6" borderId="0" xfId="0" applyFont="1" applyFill="1" applyBorder="1" applyAlignment="1">
      <alignment vertical="center"/>
    </xf>
    <xf numFmtId="0" fontId="35" fillId="6" borderId="8" xfId="0" applyFont="1" applyFill="1" applyBorder="1" applyAlignment="1">
      <alignment vertical="center"/>
    </xf>
    <xf numFmtId="9" fontId="25" fillId="19" borderId="0" xfId="2" applyFont="1" applyFill="1" applyBorder="1" applyAlignment="1" applyProtection="1">
      <alignment horizontal="center" vertical="center"/>
      <protection hidden="1"/>
    </xf>
    <xf numFmtId="9" fontId="26" fillId="19" borderId="0" xfId="2" applyFont="1" applyFill="1" applyBorder="1" applyAlignment="1" applyProtection="1">
      <alignment horizontal="center" vertical="center"/>
      <protection hidden="1"/>
    </xf>
    <xf numFmtId="165" fontId="25" fillId="19" borderId="0" xfId="2" applyNumberFormat="1" applyFont="1" applyFill="1" applyBorder="1" applyAlignment="1" applyProtection="1">
      <alignment horizontal="center" vertical="center"/>
      <protection hidden="1"/>
    </xf>
    <xf numFmtId="3" fontId="26" fillId="19" borderId="0" xfId="0" applyNumberFormat="1" applyFont="1" applyFill="1" applyBorder="1" applyAlignment="1" applyProtection="1">
      <alignment horizontal="center" vertical="center"/>
      <protection hidden="1"/>
    </xf>
    <xf numFmtId="165" fontId="26" fillId="19" borderId="0" xfId="2" applyNumberFormat="1" applyFont="1" applyFill="1" applyBorder="1" applyAlignment="1" applyProtection="1">
      <alignment horizontal="center" vertical="center"/>
      <protection hidden="1"/>
    </xf>
    <xf numFmtId="3" fontId="26" fillId="19" borderId="0" xfId="2" applyNumberFormat="1" applyFont="1" applyFill="1" applyBorder="1" applyAlignment="1" applyProtection="1">
      <alignment horizontal="center" vertical="center"/>
      <protection hidden="1"/>
    </xf>
    <xf numFmtId="0" fontId="27" fillId="0" borderId="0" xfId="6" applyBorder="1"/>
    <xf numFmtId="0" fontId="27" fillId="0" borderId="15" xfId="6" applyBorder="1"/>
    <xf numFmtId="9" fontId="27" fillId="0" borderId="15" xfId="6" applyNumberFormat="1" applyBorder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9" fontId="1" fillId="0" borderId="0" xfId="0" applyNumberFormat="1" applyFont="1"/>
    <xf numFmtId="9" fontId="1" fillId="0" borderId="0" xfId="0" applyNumberFormat="1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27" fillId="0" borderId="0" xfId="6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26" fillId="0" borderId="0" xfId="0" applyFont="1" applyFill="1" applyBorder="1" applyAlignment="1" applyProtection="1">
      <alignment horizontal="left" vertical="center"/>
      <protection hidden="1"/>
    </xf>
    <xf numFmtId="0" fontId="10" fillId="0" borderId="0" xfId="0" applyFont="1" applyAlignment="1">
      <alignment horizontal="center" vertical="center"/>
    </xf>
    <xf numFmtId="9" fontId="34" fillId="6" borderId="0" xfId="2" applyFont="1" applyFill="1" applyBorder="1" applyAlignment="1" applyProtection="1">
      <alignment horizontal="center" vertical="center"/>
      <protection hidden="1"/>
    </xf>
    <xf numFmtId="9" fontId="34" fillId="6" borderId="8" xfId="2" applyFont="1" applyFill="1" applyBorder="1" applyAlignment="1" applyProtection="1">
      <alignment horizontal="center" vertical="center"/>
      <protection hidden="1"/>
    </xf>
    <xf numFmtId="0" fontId="40" fillId="6" borderId="0" xfId="0" applyFont="1" applyFill="1" applyBorder="1" applyAlignment="1" applyProtection="1">
      <alignment horizontal="center"/>
      <protection hidden="1"/>
    </xf>
    <xf numFmtId="165" fontId="34" fillId="6" borderId="0" xfId="2" applyNumberFormat="1" applyFont="1" applyFill="1" applyBorder="1" applyAlignment="1" applyProtection="1">
      <alignment horizontal="center" vertical="center"/>
      <protection hidden="1"/>
    </xf>
    <xf numFmtId="165" fontId="34" fillId="6" borderId="8" xfId="2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 applyAlignment="1">
      <alignment horizontal="center" vertical="center"/>
    </xf>
    <xf numFmtId="0" fontId="17" fillId="6" borderId="0" xfId="0" applyFont="1" applyFill="1" applyBorder="1" applyAlignment="1" applyProtection="1">
      <alignment horizontal="center"/>
      <protection hidden="1"/>
    </xf>
    <xf numFmtId="166" fontId="34" fillId="6" borderId="0" xfId="0" applyNumberFormat="1" applyFont="1" applyFill="1" applyBorder="1" applyAlignment="1" applyProtection="1">
      <alignment horizontal="center" vertical="center"/>
      <protection hidden="1"/>
    </xf>
    <xf numFmtId="166" fontId="34" fillId="6" borderId="8" xfId="0" applyNumberFormat="1" applyFont="1" applyFill="1" applyBorder="1" applyAlignment="1" applyProtection="1">
      <alignment horizontal="center" vertical="center"/>
      <protection hidden="1"/>
    </xf>
    <xf numFmtId="3" fontId="40" fillId="6" borderId="0" xfId="0" applyNumberFormat="1" applyFont="1" applyFill="1" applyBorder="1" applyAlignment="1" applyProtection="1">
      <alignment horizontal="center"/>
      <protection hidden="1"/>
    </xf>
    <xf numFmtId="0" fontId="37" fillId="6" borderId="0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0" fillId="6" borderId="1" xfId="0" applyFont="1" applyFill="1" applyBorder="1" applyAlignment="1">
      <alignment horizontal="left"/>
    </xf>
    <xf numFmtId="166" fontId="34" fillId="6" borderId="0" xfId="0" applyNumberFormat="1" applyFont="1" applyFill="1" applyBorder="1" applyAlignment="1">
      <alignment horizontal="center" vertical="center"/>
    </xf>
    <xf numFmtId="166" fontId="34" fillId="6" borderId="8" xfId="0" applyNumberFormat="1" applyFont="1" applyFill="1" applyBorder="1" applyAlignment="1">
      <alignment horizontal="center" vertical="center"/>
    </xf>
    <xf numFmtId="165" fontId="34" fillId="6" borderId="0" xfId="2" applyNumberFormat="1" applyFont="1" applyFill="1" applyBorder="1" applyAlignment="1">
      <alignment horizontal="center" vertical="center"/>
    </xf>
    <xf numFmtId="165" fontId="34" fillId="6" borderId="8" xfId="2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 applyProtection="1">
      <alignment horizontal="left" vertical="center"/>
      <protection hidden="1"/>
    </xf>
    <xf numFmtId="0" fontId="28" fillId="0" borderId="0" xfId="0" applyFont="1" applyFill="1" applyBorder="1" applyAlignment="1">
      <alignment horizontal="left" vertical="center"/>
    </xf>
    <xf numFmtId="0" fontId="23" fillId="2" borderId="12" xfId="0" applyFont="1" applyFill="1" applyBorder="1" applyAlignment="1" applyProtection="1">
      <alignment horizontal="left" vertical="center"/>
    </xf>
    <xf numFmtId="0" fontId="23" fillId="2" borderId="13" xfId="0" applyFont="1" applyFill="1" applyBorder="1" applyAlignment="1" applyProtection="1">
      <alignment horizontal="left" vertical="center"/>
      <protection hidden="1"/>
    </xf>
    <xf numFmtId="0" fontId="27" fillId="4" borderId="0" xfId="6" applyFill="1" applyBorder="1" applyAlignment="1" applyProtection="1">
      <alignment horizontal="left" vertical="center"/>
      <protection hidden="1"/>
    </xf>
    <xf numFmtId="0" fontId="39" fillId="5" borderId="13" xfId="6" applyFont="1" applyFill="1" applyBorder="1" applyAlignment="1" applyProtection="1">
      <alignment horizontal="left" vertical="center"/>
    </xf>
    <xf numFmtId="0" fontId="27" fillId="4" borderId="14" xfId="6" applyFill="1" applyBorder="1" applyAlignment="1" applyProtection="1">
      <alignment horizontal="left" vertical="center"/>
      <protection hidden="1"/>
    </xf>
    <xf numFmtId="0" fontId="8" fillId="0" borderId="0" xfId="3" quotePrefix="1" applyAlignment="1">
      <alignment horizontal="center"/>
    </xf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</cellXfs>
  <cellStyles count="62">
    <cellStyle name="AF Column - IBM Cognos" xfId="7" xr:uid="{988B4528-DF68-41CD-8374-63220AF88347}"/>
    <cellStyle name="AF Data - IBM Cognos" xfId="8" xr:uid="{2B550038-8ADE-48C9-9E59-D201380FBBBA}"/>
    <cellStyle name="AF Data 0 - IBM Cognos" xfId="9" xr:uid="{5A492BA0-4629-4819-881A-DF1D76709F2F}"/>
    <cellStyle name="AF Data 1 - IBM Cognos" xfId="10" xr:uid="{365D9392-A4E9-4C42-AEC9-292BB7161FB9}"/>
    <cellStyle name="AF Data 2 - IBM Cognos" xfId="11" xr:uid="{B5DDA0BE-6E55-499C-B3E6-F038F1186300}"/>
    <cellStyle name="AF Data 3 - IBM Cognos" xfId="12" xr:uid="{44D85E5C-0F9C-44F5-B337-54C4AE7680F3}"/>
    <cellStyle name="AF Data 4 - IBM Cognos" xfId="13" xr:uid="{8ED92A0B-9A75-48DF-BBD3-0075C7D28017}"/>
    <cellStyle name="AF Data 5 - IBM Cognos" xfId="14" xr:uid="{285EC07C-6F37-4D86-A4FA-E574E3289B00}"/>
    <cellStyle name="AF Data Leaf - IBM Cognos" xfId="15" xr:uid="{4010E8DF-5CC4-42AB-89AA-571E51B6FA3F}"/>
    <cellStyle name="AF Header - IBM Cognos" xfId="16" xr:uid="{537450C8-79DF-4900-BEE8-36E4DFA5EFC9}"/>
    <cellStyle name="AF Header 0 - IBM Cognos" xfId="17" xr:uid="{4310DBC6-B1B8-4357-8A68-06006DEC0198}"/>
    <cellStyle name="AF Header 1 - IBM Cognos" xfId="18" xr:uid="{486469EF-28B1-4167-9846-ACCA8B4DFB24}"/>
    <cellStyle name="AF Header 2 - IBM Cognos" xfId="19" xr:uid="{7729DA6A-BF9B-4149-ACBF-F51636D90718}"/>
    <cellStyle name="AF Header 3 - IBM Cognos" xfId="20" xr:uid="{F7D93C1C-B93C-4F0A-8622-93C13B85B93D}"/>
    <cellStyle name="AF Header 4 - IBM Cognos" xfId="21" xr:uid="{A8BCFB2A-90F6-4EE7-8A54-93CC1F8FC27E}"/>
    <cellStyle name="AF Header 5 - IBM Cognos" xfId="22" xr:uid="{1175D502-E3F0-4418-80FD-DF3047CD5D23}"/>
    <cellStyle name="AF Header Leaf - IBM Cognos" xfId="23" xr:uid="{9FEC538F-077E-41DC-A6DE-48EE3B8AEE31}"/>
    <cellStyle name="AF Row - IBM Cognos" xfId="24" xr:uid="{5F4742A3-7F29-4221-99CE-DE9F73008E49}"/>
    <cellStyle name="AF Row 0 - IBM Cognos" xfId="25" xr:uid="{B97F6CF8-69B0-40DE-8E02-195675421237}"/>
    <cellStyle name="AF Row 1 - IBM Cognos" xfId="26" xr:uid="{4F529038-0BF4-4F5E-8917-48CBED194F9B}"/>
    <cellStyle name="AF Row 2 - IBM Cognos" xfId="27" xr:uid="{2FA84FDF-CEF6-42C6-9A44-5CEFD9E7B6A3}"/>
    <cellStyle name="AF Row 3 - IBM Cognos" xfId="28" xr:uid="{7F446111-C8B1-4D50-8C50-392C30B9871C}"/>
    <cellStyle name="AF Row 4 - IBM Cognos" xfId="29" xr:uid="{B37C2F55-F6FF-413D-9F67-8D2F2639E169}"/>
    <cellStyle name="AF Row 5 - IBM Cognos" xfId="30" xr:uid="{7E91949E-57F7-43D0-BC3E-1406D269D682}"/>
    <cellStyle name="AF Row Leaf - IBM Cognos" xfId="31" xr:uid="{C8EBD11F-9F0A-44CB-989D-09ECFA55AFBD}"/>
    <cellStyle name="AF Subnm - IBM Cognos" xfId="32" xr:uid="{A69A8B17-C02C-43AF-9B57-B4A42CED7064}"/>
    <cellStyle name="AF Title - IBM Cognos" xfId="33" xr:uid="{AB3E1CDC-7AAB-47CF-A7C0-92D77E282D6B}"/>
    <cellStyle name="Calculated Column - IBM Cognos" xfId="34" xr:uid="{A86AD996-10D7-41A1-978A-FA14B0A2AA89}"/>
    <cellStyle name="Calculated Column Name - IBM Cognos" xfId="35" xr:uid="{2DE1E497-C0BF-46AE-BF7A-31DFF78EE94E}"/>
    <cellStyle name="Calculated Row - IBM Cognos" xfId="36" xr:uid="{808F0B46-3A76-49A2-B111-4C38C78C422F}"/>
    <cellStyle name="Calculated Row Name - IBM Cognos" xfId="37" xr:uid="{742948C9-2F5F-4B38-9E38-CCAD9B0E7ED9}"/>
    <cellStyle name="Column Name - IBM Cognos" xfId="38" xr:uid="{BCD91E76-7D64-44A8-9B01-62BAEDFB2F72}"/>
    <cellStyle name="Column Template - IBM Cognos" xfId="39" xr:uid="{E62D57D2-00CE-4ADB-8398-EC4DD4D942B1}"/>
    <cellStyle name="Differs From Base - IBM Cognos" xfId="40" xr:uid="{F8431397-8DE8-4FAE-9581-5F13977F8664}"/>
    <cellStyle name="Edit - IBM Cognos" xfId="41" xr:uid="{106DF85B-7A15-431B-BC2D-4167819523CE}"/>
    <cellStyle name="Formula - IBM Cognos" xfId="42" xr:uid="{0B6E9E0F-0C89-4F92-897F-0AE701B52D08}"/>
    <cellStyle name="Group Name - IBM Cognos" xfId="43" xr:uid="{2FC9C1B0-4D89-468B-A4C0-54BC2731EF6D}"/>
    <cellStyle name="Hiperlink" xfId="3" builtinId="8"/>
    <cellStyle name="Hold Values - IBM Cognos" xfId="44" xr:uid="{8D34267E-6D7E-44AD-91D8-D350BA89C3C1}"/>
    <cellStyle name="List Name - IBM Cognos" xfId="45" xr:uid="{61C98A4E-6D56-4424-8E6A-4E2B9B66A689}"/>
    <cellStyle name="Locked - IBM Cognos" xfId="46" xr:uid="{1FCA6782-7568-4340-AA37-18808338D340}"/>
    <cellStyle name="Measure - IBM Cognos" xfId="47" xr:uid="{FCA236C3-1646-4892-B445-81508909542A}"/>
    <cellStyle name="Measure Header - IBM Cognos" xfId="48" xr:uid="{571DA415-5933-4C63-A9B6-0242551A472E}"/>
    <cellStyle name="Measure Name - IBM Cognos" xfId="49" xr:uid="{C211CE63-8A3C-4012-A689-EAC30EBCDF54}"/>
    <cellStyle name="Measure Summary - IBM Cognos" xfId="50" xr:uid="{F1F7EA78-A24C-44DE-B7BF-DB181B571B13}"/>
    <cellStyle name="Measure Summary TM1 - IBM Cognos" xfId="51" xr:uid="{D92D0D45-C998-4D1E-9EAC-A82B8D91399D}"/>
    <cellStyle name="Measure Template - IBM Cognos" xfId="52" xr:uid="{3F7548AB-ECDC-401E-ADFF-2E6B7BDB9CE2}"/>
    <cellStyle name="More - IBM Cognos" xfId="53" xr:uid="{1A5E7CEE-09EB-446C-ACD7-6E09B98792E1}"/>
    <cellStyle name="Normal" xfId="0" builtinId="0" customBuiltin="1"/>
    <cellStyle name="Normal 2" xfId="4" xr:uid="{00000000-0005-0000-0000-000003000000}"/>
    <cellStyle name="Pending Change - IBM Cognos" xfId="54" xr:uid="{BD1E0CF7-6CDF-4483-989D-16B2C2711930}"/>
    <cellStyle name="Porcentagem" xfId="2" builtinId="5"/>
    <cellStyle name="Porcentagem 2" xfId="5" xr:uid="{00000000-0005-0000-0000-000005000000}"/>
    <cellStyle name="Row Name - IBM Cognos" xfId="55" xr:uid="{4076F67A-6AD9-4C7E-B128-26E36EDBA57D}"/>
    <cellStyle name="Row Template - IBM Cognos" xfId="56" xr:uid="{851FF9A6-AB05-4387-86D4-E42FBE723222}"/>
    <cellStyle name="Summary Column Name - IBM Cognos" xfId="57" xr:uid="{08D3EC3C-2FA3-4DFF-A43E-FF803ABEADDE}"/>
    <cellStyle name="Summary Column Name TM1 - IBM Cognos" xfId="58" xr:uid="{AC29F91F-EA73-4783-8819-AC1722D26767}"/>
    <cellStyle name="Summary Row Name - IBM Cognos" xfId="59" xr:uid="{3AA43E30-7DEB-4258-85CC-E9A2B6D8F1DF}"/>
    <cellStyle name="Summary Row Name TM1 - IBM Cognos" xfId="60" xr:uid="{904822F0-0541-4276-A601-D9C65CB21456}"/>
    <cellStyle name="Texto Explicativo" xfId="6" builtinId="53"/>
    <cellStyle name="Unsaved Change - IBM Cognos" xfId="61" xr:uid="{7552491C-398A-4490-BD2B-3AA15973D91C}"/>
    <cellStyle name="Vírgula" xfId="1" builtinId="3"/>
  </cellStyles>
  <dxfs count="0"/>
  <tableStyles count="0" defaultTableStyle="TableStyleMedium9" defaultPivotStyle="PivotStyleLight16"/>
  <colors>
    <mruColors>
      <color rgb="FF435361"/>
      <color rgb="FF3599B8"/>
      <color rgb="FFFFFFCC"/>
      <color rgb="FF01B1A3"/>
      <color rgb="FF01BBAE"/>
      <color rgb="FFF2C80F"/>
      <color rgb="FF2B353E"/>
      <color rgb="FFDE7370"/>
      <color rgb="FFFAFAFA"/>
      <color rgb="FFFB5A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vs.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calc2!$B$34</c:f>
              <c:strCache>
                <c:ptCount val="1"/>
                <c:pt idx="0">
                  <c:v>Above the Target</c:v>
                </c:pt>
              </c:strCache>
            </c:strRef>
          </c:tx>
          <c:spPr>
            <a:solidFill>
              <a:srgbClr val="01B1A3"/>
            </a:solidFill>
            <a:ln>
              <a:noFill/>
            </a:ln>
            <a:effectLst/>
          </c:spPr>
          <c:invertIfNegative val="0"/>
          <c:cat>
            <c:strRef>
              <c:f>calc2!$C$32:$N$32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calc2!$C$34:$N$34</c:f>
              <c:numCache>
                <c:formatCode>#,##0</c:formatCode>
                <c:ptCount val="12"/>
                <c:pt idx="0">
                  <c:v>4915</c:v>
                </c:pt>
                <c:pt idx="1">
                  <c:v>4740</c:v>
                </c:pt>
                <c:pt idx="2">
                  <c:v>4100</c:v>
                </c:pt>
                <c:pt idx="3">
                  <c:v>4518</c:v>
                </c:pt>
                <c:pt idx="4">
                  <c:v>5200</c:v>
                </c:pt>
                <c:pt idx="5">
                  <c:v>5300</c:v>
                </c:pt>
                <c:pt idx="6">
                  <c:v>5000</c:v>
                </c:pt>
                <c:pt idx="7">
                  <c:v>4926</c:v>
                </c:pt>
                <c:pt idx="8">
                  <c:v>3592</c:v>
                </c:pt>
                <c:pt idx="9">
                  <c:v>3014</c:v>
                </c:pt>
                <c:pt idx="10">
                  <c:v>3280</c:v>
                </c:pt>
                <c:pt idx="11">
                  <c:v>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0-48DD-90A0-910A5D742791}"/>
            </c:ext>
          </c:extLst>
        </c:ser>
        <c:ser>
          <c:idx val="2"/>
          <c:order val="2"/>
          <c:tx>
            <c:strRef>
              <c:f>calc2!$B$35</c:f>
              <c:strCache>
                <c:ptCount val="1"/>
                <c:pt idx="0">
                  <c:v>Below the Target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calc2!$C$32:$N$32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calc2!$C$35:$N$35</c:f>
              <c:numCache>
                <c:formatCode>#,##0</c:formatCode>
                <c:ptCount val="12"/>
                <c:pt idx="0">
                  <c:v>#N/A</c:v>
                </c:pt>
                <c:pt idx="1">
                  <c:v>4740</c:v>
                </c:pt>
                <c:pt idx="2">
                  <c:v>#N/A</c:v>
                </c:pt>
                <c:pt idx="3">
                  <c:v>4518</c:v>
                </c:pt>
                <c:pt idx="4">
                  <c:v>#N/A</c:v>
                </c:pt>
                <c:pt idx="5">
                  <c:v>5300</c:v>
                </c:pt>
                <c:pt idx="6">
                  <c:v>#N/A</c:v>
                </c:pt>
                <c:pt idx="7">
                  <c:v>#N/A</c:v>
                </c:pt>
                <c:pt idx="8">
                  <c:v>3592</c:v>
                </c:pt>
                <c:pt idx="9">
                  <c:v>3014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0-48DD-90A0-910A5D74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27645520"/>
        <c:axId val="527646176"/>
      </c:barChart>
      <c:lineChart>
        <c:grouping val="standard"/>
        <c:varyColors val="0"/>
        <c:ser>
          <c:idx val="0"/>
          <c:order val="0"/>
          <c:tx>
            <c:strRef>
              <c:f>calc2!$B$33</c:f>
              <c:strCache>
                <c:ptCount val="1"/>
                <c:pt idx="0">
                  <c:v>Sales 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calc2!$C$32:$N$32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calc2!$C$33:$N$33</c:f>
              <c:numCache>
                <c:formatCode>#,##0</c:formatCode>
                <c:ptCount val="12"/>
                <c:pt idx="0">
                  <c:v>4179</c:v>
                </c:pt>
                <c:pt idx="1">
                  <c:v>5100</c:v>
                </c:pt>
                <c:pt idx="2">
                  <c:v>3900</c:v>
                </c:pt>
                <c:pt idx="3">
                  <c:v>4800</c:v>
                </c:pt>
                <c:pt idx="4">
                  <c:v>4497</c:v>
                </c:pt>
                <c:pt idx="5">
                  <c:v>5600</c:v>
                </c:pt>
                <c:pt idx="6">
                  <c:v>4800</c:v>
                </c:pt>
                <c:pt idx="7">
                  <c:v>3553</c:v>
                </c:pt>
                <c:pt idx="8">
                  <c:v>3711</c:v>
                </c:pt>
                <c:pt idx="9">
                  <c:v>4466</c:v>
                </c:pt>
                <c:pt idx="10">
                  <c:v>3100</c:v>
                </c:pt>
                <c:pt idx="11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0-48DD-90A0-910A5D74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645520"/>
        <c:axId val="527646176"/>
      </c:lineChart>
      <c:catAx>
        <c:axId val="52764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646176"/>
        <c:crosses val="autoZero"/>
        <c:auto val="1"/>
        <c:lblAlgn val="ctr"/>
        <c:lblOffset val="100"/>
        <c:noMultiLvlLbl val="0"/>
      </c:catAx>
      <c:valAx>
        <c:axId val="5276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6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1B1A3"/>
            </a:solidFill>
            <a:ln>
              <a:noFill/>
            </a:ln>
            <a:effectLst/>
          </c:spPr>
          <c:invertIfNegative val="1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kpidata!$F$5:$Q$5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kpidata!$F$9:$Q$9</c:f>
              <c:numCache>
                <c:formatCode>0%</c:formatCode>
                <c:ptCount val="12"/>
                <c:pt idx="0">
                  <c:v>0.03</c:v>
                </c:pt>
                <c:pt idx="1">
                  <c:v>-3.5999999999999997E-2</c:v>
                </c:pt>
                <c:pt idx="2">
                  <c:v>-0.13500000000000001</c:v>
                </c:pt>
                <c:pt idx="3">
                  <c:v>0.10199999999999999</c:v>
                </c:pt>
                <c:pt idx="4">
                  <c:v>0.151</c:v>
                </c:pt>
                <c:pt idx="5">
                  <c:v>1.9E-2</c:v>
                </c:pt>
                <c:pt idx="6">
                  <c:v>-5.7000000000000002E-2</c:v>
                </c:pt>
                <c:pt idx="7">
                  <c:v>-1.4999999999999999E-2</c:v>
                </c:pt>
                <c:pt idx="8">
                  <c:v>-0.27100000000000002</c:v>
                </c:pt>
                <c:pt idx="9">
                  <c:v>-0.161</c:v>
                </c:pt>
                <c:pt idx="10">
                  <c:v>8.7999999999999995E-2</c:v>
                </c:pt>
                <c:pt idx="11">
                  <c:v>0.23899999999999999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DE737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C54-4063-9285-CA4B0F5B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925823568"/>
        <c:axId val="925824224"/>
      </c:barChart>
      <c:catAx>
        <c:axId val="9258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5824224"/>
        <c:crosses val="autoZero"/>
        <c:auto val="1"/>
        <c:lblAlgn val="ctr"/>
        <c:lblOffset val="100"/>
        <c:noMultiLvlLbl val="0"/>
      </c:catAx>
      <c:valAx>
        <c:axId val="925824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crossAx val="9258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3599B8"/>
              </a:solidFill>
              <a:round/>
            </a:ln>
            <a:effectLst/>
          </c:spPr>
          <c:marker>
            <c:symbol val="none"/>
          </c:marker>
          <c:cat>
            <c:strRef>
              <c:f>calc2!$C$23:$N$23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calc2!$C$28:$N$28</c:f>
              <c:numCache>
                <c:formatCode>#,##0</c:formatCode>
                <c:ptCount val="12"/>
                <c:pt idx="0">
                  <c:v>85</c:v>
                </c:pt>
                <c:pt idx="1">
                  <c:v>83</c:v>
                </c:pt>
                <c:pt idx="2">
                  <c:v>72</c:v>
                </c:pt>
                <c:pt idx="3">
                  <c:v>82</c:v>
                </c:pt>
                <c:pt idx="4">
                  <c:v>108</c:v>
                </c:pt>
                <c:pt idx="5">
                  <c:v>120</c:v>
                </c:pt>
                <c:pt idx="6">
                  <c:v>96</c:v>
                </c:pt>
                <c:pt idx="7">
                  <c:v>101</c:v>
                </c:pt>
                <c:pt idx="8">
                  <c:v>72</c:v>
                </c:pt>
                <c:pt idx="9">
                  <c:v>52</c:v>
                </c:pt>
                <c:pt idx="10">
                  <c:v>56</c:v>
                </c:pt>
                <c:pt idx="11">
                  <c:v>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D2-48D2-97C9-7B1E844B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048304"/>
        <c:axId val="353162768"/>
      </c:lineChart>
      <c:catAx>
        <c:axId val="35304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162768"/>
        <c:crosses val="autoZero"/>
        <c:auto val="1"/>
        <c:lblAlgn val="ctr"/>
        <c:lblOffset val="100"/>
        <c:noMultiLvlLbl val="0"/>
      </c:catAx>
      <c:valAx>
        <c:axId val="3531627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35304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3599B8"/>
              </a:solidFill>
              <a:round/>
            </a:ln>
            <a:effectLst/>
          </c:spPr>
          <c:marker>
            <c:symbol val="none"/>
          </c:marker>
          <c:cat>
            <c:strRef>
              <c:f>calc2!$C$23:$N$23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calc2!$C$29:$N$29</c:f>
              <c:numCache>
                <c:formatCode>#,##0</c:formatCode>
                <c:ptCount val="12"/>
                <c:pt idx="0">
                  <c:v>246</c:v>
                </c:pt>
                <c:pt idx="1">
                  <c:v>226</c:v>
                </c:pt>
                <c:pt idx="2">
                  <c:v>216</c:v>
                </c:pt>
                <c:pt idx="3">
                  <c:v>215</c:v>
                </c:pt>
                <c:pt idx="4">
                  <c:v>236</c:v>
                </c:pt>
                <c:pt idx="5">
                  <c:v>279</c:v>
                </c:pt>
                <c:pt idx="6">
                  <c:v>263</c:v>
                </c:pt>
                <c:pt idx="7">
                  <c:v>259</c:v>
                </c:pt>
                <c:pt idx="8">
                  <c:v>211</c:v>
                </c:pt>
                <c:pt idx="9">
                  <c:v>137</c:v>
                </c:pt>
                <c:pt idx="10">
                  <c:v>219</c:v>
                </c:pt>
                <c:pt idx="11">
                  <c:v>214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D2-48D2-97C9-7B1E844B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048304"/>
        <c:axId val="353162768"/>
      </c:lineChart>
      <c:catAx>
        <c:axId val="35304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162768"/>
        <c:crosses val="autoZero"/>
        <c:auto val="1"/>
        <c:lblAlgn val="ctr"/>
        <c:lblOffset val="100"/>
        <c:noMultiLvlLbl val="0"/>
      </c:catAx>
      <c:valAx>
        <c:axId val="3531627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35304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01B1A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2-B250-41FB-A485-9AD0AEB6A5E8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3-B250-41FB-A485-9AD0AEB6A5E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250-41FB-A485-9AD0AEB6A5E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50-41FB-A485-9AD0AEB6A5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ChartsDataSheet!$CJU$2:$CJV$2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0-41FB-A485-9AD0AEB6A5E8}"/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D9D9D9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B250-41FB-A485-9AD0AEB6A5E8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B250-41FB-A485-9AD0AEB6A5E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250-41FB-A485-9AD0AEB6A5E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50-41FB-A485-9AD0AEB6A5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ChartsDataSheet!$CJY$2:$CJZ$2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50-41FB-A485-9AD0AEB6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01B1A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2-6118-4C07-9C1B-1F67BE7E84BE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3-6118-4C07-9C1B-1F67BE7E84B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118-4C07-9C1B-1F67BE7E84B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18-4C07-9C1B-1F67BE7E84B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ChartsDataSheet!$CJU$3:$CJV$3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8-4C07-9C1B-1F67BE7E84BE}"/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D9D9D9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6118-4C07-9C1B-1F67BE7E84BE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6118-4C07-9C1B-1F67BE7E84B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118-4C07-9C1B-1F67BE7E84B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18-4C07-9C1B-1F67BE7E84B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ChartsDataSheet!$CJY$3:$CJZ$3</c:f>
              <c:numCache>
                <c:formatCode>General</c:formatCode>
                <c:ptCount val="2"/>
                <c:pt idx="0">
                  <c:v>0.73373157574836645</c:v>
                </c:pt>
                <c:pt idx="1">
                  <c:v>0.26626842425163355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18-4C07-9C1B-1F67BE7E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2.1153846153846155E-2"/>
          <c:y val="2.75E-2"/>
          <c:w val="0.93269230769230771"/>
          <c:h val="0.88749999999999996"/>
        </c:manualLayout>
      </c:layout>
      <c:areaChart>
        <c:grouping val="standard"/>
        <c:varyColors val="0"/>
        <c:ser>
          <c:idx val="0"/>
          <c:order val="0"/>
          <c:tx>
            <c:v>Section4</c:v>
          </c:tx>
          <c:spPr>
            <a:solidFill>
              <a:srgbClr val="01B1A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val>
            <c:numRef>
              <c:f>ChartsDataSheet!$CNU$2:$CNU$6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6-44BA-BAF1-F5135B500230}"/>
            </c:ext>
          </c:extLst>
        </c:ser>
        <c:ser>
          <c:idx val="1"/>
          <c:order val="1"/>
          <c:tx>
            <c:v>Section3</c:v>
          </c:tx>
          <c:spPr>
            <a:solidFill>
              <a:srgbClr val="808080"/>
            </a:solidFill>
            <a:ln w="25400">
              <a:noFill/>
            </a:ln>
          </c:spPr>
          <c:val>
            <c:numRef>
              <c:f>ChartsDataSheet!$CNU$2:$CNU$5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6-44BA-BAF1-F5135B500230}"/>
            </c:ext>
          </c:extLst>
        </c:ser>
        <c:ser>
          <c:idx val="2"/>
          <c:order val="2"/>
          <c:tx>
            <c:v>Section2</c:v>
          </c:tx>
          <c:spPr>
            <a:solidFill>
              <a:srgbClr val="808080"/>
            </a:solidFill>
            <a:ln w="25400">
              <a:noFill/>
            </a:ln>
          </c:spPr>
          <c:val>
            <c:numRef>
              <c:f>ChartsDataSheet!$CNU$2:$CNU$4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6-44BA-BAF1-F5135B500230}"/>
            </c:ext>
          </c:extLst>
        </c:ser>
        <c:ser>
          <c:idx val="3"/>
          <c:order val="3"/>
          <c:tx>
            <c:v>Section1</c:v>
          </c:tx>
          <c:spPr>
            <a:solidFill>
              <a:srgbClr val="595959"/>
            </a:solidFill>
            <a:ln w="25400">
              <a:noFill/>
            </a:ln>
          </c:spPr>
          <c:val>
            <c:numRef>
              <c:f>ChartsDataSheet!$CNU$2:$CNU$3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6-44BA-BAF1-F5135B500230}"/>
            </c:ext>
          </c:extLst>
        </c:ser>
        <c:ser>
          <c:idx val="4"/>
          <c:order val="4"/>
          <c:tx>
            <c:v>Low</c:v>
          </c:tx>
          <c:spPr>
            <a:solidFill>
              <a:srgbClr val="FFFFFF"/>
            </a:solidFill>
            <a:ln w="25400">
              <a:noFill/>
            </a:ln>
          </c:spPr>
          <c:val>
            <c:numRef>
              <c:f>ChartsDataSheet!$CNT$2:$CNT$6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36-44BA-BAF1-F5135B50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42768"/>
        <c:axId val="458043752"/>
      </c:areaChart>
      <c:scatterChart>
        <c:scatterStyle val="lineMarker"/>
        <c:varyColors val="0"/>
        <c:ser>
          <c:idx val="5"/>
          <c:order val="5"/>
          <c:tx>
            <c:v>BUBBLE</c:v>
          </c:tx>
          <c:spPr>
            <a:ln w="28575">
              <a:noFill/>
            </a:ln>
          </c:spPr>
          <c:marker>
            <c:symbol val="circle"/>
            <c:size val="40"/>
            <c:spPr>
              <a:solidFill>
                <a:srgbClr val="01B1A3"/>
              </a:solidFill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883436B-D81E-4CF9-8949-C9FDBA86C0E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136-44BA-BAF1-F5135B5002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>
                    <a:solidFill>
                      <a:srgbClr val="FFFFFF">
                        <a:lumMod val="100000"/>
                      </a:srgbClr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ChartsDataSheet!$CNQ$7</c:f>
              <c:numCache>
                <c:formatCode>General</c:formatCode>
                <c:ptCount val="1"/>
                <c:pt idx="0">
                  <c:v>5.31</c:v>
                </c:pt>
              </c:numCache>
            </c:numRef>
          </c:xVal>
          <c:yVal>
            <c:numRef>
              <c:f>ChartsDataSheet!$CNS$7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ChartsDataSheet!$CNR$7</c15:f>
                <c15:dlblRangeCache>
                  <c:ptCount val="1"/>
                  <c:pt idx="0">
                    <c:v>#REF!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136-44BA-BAF1-F5135B500230}"/>
            </c:ext>
          </c:extLst>
        </c:ser>
        <c:ser>
          <c:idx val="6"/>
          <c:order val="6"/>
          <c:tx>
            <c:v>Line_Low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ChartsDataSheet!$CNQ$2:$CNQ$6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ChartsDataSheet!$CNT$2:$CNT$6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36-44BA-BAF1-F5135B500230}"/>
            </c:ext>
          </c:extLst>
        </c:ser>
        <c:ser>
          <c:idx val="7"/>
          <c:order val="7"/>
          <c:tx>
            <c:v>Line_High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ChartsDataSheet!$CNQ$2:$CNQ$6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ChartsDataSheet!$CNU$2:$CNU$6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36-44BA-BAF1-F5135B500230}"/>
            </c:ext>
          </c:extLst>
        </c:ser>
        <c:ser>
          <c:idx val="8"/>
          <c:order val="8"/>
          <c:tx>
            <c:v>Line_Labels</c:v>
          </c:tx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00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FFFFFF">
                            <a:lumMod val="100000"/>
                          </a:srgbClr>
                        </a:solidFill>
                      </a:defRPr>
                    </a:pPr>
                    <a:fld id="{6FD78932-8DCA-4285-A31D-0331BE2E0805}" type="CELLRANGE">
                      <a:rPr lang="pt-BR"/>
                      <a:pPr>
                        <a:defRPr sz="1100" b="1">
                          <a:solidFill>
                            <a:srgbClr val="FFFFFF">
                              <a:lumMod val="100000"/>
                            </a:srgbClr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136-44BA-BAF1-F5135B500230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FFFFFF">
                            <a:lumMod val="100000"/>
                          </a:srgbClr>
                        </a:solidFill>
                      </a:defRPr>
                    </a:pPr>
                    <a:fld id="{3444C0B5-87AC-4A79-B2BF-F96AE47BC51D}" type="CELLRANGE">
                      <a:rPr lang="pt-BR"/>
                      <a:pPr>
                        <a:defRPr sz="1100" b="1">
                          <a:solidFill>
                            <a:srgbClr val="FFFFFF">
                              <a:lumMod val="100000"/>
                            </a:srgbClr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136-44BA-BAF1-F5135B500230}"/>
                </c:ext>
              </c:extLst>
            </c:dLbl>
            <c:dLbl>
              <c:idx val="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FFFFFF">
                            <a:lumMod val="100000"/>
                          </a:srgbClr>
                        </a:solidFill>
                      </a:defRPr>
                    </a:pPr>
                    <a:fld id="{E58B2C4A-AC68-4759-A5C0-8DF3BD8CA6C5}" type="CELLRANGE">
                      <a:rPr lang="pt-BR"/>
                      <a:pPr>
                        <a:defRPr sz="1100" b="1">
                          <a:solidFill>
                            <a:srgbClr val="FFFFFF">
                              <a:lumMod val="100000"/>
                            </a:srgbClr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136-44BA-BAF1-F5135B500230}"/>
                </c:ext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FFFFFF">
                            <a:lumMod val="100000"/>
                          </a:srgbClr>
                        </a:solidFill>
                      </a:defRPr>
                    </a:pPr>
                    <a:fld id="{E4775E2A-3B1B-48D1-80A7-BC7D8D5149EA}" type="CELLRANGE">
                      <a:rPr lang="pt-BR"/>
                      <a:pPr>
                        <a:defRPr sz="1100" b="1">
                          <a:solidFill>
                            <a:srgbClr val="FFFFFF">
                              <a:lumMod val="100000"/>
                            </a:srgbClr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136-44BA-BAF1-F5135B5002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ChartsDataSheet!$CNV$3:$CNV$6</c:f>
              <c:numCache>
                <c:formatCode>General</c:formatCode>
                <c:ptCount val="4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xVal>
          <c:yVal>
            <c:numRef>
              <c:f>ChartsDataSheet!$CNW$3:$CNW$6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ChartsDataSheet!$CNR$3:$CNR$6</c15:f>
                <c15:dlblRangeCache>
                  <c:ptCount val="4"/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2136-44BA-BAF1-F5135B500230}"/>
            </c:ext>
          </c:extLst>
        </c:ser>
        <c:ser>
          <c:idx val="9"/>
          <c:order val="9"/>
          <c:tx>
            <c:v>Line_Percentages</c:v>
          </c:tx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00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FFFFFF">
                            <a:lumMod val="100000"/>
                          </a:srgbClr>
                        </a:solidFill>
                      </a:defRPr>
                    </a:pPr>
                    <a:fld id="{DB1C7958-D53F-4161-95E7-D07557308F4D}" type="CELLRANGE">
                      <a:rPr lang="pt-BR"/>
                      <a:pPr>
                        <a:defRPr sz="1100" b="1">
                          <a:solidFill>
                            <a:srgbClr val="FFFFFF">
                              <a:lumMod val="100000"/>
                            </a:srgbClr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136-44BA-BAF1-F5135B500230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FFFFFF">
                            <a:lumMod val="100000"/>
                          </a:srgbClr>
                        </a:solidFill>
                      </a:defRPr>
                    </a:pPr>
                    <a:fld id="{4A729D8A-5F3C-433E-9D22-85F4D89524F2}" type="CELLRANGE">
                      <a:rPr lang="pt-BR"/>
                      <a:pPr>
                        <a:defRPr sz="1100" b="1">
                          <a:solidFill>
                            <a:srgbClr val="FFFFFF">
                              <a:lumMod val="100000"/>
                            </a:srgbClr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136-44BA-BAF1-F5135B500230}"/>
                </c:ext>
              </c:extLst>
            </c:dLbl>
            <c:dLbl>
              <c:idx val="2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FFFFFF">
                            <a:lumMod val="100000"/>
                          </a:srgbClr>
                        </a:solidFill>
                      </a:defRPr>
                    </a:pPr>
                    <a:fld id="{9F98F828-9ADE-4EF6-85E5-18195472B1F1}" type="CELLRANGE">
                      <a:rPr lang="pt-BR"/>
                      <a:pPr>
                        <a:defRPr sz="1100" b="1">
                          <a:solidFill>
                            <a:srgbClr val="FFFFFF">
                              <a:lumMod val="100000"/>
                            </a:srgbClr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136-44BA-BAF1-F5135B500230}"/>
                </c:ext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100" b="1">
                        <a:solidFill>
                          <a:srgbClr val="FFFFFF">
                            <a:lumMod val="100000"/>
                          </a:srgbClr>
                        </a:solidFill>
                      </a:defRPr>
                    </a:pPr>
                    <a:fld id="{8863B9A9-9958-41CD-8643-1CC33653D49F}" type="CELLRANGE">
                      <a:rPr lang="pt-BR"/>
                      <a:pPr>
                        <a:defRPr sz="1100" b="1">
                          <a:solidFill>
                            <a:srgbClr val="FFFFFF">
                              <a:lumMod val="100000"/>
                            </a:srgbClr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136-44BA-BAF1-F5135B5002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ChartsDataSheet!$CNV$3:$CNV$6</c:f>
              <c:numCache>
                <c:formatCode>General</c:formatCode>
                <c:ptCount val="4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xVal>
          <c:yVal>
            <c:numRef>
              <c:f>ChartsDataSheet!$CNX$3:$CNX$6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ChartsDataSheet!$CNY$3:$CNY$6</c15:f>
                <c15:dlblRangeCache>
                  <c:ptCount val="4"/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2136-44BA-BAF1-F5135B50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42768"/>
        <c:axId val="458043752"/>
      </c:scatterChart>
      <c:catAx>
        <c:axId val="45804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58043752"/>
        <c:crosses val="autoZero"/>
        <c:auto val="1"/>
        <c:lblAlgn val="ctr"/>
        <c:lblOffset val="100"/>
        <c:noMultiLvlLbl val="0"/>
      </c:catAx>
      <c:valAx>
        <c:axId val="458043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58042768"/>
        <c:crosses val="autoZero"/>
        <c:crossBetween val="between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3</xdr:row>
      <xdr:rowOff>22859</xdr:rowOff>
    </xdr:from>
    <xdr:to>
      <xdr:col>12</xdr:col>
      <xdr:colOff>617220</xdr:colOff>
      <xdr:row>12</xdr:row>
      <xdr:rowOff>236220</xdr:rowOff>
    </xdr:to>
    <xdr:graphicFrame macro="">
      <xdr:nvGraphicFramePr>
        <xdr:cNvPr id="2" name="ChartFX">
          <a:extLst>
            <a:ext uri="{FF2B5EF4-FFF2-40B4-BE49-F238E27FC236}">
              <a16:creationId xmlns:a16="http://schemas.microsoft.com/office/drawing/2014/main" id="{D5B81B4E-7DDF-4DFF-9056-B2EDEA809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15240</xdr:rowOff>
    </xdr:from>
    <xdr:to>
      <xdr:col>12</xdr:col>
      <xdr:colOff>647700</xdr:colOff>
      <xdr:row>22</xdr:row>
      <xdr:rowOff>236220</xdr:rowOff>
    </xdr:to>
    <xdr:graphicFrame macro="">
      <xdr:nvGraphicFramePr>
        <xdr:cNvPr id="3" name="ChartFXM">
          <a:extLst>
            <a:ext uri="{FF2B5EF4-FFF2-40B4-BE49-F238E27FC236}">
              <a16:creationId xmlns:a16="http://schemas.microsoft.com/office/drawing/2014/main" id="{5D6D2B23-9DB3-46BF-BC04-93E0205FD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</xdr:colOff>
      <xdr:row>12</xdr:row>
      <xdr:rowOff>243840</xdr:rowOff>
    </xdr:from>
    <xdr:to>
      <xdr:col>20</xdr:col>
      <xdr:colOff>243840</xdr:colOff>
      <xdr:row>13</xdr:row>
      <xdr:rowOff>53340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CB90C41-1A49-49C4-9154-6262AE5680E4}"/>
            </a:ext>
          </a:extLst>
        </xdr:cNvPr>
        <xdr:cNvSpPr/>
      </xdr:nvSpPr>
      <xdr:spPr>
        <a:xfrm>
          <a:off x="3985260" y="3352800"/>
          <a:ext cx="9311640" cy="685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16</xdr:col>
      <xdr:colOff>472440</xdr:colOff>
      <xdr:row>14</xdr:row>
      <xdr:rowOff>45720</xdr:rowOff>
    </xdr:from>
    <xdr:to>
      <xdr:col>19</xdr:col>
      <xdr:colOff>624840</xdr:colOff>
      <xdr:row>17</xdr:row>
      <xdr:rowOff>243840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B425B90-C8C6-4D49-970A-80AFE4EF9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472440</xdr:colOff>
      <xdr:row>19</xdr:row>
      <xdr:rowOff>22860</xdr:rowOff>
    </xdr:from>
    <xdr:to>
      <xdr:col>19</xdr:col>
      <xdr:colOff>624840</xdr:colOff>
      <xdr:row>22</xdr:row>
      <xdr:rowOff>220980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CB3957B-01D7-4C51-8A6B-0966C861B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</xdr:colOff>
      <xdr:row>0</xdr:row>
      <xdr:rowOff>57150</xdr:rowOff>
    </xdr:from>
    <xdr:to>
      <xdr:col>8</xdr:col>
      <xdr:colOff>523875</xdr:colOff>
      <xdr:row>9</xdr:row>
      <xdr:rowOff>85725</xdr:rowOff>
    </xdr:to>
    <xdr:graphicFrame macro="">
      <xdr:nvGraphicFramePr>
        <xdr:cNvPr id="4" name="RBC_1">
          <a:extLst>
            <a:ext uri="{FF2B5EF4-FFF2-40B4-BE49-F238E27FC236}">
              <a16:creationId xmlns:a16="http://schemas.microsoft.com/office/drawing/2014/main" id="{157817EE-D1D9-4BCB-8929-571DB0BDD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720725</xdr:colOff>
      <xdr:row>0</xdr:row>
      <xdr:rowOff>161925</xdr:rowOff>
    </xdr:from>
    <xdr:to>
      <xdr:col>13</xdr:col>
      <xdr:colOff>184150</xdr:colOff>
      <xdr:row>10</xdr:row>
      <xdr:rowOff>34925</xdr:rowOff>
    </xdr:to>
    <xdr:graphicFrame macro="">
      <xdr:nvGraphicFramePr>
        <xdr:cNvPr id="5" name="RBC_2">
          <a:extLst>
            <a:ext uri="{FF2B5EF4-FFF2-40B4-BE49-F238E27FC236}">
              <a16:creationId xmlns:a16="http://schemas.microsoft.com/office/drawing/2014/main" id="{0339873A-B73D-4D67-8235-F27381019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742949</xdr:colOff>
      <xdr:row>0</xdr:row>
      <xdr:rowOff>142874</xdr:rowOff>
    </xdr:from>
    <xdr:to>
      <xdr:col>20</xdr:col>
      <xdr:colOff>542924</xdr:colOff>
      <xdr:row>20</xdr:row>
      <xdr:rowOff>133350</xdr:rowOff>
    </xdr:to>
    <xdr:graphicFrame macro="">
      <xdr:nvGraphicFramePr>
        <xdr:cNvPr id="2" name="SF2_1">
          <a:extLst>
            <a:ext uri="{FF2B5EF4-FFF2-40B4-BE49-F238E27FC236}">
              <a16:creationId xmlns:a16="http://schemas.microsoft.com/office/drawing/2014/main" id="{EE573F3F-3406-44AF-A06C-A2E5CBEE0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xceldashboardschool.com/ultimate-dashboard-too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44DB-C01A-4ED0-BBCB-6111904F6147}">
  <sheetPr codeName="Sheet1"/>
  <dimension ref="A1:COB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42578125" style="44" customWidth="1"/>
    <col min="2" max="2" width="3.5703125" style="44" customWidth="1"/>
    <col min="3" max="5" width="2" style="44" customWidth="1"/>
    <col min="6" max="6" width="4.42578125" style="44" customWidth="1"/>
    <col min="7" max="7" width="4.7109375" style="44" customWidth="1"/>
    <col min="8" max="8" width="4.140625" style="44" customWidth="1"/>
    <col min="9" max="9" width="7.28515625" style="44" customWidth="1"/>
    <col min="10" max="10" width="9" style="44" customWidth="1"/>
    <col min="11" max="11" width="10.42578125" style="44" customWidth="1"/>
    <col min="12" max="12" width="7.42578125" style="44" customWidth="1"/>
    <col min="13" max="14" width="6" style="44" customWidth="1"/>
    <col min="15" max="17" width="6.85546875" style="44" customWidth="1"/>
    <col min="18" max="18" width="4.7109375" style="44" customWidth="1"/>
    <col min="19" max="19" width="11.85546875" style="44" customWidth="1"/>
    <col min="20" max="20" width="11.5703125" style="44" customWidth="1"/>
    <col min="21" max="21" width="9" style="44" customWidth="1"/>
    <col min="22" max="22" width="10.140625" style="44" customWidth="1"/>
    <col min="23" max="23" width="8.42578125" style="44" customWidth="1"/>
    <col min="24" max="24" width="11.140625" style="44" customWidth="1"/>
    <col min="25" max="25" width="4.5703125" style="44" customWidth="1"/>
    <col min="26" max="26" width="3.42578125" style="44" customWidth="1"/>
    <col min="27" max="29" width="2" style="44" customWidth="1"/>
    <col min="30" max="30" width="4.42578125" style="44" customWidth="1"/>
    <col min="31" max="31" width="4.7109375" style="44" customWidth="1"/>
    <col min="32" max="32" width="4.140625" style="44" customWidth="1"/>
    <col min="33" max="33" width="11.42578125" style="44" customWidth="1"/>
    <col min="34" max="34" width="8.28515625" style="44" customWidth="1"/>
    <col min="35" max="41" width="6" style="44" customWidth="1"/>
    <col min="42" max="44" width="7" style="44" customWidth="1"/>
    <col min="45" max="50" width="6.85546875" style="44" customWidth="1"/>
    <col min="51" max="53" width="7.85546875" style="44" customWidth="1"/>
    <col min="54" max="54" width="12" style="44" customWidth="1"/>
    <col min="55" max="55" width="6.5703125" style="44" customWidth="1"/>
    <col min="56" max="56" width="9.140625" style="44"/>
    <col min="57" max="62" width="2" style="44" customWidth="1"/>
    <col min="63" max="63" width="7.85546875" style="44" customWidth="1"/>
    <col min="64" max="65" width="7.140625" style="44" customWidth="1"/>
    <col min="66" max="100" width="9.140625" style="44"/>
    <col min="101" max="101" width="20.42578125" style="44" customWidth="1"/>
    <col min="102" max="102" width="11.85546875" style="44" customWidth="1"/>
    <col min="103" max="103" width="11.5703125" style="44" customWidth="1"/>
    <col min="104" max="104" width="9" style="44" customWidth="1"/>
    <col min="105" max="105" width="10.140625" style="44" customWidth="1"/>
    <col min="106" max="107" width="6.42578125" style="44" customWidth="1"/>
    <col min="108" max="108" width="4.28515625" style="44" customWidth="1"/>
    <col min="109" max="110" width="7.85546875" style="44" customWidth="1"/>
    <col min="111" max="112" width="6.42578125" style="44" customWidth="1"/>
    <col min="113" max="113" width="4.28515625" style="44" customWidth="1"/>
    <col min="114" max="115" width="7.85546875" style="44" customWidth="1"/>
    <col min="116" max="1500" width="9.140625" style="44"/>
    <col min="1501" max="1501" width="24" style="44" customWidth="1"/>
    <col min="1502" max="1502" width="11.85546875" style="44" customWidth="1"/>
    <col min="1503" max="1503" width="11.5703125" style="44" customWidth="1"/>
    <col min="1504" max="1504" width="9" style="44" customWidth="1"/>
    <col min="1505" max="1505" width="10.140625" style="44" customWidth="1"/>
    <col min="1506" max="1506" width="7.85546875" style="44" customWidth="1"/>
    <col min="1507" max="1600" width="9.140625" style="44"/>
    <col min="1601" max="1601" width="14.42578125" style="44" customWidth="1"/>
    <col min="1602" max="1602" width="3.5703125" style="44" customWidth="1"/>
    <col min="1603" max="1603" width="6.5703125" style="44" customWidth="1"/>
    <col min="1604" max="1604" width="7.140625" style="44" customWidth="1"/>
    <col min="1605" max="1605" width="7.42578125" style="44" customWidth="1"/>
    <col min="1606" max="1608" width="6" style="44" customWidth="1"/>
    <col min="1609" max="1609" width="7.28515625" style="44" customWidth="1"/>
    <col min="1610" max="1610" width="9" style="44" customWidth="1"/>
    <col min="1611" max="1611" width="9.7109375" style="44" customWidth="1"/>
    <col min="1612" max="1612" width="7" style="44" customWidth="1"/>
    <col min="1613" max="1613" width="8.5703125" style="44" customWidth="1"/>
    <col min="1614" max="1614" width="4.85546875" style="44" customWidth="1"/>
    <col min="1615" max="1617" width="7.140625" style="44" customWidth="1"/>
    <col min="1618" max="1618" width="6.85546875" style="44" customWidth="1"/>
    <col min="1619" max="1619" width="11.85546875" style="44" customWidth="1"/>
    <col min="1620" max="1620" width="11.5703125" style="44" customWidth="1"/>
    <col min="1621" max="1621" width="9" style="44" customWidth="1"/>
    <col min="1622" max="1622" width="10.140625" style="44" customWidth="1"/>
    <col min="1623" max="1623" width="6.85546875" style="44" customWidth="1"/>
    <col min="1624" max="1624" width="7.140625" style="44" customWidth="1"/>
    <col min="1625" max="1900" width="9.140625" style="44"/>
    <col min="1901" max="1901" width="24.42578125" style="44" customWidth="1"/>
    <col min="1902" max="1902" width="11.85546875" style="44" customWidth="1"/>
    <col min="1903" max="1903" width="11.5703125" style="44" customWidth="1"/>
    <col min="1904" max="1904" width="9" style="44" customWidth="1"/>
    <col min="1905" max="1905" width="10.140625" style="44" customWidth="1"/>
    <col min="1906" max="2000" width="9.140625" style="44"/>
    <col min="2001" max="2001" width="21" style="44" customWidth="1"/>
    <col min="2002" max="2002" width="11.85546875" style="44" customWidth="1"/>
    <col min="2003" max="2003" width="11.5703125" style="44" customWidth="1"/>
    <col min="2004" max="2004" width="9" style="44" customWidth="1"/>
    <col min="2005" max="2005" width="10.140625" style="44" customWidth="1"/>
    <col min="2006" max="2006" width="6.5703125" style="44" customWidth="1"/>
    <col min="2007" max="2007" width="7" style="44" customWidth="1"/>
    <col min="2008" max="2008" width="11.140625" style="44" customWidth="1"/>
    <col min="2009" max="2009" width="10" style="44" customWidth="1"/>
    <col min="2010" max="2010" width="7" style="44" customWidth="1"/>
    <col min="2011" max="2011" width="5.5703125" style="44" customWidth="1"/>
    <col min="2012" max="2012" width="17.85546875" style="44" customWidth="1"/>
    <col min="2013" max="2100" width="9.140625" style="44"/>
    <col min="2101" max="2101" width="18.42578125" style="44" customWidth="1"/>
    <col min="2102" max="2102" width="11.85546875" style="44" customWidth="1"/>
    <col min="2103" max="2103" width="11.5703125" style="44" customWidth="1"/>
    <col min="2104" max="2104" width="9" style="44" customWidth="1"/>
    <col min="2105" max="2105" width="10.140625" style="44" customWidth="1"/>
    <col min="2106" max="2109" width="9.140625" style="44"/>
  </cols>
  <sheetData>
    <row r="1" spans="1:2420" s="39" customFormat="1" x14ac:dyDescent="0.25">
      <c r="A1" s="32" t="s">
        <v>36</v>
      </c>
      <c r="B1" s="32" t="s">
        <v>37</v>
      </c>
      <c r="C1" s="32">
        <v>1</v>
      </c>
      <c r="D1" s="32">
        <v>2</v>
      </c>
      <c r="E1" s="32">
        <v>3</v>
      </c>
      <c r="F1" s="32" t="s">
        <v>38</v>
      </c>
      <c r="G1" s="32" t="s">
        <v>39</v>
      </c>
      <c r="H1" s="32" t="s">
        <v>40</v>
      </c>
      <c r="I1" s="32" t="s">
        <v>41</v>
      </c>
      <c r="J1" s="32" t="s">
        <v>42</v>
      </c>
      <c r="K1" s="32" t="s">
        <v>43</v>
      </c>
      <c r="L1" s="32" t="s">
        <v>44</v>
      </c>
      <c r="M1" s="32" t="s">
        <v>45</v>
      </c>
      <c r="N1" s="32" t="s">
        <v>46</v>
      </c>
      <c r="O1" s="40" t="s">
        <v>47</v>
      </c>
      <c r="P1" s="32" t="s">
        <v>48</v>
      </c>
      <c r="Q1" s="32" t="s">
        <v>49</v>
      </c>
      <c r="R1" s="32" t="s">
        <v>50</v>
      </c>
      <c r="S1" s="32" t="s">
        <v>51</v>
      </c>
      <c r="T1" s="32" t="s">
        <v>52</v>
      </c>
      <c r="U1" s="32" t="s">
        <v>53</v>
      </c>
      <c r="V1" s="32" t="s">
        <v>54</v>
      </c>
      <c r="W1" s="32" t="s">
        <v>55</v>
      </c>
      <c r="X1" s="32" t="s">
        <v>56</v>
      </c>
      <c r="Y1" s="32" t="s">
        <v>57</v>
      </c>
      <c r="Z1" s="33" t="s">
        <v>58</v>
      </c>
      <c r="AA1" s="33">
        <v>1</v>
      </c>
      <c r="AB1" s="33">
        <v>2</v>
      </c>
      <c r="AC1" s="33">
        <v>3</v>
      </c>
      <c r="AD1" s="33" t="s">
        <v>38</v>
      </c>
      <c r="AE1" s="33" t="s">
        <v>39</v>
      </c>
      <c r="AF1" s="33" t="s">
        <v>40</v>
      </c>
      <c r="AG1" s="33" t="s">
        <v>59</v>
      </c>
      <c r="AH1" s="33" t="s">
        <v>60</v>
      </c>
      <c r="AI1" s="41" t="s">
        <v>61</v>
      </c>
      <c r="AJ1" s="41" t="s">
        <v>62</v>
      </c>
      <c r="AK1" s="41" t="s">
        <v>63</v>
      </c>
      <c r="AL1" s="41" t="s">
        <v>64</v>
      </c>
      <c r="AM1" s="41" t="s">
        <v>65</v>
      </c>
      <c r="AN1" s="41" t="s">
        <v>66</v>
      </c>
      <c r="AO1" s="41" t="s">
        <v>67</v>
      </c>
      <c r="AP1" s="41" t="s">
        <v>68</v>
      </c>
      <c r="AQ1" s="41" t="s">
        <v>69</v>
      </c>
      <c r="AR1" s="41" t="s">
        <v>70</v>
      </c>
      <c r="AS1" s="41" t="s">
        <v>71</v>
      </c>
      <c r="AT1" s="41" t="s">
        <v>72</v>
      </c>
      <c r="AU1" s="41" t="s">
        <v>73</v>
      </c>
      <c r="AV1" s="41" t="s">
        <v>74</v>
      </c>
      <c r="AW1" s="41" t="s">
        <v>75</v>
      </c>
      <c r="AX1" s="41" t="s">
        <v>76</v>
      </c>
      <c r="AY1" s="41" t="s">
        <v>77</v>
      </c>
      <c r="AZ1" s="41" t="s">
        <v>78</v>
      </c>
      <c r="BA1" s="41" t="s">
        <v>79</v>
      </c>
      <c r="BB1" s="42" t="s">
        <v>80</v>
      </c>
      <c r="BC1" s="42" t="s">
        <v>81</v>
      </c>
      <c r="BD1" s="31" t="s">
        <v>82</v>
      </c>
      <c r="BE1" s="32">
        <v>1</v>
      </c>
      <c r="BF1" s="32">
        <v>2</v>
      </c>
      <c r="BG1" s="32">
        <v>3</v>
      </c>
      <c r="BH1" s="33">
        <v>1</v>
      </c>
      <c r="BI1" s="33">
        <v>2</v>
      </c>
      <c r="BJ1" s="33">
        <v>3</v>
      </c>
      <c r="BK1" s="32" t="s">
        <v>83</v>
      </c>
      <c r="BL1" s="32" t="s">
        <v>84</v>
      </c>
      <c r="BM1" s="32" t="s">
        <v>85</v>
      </c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34" t="s">
        <v>86</v>
      </c>
      <c r="CX1" s="34" t="s">
        <v>51</v>
      </c>
      <c r="CY1" s="34" t="s">
        <v>52</v>
      </c>
      <c r="CZ1" s="35" t="s">
        <v>53</v>
      </c>
      <c r="DA1" s="34" t="s">
        <v>54</v>
      </c>
      <c r="DB1" s="35" t="s">
        <v>87</v>
      </c>
      <c r="DC1" s="35" t="s">
        <v>88</v>
      </c>
      <c r="DD1" s="35" t="s">
        <v>89</v>
      </c>
      <c r="DE1" s="35" t="s">
        <v>90</v>
      </c>
      <c r="DF1" s="35" t="s">
        <v>91</v>
      </c>
      <c r="DG1" s="35" t="s">
        <v>87</v>
      </c>
      <c r="DH1" s="35" t="s">
        <v>88</v>
      </c>
      <c r="DI1" s="35" t="s">
        <v>89</v>
      </c>
      <c r="DJ1" s="35" t="s">
        <v>90</v>
      </c>
      <c r="DK1" s="35" t="s">
        <v>91</v>
      </c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  <c r="IW1" s="43"/>
      <c r="IX1" s="43"/>
      <c r="IY1" s="43"/>
      <c r="IZ1" s="43"/>
      <c r="JA1" s="43"/>
      <c r="JB1" s="43"/>
      <c r="JC1" s="43"/>
      <c r="JD1" s="43"/>
      <c r="JE1" s="43"/>
      <c r="JF1" s="43"/>
      <c r="JG1" s="43"/>
      <c r="JH1" s="43"/>
      <c r="JI1" s="43"/>
      <c r="JJ1" s="43"/>
      <c r="JK1" s="43"/>
      <c r="JL1" s="43"/>
      <c r="JM1" s="43"/>
      <c r="JN1" s="43"/>
      <c r="JO1" s="43"/>
      <c r="JP1" s="43"/>
      <c r="JQ1" s="43"/>
      <c r="JR1" s="43"/>
      <c r="JS1" s="43"/>
      <c r="JT1" s="43"/>
      <c r="JU1" s="43"/>
      <c r="JV1" s="43"/>
      <c r="JW1" s="43"/>
      <c r="JX1" s="43"/>
      <c r="JY1" s="43"/>
      <c r="JZ1" s="43"/>
      <c r="KA1" s="43"/>
      <c r="KB1" s="43"/>
      <c r="KC1" s="43"/>
      <c r="KD1" s="43"/>
      <c r="KE1" s="43"/>
      <c r="KF1" s="43"/>
      <c r="KG1" s="43"/>
      <c r="KH1" s="43"/>
      <c r="KI1" s="43"/>
      <c r="KJ1" s="43"/>
      <c r="KK1" s="43"/>
      <c r="KL1" s="43"/>
      <c r="KM1" s="43"/>
      <c r="KN1" s="43"/>
      <c r="KO1" s="43"/>
      <c r="KP1" s="43"/>
      <c r="KQ1" s="43"/>
      <c r="KR1" s="43"/>
      <c r="KS1" s="43"/>
      <c r="KT1" s="43"/>
      <c r="KU1" s="43"/>
      <c r="KV1" s="43"/>
      <c r="KW1" s="43"/>
      <c r="KX1" s="43"/>
      <c r="KY1" s="43"/>
      <c r="KZ1" s="43"/>
      <c r="LA1" s="43"/>
      <c r="LB1" s="43"/>
      <c r="LC1" s="43"/>
      <c r="LD1" s="43"/>
      <c r="LE1" s="43"/>
      <c r="LF1" s="43"/>
      <c r="LG1" s="43"/>
      <c r="LH1" s="43"/>
      <c r="LI1" s="43"/>
      <c r="LJ1" s="43"/>
      <c r="LK1" s="43"/>
      <c r="LL1" s="43"/>
      <c r="LM1" s="43"/>
      <c r="LN1" s="43"/>
      <c r="LO1" s="43"/>
      <c r="LP1" s="43"/>
      <c r="LQ1" s="43"/>
      <c r="LR1" s="43"/>
      <c r="LS1" s="43"/>
      <c r="LT1" s="43"/>
      <c r="LU1" s="43"/>
      <c r="LV1" s="43"/>
      <c r="LW1" s="43"/>
      <c r="LX1" s="43"/>
      <c r="LY1" s="43"/>
      <c r="LZ1" s="43"/>
      <c r="MA1" s="43"/>
      <c r="MB1" s="43"/>
      <c r="MC1" s="43"/>
      <c r="MD1" s="43"/>
      <c r="ME1" s="43"/>
      <c r="MF1" s="43"/>
      <c r="MG1" s="43"/>
      <c r="MH1" s="43"/>
      <c r="MI1" s="43"/>
      <c r="MJ1" s="43"/>
      <c r="MK1" s="43"/>
      <c r="ML1" s="43"/>
      <c r="MM1" s="43"/>
      <c r="MN1" s="43"/>
      <c r="MO1" s="43"/>
      <c r="MP1" s="43"/>
      <c r="MQ1" s="43"/>
      <c r="MR1" s="43"/>
      <c r="MS1" s="43"/>
      <c r="MT1" s="43"/>
      <c r="MU1" s="43"/>
      <c r="MV1" s="43"/>
      <c r="MW1" s="43"/>
      <c r="MX1" s="43"/>
      <c r="MY1" s="43"/>
      <c r="MZ1" s="43"/>
      <c r="NA1" s="43"/>
      <c r="NB1" s="43"/>
      <c r="NC1" s="43"/>
      <c r="ND1" s="43"/>
      <c r="NE1" s="43"/>
      <c r="NF1" s="43"/>
      <c r="NG1" s="43"/>
      <c r="NH1" s="43"/>
      <c r="NI1" s="43"/>
      <c r="NJ1" s="43"/>
      <c r="NK1" s="43"/>
      <c r="NL1" s="43"/>
      <c r="NM1" s="43"/>
      <c r="NN1" s="43"/>
      <c r="NO1" s="43"/>
      <c r="NP1" s="43"/>
      <c r="NQ1" s="43"/>
      <c r="NR1" s="43"/>
      <c r="NS1" s="43"/>
      <c r="NT1" s="43"/>
      <c r="NU1" s="43"/>
      <c r="NV1" s="43"/>
      <c r="NW1" s="43"/>
      <c r="NX1" s="43"/>
      <c r="NY1" s="43"/>
      <c r="NZ1" s="43"/>
      <c r="OA1" s="43"/>
      <c r="OB1" s="43"/>
      <c r="OC1" s="43"/>
      <c r="OD1" s="43"/>
      <c r="OE1" s="43"/>
      <c r="OF1" s="43"/>
      <c r="OG1" s="43"/>
      <c r="OH1" s="43"/>
      <c r="OI1" s="43"/>
      <c r="OJ1" s="43"/>
      <c r="OK1" s="43"/>
      <c r="OL1" s="43"/>
      <c r="OM1" s="43"/>
      <c r="ON1" s="43"/>
      <c r="OO1" s="43"/>
      <c r="OP1" s="43"/>
      <c r="OQ1" s="43"/>
      <c r="OR1" s="43"/>
      <c r="OS1" s="43"/>
      <c r="OT1" s="43"/>
      <c r="OU1" s="43"/>
      <c r="OV1" s="43"/>
      <c r="OW1" s="43"/>
      <c r="OX1" s="43"/>
      <c r="OY1" s="43"/>
      <c r="OZ1" s="43"/>
      <c r="PA1" s="43"/>
      <c r="PB1" s="43"/>
      <c r="PC1" s="43"/>
      <c r="PD1" s="43"/>
      <c r="PE1" s="43"/>
      <c r="PF1" s="43"/>
      <c r="PG1" s="43"/>
      <c r="PH1" s="43"/>
      <c r="PI1" s="43"/>
      <c r="PJ1" s="43"/>
      <c r="PK1" s="43"/>
      <c r="PL1" s="43"/>
      <c r="PM1" s="43"/>
      <c r="PN1" s="43"/>
      <c r="PO1" s="43"/>
      <c r="PP1" s="43"/>
      <c r="PQ1" s="43"/>
      <c r="PR1" s="43"/>
      <c r="PS1" s="43"/>
      <c r="PT1" s="43"/>
      <c r="PU1" s="43"/>
      <c r="PV1" s="43"/>
      <c r="PW1" s="43"/>
      <c r="PX1" s="43"/>
      <c r="PY1" s="43"/>
      <c r="PZ1" s="43"/>
      <c r="QA1" s="43"/>
      <c r="QB1" s="43"/>
      <c r="QC1" s="43"/>
      <c r="QD1" s="43"/>
      <c r="QE1" s="43"/>
      <c r="QF1" s="43"/>
      <c r="QG1" s="43"/>
      <c r="QH1" s="43"/>
      <c r="QI1" s="43"/>
      <c r="QJ1" s="43"/>
      <c r="QK1" s="43"/>
      <c r="QL1" s="43"/>
      <c r="QM1" s="43"/>
      <c r="QN1" s="43"/>
      <c r="QO1" s="43"/>
      <c r="QP1" s="43"/>
      <c r="QQ1" s="43"/>
      <c r="QR1" s="43"/>
      <c r="QS1" s="43"/>
      <c r="QT1" s="43"/>
      <c r="QU1" s="43"/>
      <c r="QV1" s="43"/>
      <c r="QW1" s="43"/>
      <c r="QX1" s="43"/>
      <c r="QY1" s="43"/>
      <c r="QZ1" s="43"/>
      <c r="RA1" s="43"/>
      <c r="RB1" s="43"/>
      <c r="RC1" s="43"/>
      <c r="RD1" s="43"/>
      <c r="RE1" s="43"/>
      <c r="RF1" s="43"/>
      <c r="RG1" s="43"/>
      <c r="RH1" s="43"/>
      <c r="RI1" s="43"/>
      <c r="RJ1" s="43"/>
      <c r="RK1" s="43"/>
      <c r="RL1" s="43"/>
      <c r="RM1" s="43"/>
      <c r="RN1" s="43"/>
      <c r="RO1" s="43"/>
      <c r="RP1" s="43"/>
      <c r="RQ1" s="43"/>
      <c r="RR1" s="43"/>
      <c r="RS1" s="43"/>
      <c r="RT1" s="43"/>
      <c r="RU1" s="43"/>
      <c r="RV1" s="43"/>
      <c r="RW1" s="43"/>
      <c r="RX1" s="43"/>
      <c r="RY1" s="43"/>
      <c r="RZ1" s="43"/>
      <c r="SA1" s="43"/>
      <c r="SB1" s="43"/>
      <c r="SC1" s="43"/>
      <c r="SD1" s="43"/>
      <c r="SE1" s="43"/>
      <c r="SF1" s="43"/>
      <c r="SG1" s="43"/>
      <c r="SH1" s="43"/>
      <c r="SI1" s="43"/>
      <c r="SJ1" s="43"/>
      <c r="SK1" s="43"/>
      <c r="SL1" s="43"/>
      <c r="SM1" s="43"/>
      <c r="SN1" s="43"/>
      <c r="SO1" s="43"/>
      <c r="SP1" s="43"/>
      <c r="SQ1" s="43"/>
      <c r="SR1" s="43"/>
      <c r="SS1" s="43"/>
      <c r="ST1" s="43"/>
      <c r="SU1" s="43"/>
      <c r="SV1" s="43"/>
      <c r="SW1" s="43"/>
      <c r="SX1" s="43"/>
      <c r="SY1" s="43"/>
      <c r="SZ1" s="43"/>
      <c r="TA1" s="43"/>
      <c r="TB1" s="43"/>
      <c r="TC1" s="43"/>
      <c r="TD1" s="43"/>
      <c r="TE1" s="43"/>
      <c r="TF1" s="43"/>
      <c r="TG1" s="43"/>
      <c r="TH1" s="43"/>
      <c r="TI1" s="43"/>
      <c r="TJ1" s="43"/>
      <c r="TK1" s="43"/>
      <c r="TL1" s="43"/>
      <c r="TM1" s="43"/>
      <c r="TN1" s="43"/>
      <c r="TO1" s="43"/>
      <c r="TP1" s="43"/>
      <c r="TQ1" s="43"/>
      <c r="TR1" s="43"/>
      <c r="TS1" s="43"/>
      <c r="TT1" s="43"/>
      <c r="TU1" s="43"/>
      <c r="TV1" s="43"/>
      <c r="TW1" s="43"/>
      <c r="TX1" s="43"/>
      <c r="TY1" s="43"/>
      <c r="TZ1" s="43"/>
      <c r="UA1" s="43"/>
      <c r="UB1" s="43"/>
      <c r="UC1" s="43"/>
      <c r="UD1" s="43"/>
      <c r="UE1" s="43"/>
      <c r="UF1" s="43"/>
      <c r="UG1" s="43"/>
      <c r="UH1" s="43"/>
      <c r="UI1" s="43"/>
      <c r="UJ1" s="43"/>
      <c r="UK1" s="43"/>
      <c r="UL1" s="43"/>
      <c r="UM1" s="43"/>
      <c r="UN1" s="43"/>
      <c r="UO1" s="43"/>
      <c r="UP1" s="43"/>
      <c r="UQ1" s="43"/>
      <c r="UR1" s="43"/>
      <c r="US1" s="43"/>
      <c r="UT1" s="43"/>
      <c r="UU1" s="43"/>
      <c r="UV1" s="43"/>
      <c r="UW1" s="43"/>
      <c r="UX1" s="43"/>
      <c r="UY1" s="43"/>
      <c r="UZ1" s="43"/>
      <c r="VA1" s="43"/>
      <c r="VB1" s="43"/>
      <c r="VC1" s="43"/>
      <c r="VD1" s="43"/>
      <c r="VE1" s="43"/>
      <c r="VF1" s="43"/>
      <c r="VG1" s="43"/>
      <c r="VH1" s="43"/>
      <c r="VI1" s="43"/>
      <c r="VJ1" s="43"/>
      <c r="VK1" s="43"/>
      <c r="VL1" s="43"/>
      <c r="VM1" s="43"/>
      <c r="VN1" s="43"/>
      <c r="VO1" s="43"/>
      <c r="VP1" s="43"/>
      <c r="VQ1" s="43"/>
      <c r="VR1" s="43"/>
      <c r="VS1" s="43"/>
      <c r="VT1" s="43"/>
      <c r="VU1" s="43"/>
      <c r="VV1" s="43"/>
      <c r="VW1" s="43"/>
      <c r="VX1" s="43"/>
      <c r="VY1" s="43"/>
      <c r="VZ1" s="43"/>
      <c r="WA1" s="43"/>
      <c r="WB1" s="43"/>
      <c r="WC1" s="43"/>
      <c r="WD1" s="43"/>
      <c r="WE1" s="43"/>
      <c r="WF1" s="43"/>
      <c r="WG1" s="43"/>
      <c r="WH1" s="43"/>
      <c r="WI1" s="43"/>
      <c r="WJ1" s="43"/>
      <c r="WK1" s="43"/>
      <c r="WL1" s="43"/>
      <c r="WM1" s="43"/>
      <c r="WN1" s="43"/>
      <c r="WO1" s="43"/>
      <c r="WP1" s="43"/>
      <c r="WQ1" s="43"/>
      <c r="WR1" s="43"/>
      <c r="WS1" s="43"/>
      <c r="WT1" s="43"/>
      <c r="WU1" s="43"/>
      <c r="WV1" s="43"/>
      <c r="WW1" s="43"/>
      <c r="WX1" s="43"/>
      <c r="WY1" s="43"/>
      <c r="WZ1" s="43"/>
      <c r="XA1" s="43"/>
      <c r="XB1" s="43"/>
      <c r="XC1" s="43"/>
      <c r="XD1" s="43"/>
      <c r="XE1" s="43"/>
      <c r="XF1" s="43"/>
      <c r="XG1" s="43"/>
      <c r="XH1" s="43"/>
      <c r="XI1" s="43"/>
      <c r="XJ1" s="43"/>
      <c r="XK1" s="43"/>
      <c r="XL1" s="43"/>
      <c r="XM1" s="43"/>
      <c r="XN1" s="43"/>
      <c r="XO1" s="43"/>
      <c r="XP1" s="43"/>
      <c r="XQ1" s="43"/>
      <c r="XR1" s="43"/>
      <c r="XS1" s="43"/>
      <c r="XT1" s="43"/>
      <c r="XU1" s="43"/>
      <c r="XV1" s="43"/>
      <c r="XW1" s="43"/>
      <c r="XX1" s="43"/>
      <c r="XY1" s="43"/>
      <c r="XZ1" s="43"/>
      <c r="YA1" s="43"/>
      <c r="YB1" s="43"/>
      <c r="YC1" s="43"/>
      <c r="YD1" s="43"/>
      <c r="YE1" s="43"/>
      <c r="YF1" s="43"/>
      <c r="YG1" s="43"/>
      <c r="YH1" s="43"/>
      <c r="YI1" s="43"/>
      <c r="YJ1" s="43"/>
      <c r="YK1" s="43"/>
      <c r="YL1" s="43"/>
      <c r="YM1" s="43"/>
      <c r="YN1" s="43"/>
      <c r="YO1" s="43"/>
      <c r="YP1" s="43"/>
      <c r="YQ1" s="43"/>
      <c r="YR1" s="43"/>
      <c r="YS1" s="43"/>
      <c r="YT1" s="43"/>
      <c r="YU1" s="43"/>
      <c r="YV1" s="43"/>
      <c r="YW1" s="43"/>
      <c r="YX1" s="43"/>
      <c r="YY1" s="43"/>
      <c r="YZ1" s="43"/>
      <c r="ZA1" s="43"/>
      <c r="ZB1" s="43"/>
      <c r="ZC1" s="43"/>
      <c r="ZD1" s="43"/>
      <c r="ZE1" s="43"/>
      <c r="ZF1" s="43"/>
      <c r="ZG1" s="43"/>
      <c r="ZH1" s="43"/>
      <c r="ZI1" s="43"/>
      <c r="ZJ1" s="43"/>
      <c r="ZK1" s="43"/>
      <c r="ZL1" s="43"/>
      <c r="ZM1" s="43"/>
      <c r="ZN1" s="43"/>
      <c r="ZO1" s="43"/>
      <c r="ZP1" s="43"/>
      <c r="ZQ1" s="43"/>
      <c r="ZR1" s="43"/>
      <c r="ZS1" s="43"/>
      <c r="ZT1" s="43"/>
      <c r="ZU1" s="43"/>
      <c r="ZV1" s="43"/>
      <c r="ZW1" s="43"/>
      <c r="ZX1" s="43"/>
      <c r="ZY1" s="43"/>
      <c r="ZZ1" s="43"/>
      <c r="AAA1" s="43"/>
      <c r="AAB1" s="43"/>
      <c r="AAC1" s="43"/>
      <c r="AAD1" s="43"/>
      <c r="AAE1" s="43"/>
      <c r="AAF1" s="43"/>
      <c r="AAG1" s="43"/>
      <c r="AAH1" s="43"/>
      <c r="AAI1" s="43"/>
      <c r="AAJ1" s="43"/>
      <c r="AAK1" s="43"/>
      <c r="AAL1" s="43"/>
      <c r="AAM1" s="43"/>
      <c r="AAN1" s="43"/>
      <c r="AAO1" s="43"/>
      <c r="AAP1" s="43"/>
      <c r="AAQ1" s="43"/>
      <c r="AAR1" s="43"/>
      <c r="AAS1" s="43"/>
      <c r="AAT1" s="43"/>
      <c r="AAU1" s="43"/>
      <c r="AAV1" s="43"/>
      <c r="AAW1" s="43"/>
      <c r="AAX1" s="43"/>
      <c r="AAY1" s="43"/>
      <c r="AAZ1" s="43"/>
      <c r="ABA1" s="43"/>
      <c r="ABB1" s="43"/>
      <c r="ABC1" s="43"/>
      <c r="ABD1" s="43"/>
      <c r="ABE1" s="43"/>
      <c r="ABF1" s="43"/>
      <c r="ABG1" s="43"/>
      <c r="ABH1" s="43"/>
      <c r="ABI1" s="43"/>
      <c r="ABJ1" s="43"/>
      <c r="ABK1" s="43"/>
      <c r="ABL1" s="43"/>
      <c r="ABM1" s="43"/>
      <c r="ABN1" s="43"/>
      <c r="ABO1" s="43"/>
      <c r="ABP1" s="43"/>
      <c r="ABQ1" s="43"/>
      <c r="ABR1" s="43"/>
      <c r="ABS1" s="43"/>
      <c r="ABT1" s="43"/>
      <c r="ABU1" s="43"/>
      <c r="ABV1" s="43"/>
      <c r="ABW1" s="43"/>
      <c r="ABX1" s="43"/>
      <c r="ABY1" s="43"/>
      <c r="ABZ1" s="43"/>
      <c r="ACA1" s="43"/>
      <c r="ACB1" s="43"/>
      <c r="ACC1" s="43"/>
      <c r="ACD1" s="43"/>
      <c r="ACE1" s="43"/>
      <c r="ACF1" s="43"/>
      <c r="ACG1" s="43"/>
      <c r="ACH1" s="43"/>
      <c r="ACI1" s="43"/>
      <c r="ACJ1" s="43"/>
      <c r="ACK1" s="43"/>
      <c r="ACL1" s="43"/>
      <c r="ACM1" s="43"/>
      <c r="ACN1" s="43"/>
      <c r="ACO1" s="43"/>
      <c r="ACP1" s="43"/>
      <c r="ACQ1" s="43"/>
      <c r="ACR1" s="43"/>
      <c r="ACS1" s="43"/>
      <c r="ACT1" s="43"/>
      <c r="ACU1" s="43"/>
      <c r="ACV1" s="43"/>
      <c r="ACW1" s="43"/>
      <c r="ACX1" s="43"/>
      <c r="ACY1" s="43"/>
      <c r="ACZ1" s="43"/>
      <c r="ADA1" s="43"/>
      <c r="ADB1" s="43"/>
      <c r="ADC1" s="43"/>
      <c r="ADD1" s="43"/>
      <c r="ADE1" s="43"/>
      <c r="ADF1" s="43"/>
      <c r="ADG1" s="43"/>
      <c r="ADH1" s="43"/>
      <c r="ADI1" s="43"/>
      <c r="ADJ1" s="43"/>
      <c r="ADK1" s="43"/>
      <c r="ADL1" s="43"/>
      <c r="ADM1" s="43"/>
      <c r="ADN1" s="43"/>
      <c r="ADO1" s="43"/>
      <c r="ADP1" s="43"/>
      <c r="ADQ1" s="43"/>
      <c r="ADR1" s="43"/>
      <c r="ADS1" s="43"/>
      <c r="ADT1" s="43"/>
      <c r="ADU1" s="43"/>
      <c r="ADV1" s="43"/>
      <c r="ADW1" s="43"/>
      <c r="ADX1" s="43"/>
      <c r="ADY1" s="43"/>
      <c r="ADZ1" s="43"/>
      <c r="AEA1" s="43"/>
      <c r="AEB1" s="43"/>
      <c r="AEC1" s="43"/>
      <c r="AED1" s="43"/>
      <c r="AEE1" s="43"/>
      <c r="AEF1" s="43"/>
      <c r="AEG1" s="43"/>
      <c r="AEH1" s="43"/>
      <c r="AEI1" s="43"/>
      <c r="AEJ1" s="43"/>
      <c r="AEK1" s="43"/>
      <c r="AEL1" s="43"/>
      <c r="AEM1" s="43"/>
      <c r="AEN1" s="43"/>
      <c r="AEO1" s="43"/>
      <c r="AEP1" s="43"/>
      <c r="AEQ1" s="43"/>
      <c r="AER1" s="43"/>
      <c r="AES1" s="43"/>
      <c r="AET1" s="43"/>
      <c r="AEU1" s="43"/>
      <c r="AEV1" s="43"/>
      <c r="AEW1" s="43"/>
      <c r="AEX1" s="43"/>
      <c r="AEY1" s="43"/>
      <c r="AEZ1" s="43"/>
      <c r="AFA1" s="43"/>
      <c r="AFB1" s="43"/>
      <c r="AFC1" s="43"/>
      <c r="AFD1" s="43"/>
      <c r="AFE1" s="43"/>
      <c r="AFF1" s="43"/>
      <c r="AFG1" s="43"/>
      <c r="AFH1" s="43"/>
      <c r="AFI1" s="43"/>
      <c r="AFJ1" s="43"/>
      <c r="AFK1" s="43"/>
      <c r="AFL1" s="43"/>
      <c r="AFM1" s="43"/>
      <c r="AFN1" s="43"/>
      <c r="AFO1" s="43"/>
      <c r="AFP1" s="43"/>
      <c r="AFQ1" s="43"/>
      <c r="AFR1" s="43"/>
      <c r="AFS1" s="43"/>
      <c r="AFT1" s="43"/>
      <c r="AFU1" s="43"/>
      <c r="AFV1" s="43"/>
      <c r="AFW1" s="43"/>
      <c r="AFX1" s="43"/>
      <c r="AFY1" s="43"/>
      <c r="AFZ1" s="43"/>
      <c r="AGA1" s="43"/>
      <c r="AGB1" s="43"/>
      <c r="AGC1" s="43"/>
      <c r="AGD1" s="43"/>
      <c r="AGE1" s="43"/>
      <c r="AGF1" s="43"/>
      <c r="AGG1" s="43"/>
      <c r="AGH1" s="43"/>
      <c r="AGI1" s="43"/>
      <c r="AGJ1" s="43"/>
      <c r="AGK1" s="43"/>
      <c r="AGL1" s="43"/>
      <c r="AGM1" s="43"/>
      <c r="AGN1" s="43"/>
      <c r="AGO1" s="43"/>
      <c r="AGP1" s="43"/>
      <c r="AGQ1" s="43"/>
      <c r="AGR1" s="43"/>
      <c r="AGS1" s="43"/>
      <c r="AGT1" s="43"/>
      <c r="AGU1" s="43"/>
      <c r="AGV1" s="43"/>
      <c r="AGW1" s="43"/>
      <c r="AGX1" s="43"/>
      <c r="AGY1" s="43"/>
      <c r="AGZ1" s="43"/>
      <c r="AHA1" s="43"/>
      <c r="AHB1" s="43"/>
      <c r="AHC1" s="43"/>
      <c r="AHD1" s="43"/>
      <c r="AHE1" s="43"/>
      <c r="AHF1" s="43"/>
      <c r="AHG1" s="43"/>
      <c r="AHH1" s="43"/>
      <c r="AHI1" s="43"/>
      <c r="AHJ1" s="43"/>
      <c r="AHK1" s="43"/>
      <c r="AHL1" s="43"/>
      <c r="AHM1" s="43"/>
      <c r="AHN1" s="43"/>
      <c r="AHO1" s="43"/>
      <c r="AHP1" s="43"/>
      <c r="AHQ1" s="43"/>
      <c r="AHR1" s="43"/>
      <c r="AHS1" s="43"/>
      <c r="AHT1" s="43"/>
      <c r="AHU1" s="43"/>
      <c r="AHV1" s="43"/>
      <c r="AHW1" s="43"/>
      <c r="AHX1" s="43"/>
      <c r="AHY1" s="43"/>
      <c r="AHZ1" s="43"/>
      <c r="AIA1" s="43"/>
      <c r="AIB1" s="43"/>
      <c r="AIC1" s="43"/>
      <c r="AID1" s="43"/>
      <c r="AIE1" s="43"/>
      <c r="AIF1" s="43"/>
      <c r="AIG1" s="43"/>
      <c r="AIH1" s="43"/>
      <c r="AII1" s="43"/>
      <c r="AIJ1" s="43"/>
      <c r="AIK1" s="43"/>
      <c r="AIL1" s="43"/>
      <c r="AIM1" s="43"/>
      <c r="AIN1" s="43"/>
      <c r="AIO1" s="43"/>
      <c r="AIP1" s="43"/>
      <c r="AIQ1" s="43"/>
      <c r="AIR1" s="43"/>
      <c r="AIS1" s="43"/>
      <c r="AIT1" s="43"/>
      <c r="AIU1" s="43"/>
      <c r="AIV1" s="43"/>
      <c r="AIW1" s="43"/>
      <c r="AIX1" s="43"/>
      <c r="AIY1" s="43"/>
      <c r="AIZ1" s="43"/>
      <c r="AJA1" s="43"/>
      <c r="AJB1" s="43"/>
      <c r="AJC1" s="43"/>
      <c r="AJD1" s="43"/>
      <c r="AJE1" s="43"/>
      <c r="AJF1" s="43"/>
      <c r="AJG1" s="43"/>
      <c r="AJH1" s="43"/>
      <c r="AJI1" s="43"/>
      <c r="AJJ1" s="43"/>
      <c r="AJK1" s="43"/>
      <c r="AJL1" s="43"/>
      <c r="AJM1" s="43"/>
      <c r="AJN1" s="43"/>
      <c r="AJO1" s="43"/>
      <c r="AJP1" s="43"/>
      <c r="AJQ1" s="43"/>
      <c r="AJR1" s="43"/>
      <c r="AJS1" s="43"/>
      <c r="AJT1" s="43"/>
      <c r="AJU1" s="43"/>
      <c r="AJV1" s="43"/>
      <c r="AJW1" s="43"/>
      <c r="AJX1" s="43"/>
      <c r="AJY1" s="43"/>
      <c r="AJZ1" s="43"/>
      <c r="AKA1" s="43"/>
      <c r="AKB1" s="43"/>
      <c r="AKC1" s="43"/>
      <c r="AKD1" s="43"/>
      <c r="AKE1" s="43"/>
      <c r="AKF1" s="43"/>
      <c r="AKG1" s="43"/>
      <c r="AKH1" s="43"/>
      <c r="AKI1" s="43"/>
      <c r="AKJ1" s="43"/>
      <c r="AKK1" s="43"/>
      <c r="AKL1" s="43"/>
      <c r="AKM1" s="43"/>
      <c r="AKN1" s="43"/>
      <c r="AKO1" s="43"/>
      <c r="AKP1" s="43"/>
      <c r="AKQ1" s="43"/>
      <c r="AKR1" s="43"/>
      <c r="AKS1" s="43"/>
      <c r="AKT1" s="43"/>
      <c r="AKU1" s="43"/>
      <c r="AKV1" s="43"/>
      <c r="AKW1" s="43"/>
      <c r="AKX1" s="43"/>
      <c r="AKY1" s="43"/>
      <c r="AKZ1" s="43"/>
      <c r="ALA1" s="43"/>
      <c r="ALB1" s="43"/>
      <c r="ALC1" s="43"/>
      <c r="ALD1" s="43"/>
      <c r="ALE1" s="43"/>
      <c r="ALF1" s="43"/>
      <c r="ALG1" s="43"/>
      <c r="ALH1" s="43"/>
      <c r="ALI1" s="43"/>
      <c r="ALJ1" s="43"/>
      <c r="ALK1" s="43"/>
      <c r="ALL1" s="43"/>
      <c r="ALM1" s="43"/>
      <c r="ALN1" s="43"/>
      <c r="ALO1" s="43"/>
      <c r="ALP1" s="43"/>
      <c r="ALQ1" s="43"/>
      <c r="ALR1" s="43"/>
      <c r="ALS1" s="43"/>
      <c r="ALT1" s="43"/>
      <c r="ALU1" s="43"/>
      <c r="ALV1" s="43"/>
      <c r="ALW1" s="43"/>
      <c r="ALX1" s="43"/>
      <c r="ALY1" s="43"/>
      <c r="ALZ1" s="43"/>
      <c r="AMA1" s="43"/>
      <c r="AMB1" s="43"/>
      <c r="AMC1" s="43"/>
      <c r="AMD1" s="43"/>
      <c r="AME1" s="43"/>
      <c r="AMF1" s="43"/>
      <c r="AMG1" s="43"/>
      <c r="AMH1" s="43"/>
      <c r="AMI1" s="43"/>
      <c r="AMJ1" s="43"/>
      <c r="AMK1" s="43"/>
      <c r="AML1" s="43"/>
      <c r="AMM1" s="43"/>
      <c r="AMN1" s="43"/>
      <c r="AMO1" s="43"/>
      <c r="AMP1" s="43"/>
      <c r="AMQ1" s="43"/>
      <c r="AMR1" s="43"/>
      <c r="AMS1" s="43"/>
      <c r="AMT1" s="43"/>
      <c r="AMU1" s="43"/>
      <c r="AMV1" s="43"/>
      <c r="AMW1" s="43"/>
      <c r="AMX1" s="43"/>
      <c r="AMY1" s="43"/>
      <c r="AMZ1" s="43"/>
      <c r="ANA1" s="43"/>
      <c r="ANB1" s="43"/>
      <c r="ANC1" s="43"/>
      <c r="AND1" s="43"/>
      <c r="ANE1" s="43"/>
      <c r="ANF1" s="43"/>
      <c r="ANG1" s="43"/>
      <c r="ANH1" s="43"/>
      <c r="ANI1" s="43"/>
      <c r="ANJ1" s="43"/>
      <c r="ANK1" s="43"/>
      <c r="ANL1" s="43"/>
      <c r="ANM1" s="43"/>
      <c r="ANN1" s="43"/>
      <c r="ANO1" s="43"/>
      <c r="ANP1" s="43"/>
      <c r="ANQ1" s="43"/>
      <c r="ANR1" s="43"/>
      <c r="ANS1" s="43"/>
      <c r="ANT1" s="43"/>
      <c r="ANU1" s="43"/>
      <c r="ANV1" s="43"/>
      <c r="ANW1" s="43"/>
      <c r="ANX1" s="43"/>
      <c r="ANY1" s="43"/>
      <c r="ANZ1" s="43"/>
      <c r="AOA1" s="43"/>
      <c r="AOB1" s="43"/>
      <c r="AOC1" s="43"/>
      <c r="AOD1" s="43"/>
      <c r="AOE1" s="43"/>
      <c r="AOF1" s="43"/>
      <c r="AOG1" s="43"/>
      <c r="AOH1" s="43"/>
      <c r="AOI1" s="43"/>
      <c r="AOJ1" s="43"/>
      <c r="AOK1" s="43"/>
      <c r="AOL1" s="43"/>
      <c r="AOM1" s="43"/>
      <c r="AON1" s="43"/>
      <c r="AOO1" s="43"/>
      <c r="AOP1" s="43"/>
      <c r="AOQ1" s="43"/>
      <c r="AOR1" s="43"/>
      <c r="AOS1" s="43"/>
      <c r="AOT1" s="43"/>
      <c r="AOU1" s="43"/>
      <c r="AOV1" s="43"/>
      <c r="AOW1" s="43"/>
      <c r="AOX1" s="43"/>
      <c r="AOY1" s="43"/>
      <c r="AOZ1" s="43"/>
      <c r="APA1" s="43"/>
      <c r="APB1" s="43"/>
      <c r="APC1" s="43"/>
      <c r="APD1" s="43"/>
      <c r="APE1" s="43"/>
      <c r="APF1" s="43"/>
      <c r="APG1" s="43"/>
      <c r="APH1" s="43"/>
      <c r="API1" s="43"/>
      <c r="APJ1" s="43"/>
      <c r="APK1" s="43"/>
      <c r="APL1" s="43"/>
      <c r="APM1" s="43"/>
      <c r="APN1" s="43"/>
      <c r="APO1" s="43"/>
      <c r="APP1" s="43"/>
      <c r="APQ1" s="43"/>
      <c r="APR1" s="43"/>
      <c r="APS1" s="43"/>
      <c r="APT1" s="43"/>
      <c r="APU1" s="43"/>
      <c r="APV1" s="43"/>
      <c r="APW1" s="43"/>
      <c r="APX1" s="43"/>
      <c r="APY1" s="43"/>
      <c r="APZ1" s="43"/>
      <c r="AQA1" s="43"/>
      <c r="AQB1" s="43"/>
      <c r="AQC1" s="43"/>
      <c r="AQD1" s="43"/>
      <c r="AQE1" s="43"/>
      <c r="AQF1" s="43"/>
      <c r="AQG1" s="43"/>
      <c r="AQH1" s="43"/>
      <c r="AQI1" s="43"/>
      <c r="AQJ1" s="43"/>
      <c r="AQK1" s="43"/>
      <c r="AQL1" s="43"/>
      <c r="AQM1" s="43"/>
      <c r="AQN1" s="43"/>
      <c r="AQO1" s="43"/>
      <c r="AQP1" s="43"/>
      <c r="AQQ1" s="43"/>
      <c r="AQR1" s="43"/>
      <c r="AQS1" s="43"/>
      <c r="AQT1" s="43"/>
      <c r="AQU1" s="43"/>
      <c r="AQV1" s="43"/>
      <c r="AQW1" s="43"/>
      <c r="AQX1" s="43"/>
      <c r="AQY1" s="43"/>
      <c r="AQZ1" s="43"/>
      <c r="ARA1" s="43"/>
      <c r="ARB1" s="43"/>
      <c r="ARC1" s="43"/>
      <c r="ARD1" s="43"/>
      <c r="ARE1" s="43"/>
      <c r="ARF1" s="43"/>
      <c r="ARG1" s="43"/>
      <c r="ARH1" s="43"/>
      <c r="ARI1" s="43"/>
      <c r="ARJ1" s="43"/>
      <c r="ARK1" s="43"/>
      <c r="ARL1" s="43"/>
      <c r="ARM1" s="43"/>
      <c r="ARN1" s="43"/>
      <c r="ARO1" s="43"/>
      <c r="ARP1" s="43"/>
      <c r="ARQ1" s="43"/>
      <c r="ARR1" s="43"/>
      <c r="ARS1" s="43"/>
      <c r="ART1" s="43"/>
      <c r="ARU1" s="43"/>
      <c r="ARV1" s="43"/>
      <c r="ARW1" s="43"/>
      <c r="ARX1" s="43"/>
      <c r="ARY1" s="43"/>
      <c r="ARZ1" s="43"/>
      <c r="ASA1" s="43"/>
      <c r="ASB1" s="43"/>
      <c r="ASC1" s="43"/>
      <c r="ASD1" s="43"/>
      <c r="ASE1" s="43"/>
      <c r="ASF1" s="43"/>
      <c r="ASG1" s="43"/>
      <c r="ASH1" s="43"/>
      <c r="ASI1" s="43"/>
      <c r="ASJ1" s="43"/>
      <c r="ASK1" s="43"/>
      <c r="ASL1" s="43"/>
      <c r="ASM1" s="43"/>
      <c r="ASN1" s="43"/>
      <c r="ASO1" s="43"/>
      <c r="ASP1" s="43"/>
      <c r="ASQ1" s="43"/>
      <c r="ASR1" s="43"/>
      <c r="ASS1" s="43"/>
      <c r="AST1" s="43"/>
      <c r="ASU1" s="43"/>
      <c r="ASV1" s="43"/>
      <c r="ASW1" s="43"/>
      <c r="ASX1" s="43"/>
      <c r="ASY1" s="43"/>
      <c r="ASZ1" s="43"/>
      <c r="ATA1" s="43"/>
      <c r="ATB1" s="43"/>
      <c r="ATC1" s="43"/>
      <c r="ATD1" s="43"/>
      <c r="ATE1" s="43"/>
      <c r="ATF1" s="43"/>
      <c r="ATG1" s="43"/>
      <c r="ATH1" s="43"/>
      <c r="ATI1" s="43"/>
      <c r="ATJ1" s="43"/>
      <c r="ATK1" s="43"/>
      <c r="ATL1" s="43"/>
      <c r="ATM1" s="43"/>
      <c r="ATN1" s="43"/>
      <c r="ATO1" s="43"/>
      <c r="ATP1" s="43"/>
      <c r="ATQ1" s="43"/>
      <c r="ATR1" s="43"/>
      <c r="ATS1" s="43"/>
      <c r="ATT1" s="43"/>
      <c r="ATU1" s="43"/>
      <c r="ATV1" s="43"/>
      <c r="ATW1" s="43"/>
      <c r="ATX1" s="43"/>
      <c r="ATY1" s="43"/>
      <c r="ATZ1" s="43"/>
      <c r="AUA1" s="43"/>
      <c r="AUB1" s="43"/>
      <c r="AUC1" s="43"/>
      <c r="AUD1" s="43"/>
      <c r="AUE1" s="43"/>
      <c r="AUF1" s="43"/>
      <c r="AUG1" s="43"/>
      <c r="AUH1" s="43"/>
      <c r="AUI1" s="43"/>
      <c r="AUJ1" s="43"/>
      <c r="AUK1" s="43"/>
      <c r="AUL1" s="43"/>
      <c r="AUM1" s="43"/>
      <c r="AUN1" s="43"/>
      <c r="AUO1" s="43"/>
      <c r="AUP1" s="43"/>
      <c r="AUQ1" s="43"/>
      <c r="AUR1" s="43"/>
      <c r="AUS1" s="43"/>
      <c r="AUT1" s="43"/>
      <c r="AUU1" s="43"/>
      <c r="AUV1" s="43"/>
      <c r="AUW1" s="43"/>
      <c r="AUX1" s="43"/>
      <c r="AUY1" s="43"/>
      <c r="AUZ1" s="43"/>
      <c r="AVA1" s="43"/>
      <c r="AVB1" s="43"/>
      <c r="AVC1" s="43"/>
      <c r="AVD1" s="43"/>
      <c r="AVE1" s="43"/>
      <c r="AVF1" s="43"/>
      <c r="AVG1" s="43"/>
      <c r="AVH1" s="43"/>
      <c r="AVI1" s="43"/>
      <c r="AVJ1" s="43"/>
      <c r="AVK1" s="43"/>
      <c r="AVL1" s="43"/>
      <c r="AVM1" s="43"/>
      <c r="AVN1" s="43"/>
      <c r="AVO1" s="43"/>
      <c r="AVP1" s="43"/>
      <c r="AVQ1" s="43"/>
      <c r="AVR1" s="43"/>
      <c r="AVS1" s="43"/>
      <c r="AVT1" s="43"/>
      <c r="AVU1" s="43"/>
      <c r="AVV1" s="43"/>
      <c r="AVW1" s="43"/>
      <c r="AVX1" s="43"/>
      <c r="AVY1" s="43"/>
      <c r="AVZ1" s="43"/>
      <c r="AWA1" s="43"/>
      <c r="AWB1" s="43"/>
      <c r="AWC1" s="43"/>
      <c r="AWD1" s="43"/>
      <c r="AWE1" s="43"/>
      <c r="AWF1" s="43"/>
      <c r="AWG1" s="43"/>
      <c r="AWH1" s="43"/>
      <c r="AWI1" s="43"/>
      <c r="AWJ1" s="43"/>
      <c r="AWK1" s="43"/>
      <c r="AWL1" s="43"/>
      <c r="AWM1" s="43"/>
      <c r="AWN1" s="43"/>
      <c r="AWO1" s="43"/>
      <c r="AWP1" s="43"/>
      <c r="AWQ1" s="43"/>
      <c r="AWR1" s="43"/>
      <c r="AWS1" s="43"/>
      <c r="AWT1" s="43"/>
      <c r="AWU1" s="43"/>
      <c r="AWV1" s="43"/>
      <c r="AWW1" s="43"/>
      <c r="AWX1" s="43"/>
      <c r="AWY1" s="43"/>
      <c r="AWZ1" s="43"/>
      <c r="AXA1" s="43"/>
      <c r="AXB1" s="43"/>
      <c r="AXC1" s="43"/>
      <c r="AXD1" s="43"/>
      <c r="AXE1" s="43"/>
      <c r="AXF1" s="43"/>
      <c r="AXG1" s="43"/>
      <c r="AXH1" s="43"/>
      <c r="AXI1" s="43"/>
      <c r="AXJ1" s="43"/>
      <c r="AXK1" s="43"/>
      <c r="AXL1" s="43"/>
      <c r="AXM1" s="43"/>
      <c r="AXN1" s="43"/>
      <c r="AXO1" s="43"/>
      <c r="AXP1" s="43"/>
      <c r="AXQ1" s="43"/>
      <c r="AXR1" s="43"/>
      <c r="AXS1" s="43"/>
      <c r="AXT1" s="43"/>
      <c r="AXU1" s="43"/>
      <c r="AXV1" s="43"/>
      <c r="AXW1" s="43"/>
      <c r="AXX1" s="43"/>
      <c r="AXY1" s="43"/>
      <c r="AXZ1" s="43"/>
      <c r="AYA1" s="43"/>
      <c r="AYB1" s="43"/>
      <c r="AYC1" s="43"/>
      <c r="AYD1" s="43"/>
      <c r="AYE1" s="43"/>
      <c r="AYF1" s="43"/>
      <c r="AYG1" s="43"/>
      <c r="AYH1" s="43"/>
      <c r="AYI1" s="43"/>
      <c r="AYJ1" s="43"/>
      <c r="AYK1" s="43"/>
      <c r="AYL1" s="43"/>
      <c r="AYM1" s="43"/>
      <c r="AYN1" s="43"/>
      <c r="AYO1" s="43"/>
      <c r="AYP1" s="43"/>
      <c r="AYQ1" s="43"/>
      <c r="AYR1" s="43"/>
      <c r="AYS1" s="43"/>
      <c r="AYT1" s="43"/>
      <c r="AYU1" s="43"/>
      <c r="AYV1" s="43"/>
      <c r="AYW1" s="43"/>
      <c r="AYX1" s="43"/>
      <c r="AYY1" s="43"/>
      <c r="AYZ1" s="43"/>
      <c r="AZA1" s="43"/>
      <c r="AZB1" s="43"/>
      <c r="AZC1" s="43"/>
      <c r="AZD1" s="43"/>
      <c r="AZE1" s="43"/>
      <c r="AZF1" s="43"/>
      <c r="AZG1" s="43"/>
      <c r="AZH1" s="43"/>
      <c r="AZI1" s="43"/>
      <c r="AZJ1" s="43"/>
      <c r="AZK1" s="43"/>
      <c r="AZL1" s="43"/>
      <c r="AZM1" s="43"/>
      <c r="AZN1" s="43"/>
      <c r="AZO1" s="43"/>
      <c r="AZP1" s="43"/>
      <c r="AZQ1" s="43"/>
      <c r="AZR1" s="43"/>
      <c r="AZS1" s="43"/>
      <c r="AZT1" s="43"/>
      <c r="AZU1" s="43"/>
      <c r="AZV1" s="43"/>
      <c r="AZW1" s="43"/>
      <c r="AZX1" s="43"/>
      <c r="AZY1" s="43"/>
      <c r="AZZ1" s="43"/>
      <c r="BAA1" s="43"/>
      <c r="BAB1" s="43"/>
      <c r="BAC1" s="43"/>
      <c r="BAD1" s="43"/>
      <c r="BAE1" s="43"/>
      <c r="BAF1" s="43"/>
      <c r="BAG1" s="43"/>
      <c r="BAH1" s="43"/>
      <c r="BAI1" s="43"/>
      <c r="BAJ1" s="43"/>
      <c r="BAK1" s="43"/>
      <c r="BAL1" s="43"/>
      <c r="BAM1" s="43"/>
      <c r="BAN1" s="43"/>
      <c r="BAO1" s="43"/>
      <c r="BAP1" s="43"/>
      <c r="BAQ1" s="43"/>
      <c r="BAR1" s="43"/>
      <c r="BAS1" s="43"/>
      <c r="BAT1" s="43"/>
      <c r="BAU1" s="43"/>
      <c r="BAV1" s="43"/>
      <c r="BAW1" s="43"/>
      <c r="BAX1" s="43"/>
      <c r="BAY1" s="43"/>
      <c r="BAZ1" s="43"/>
      <c r="BBA1" s="43"/>
      <c r="BBB1" s="43"/>
      <c r="BBC1" s="43"/>
      <c r="BBD1" s="43"/>
      <c r="BBE1" s="43"/>
      <c r="BBF1" s="43"/>
      <c r="BBG1" s="43"/>
      <c r="BBH1" s="43"/>
      <c r="BBI1" s="43"/>
      <c r="BBJ1" s="43"/>
      <c r="BBK1" s="43"/>
      <c r="BBL1" s="43"/>
      <c r="BBM1" s="43"/>
      <c r="BBN1" s="43"/>
      <c r="BBO1" s="43"/>
      <c r="BBP1" s="43"/>
      <c r="BBQ1" s="43"/>
      <c r="BBR1" s="43"/>
      <c r="BBS1" s="43"/>
      <c r="BBT1" s="43"/>
      <c r="BBU1" s="43"/>
      <c r="BBV1" s="43"/>
      <c r="BBW1" s="43"/>
      <c r="BBX1" s="43"/>
      <c r="BBY1" s="43"/>
      <c r="BBZ1" s="43"/>
      <c r="BCA1" s="43"/>
      <c r="BCB1" s="43"/>
      <c r="BCC1" s="43"/>
      <c r="BCD1" s="43"/>
      <c r="BCE1" s="43"/>
      <c r="BCF1" s="43"/>
      <c r="BCG1" s="43"/>
      <c r="BCH1" s="43"/>
      <c r="BCI1" s="43"/>
      <c r="BCJ1" s="43"/>
      <c r="BCK1" s="43"/>
      <c r="BCL1" s="43"/>
      <c r="BCM1" s="43"/>
      <c r="BCN1" s="43"/>
      <c r="BCO1" s="43"/>
      <c r="BCP1" s="43"/>
      <c r="BCQ1" s="43"/>
      <c r="BCR1" s="43"/>
      <c r="BCS1" s="43"/>
      <c r="BCT1" s="43"/>
      <c r="BCU1" s="43"/>
      <c r="BCV1" s="43"/>
      <c r="BCW1" s="43"/>
      <c r="BCX1" s="43"/>
      <c r="BCY1" s="43"/>
      <c r="BCZ1" s="43"/>
      <c r="BDA1" s="43"/>
      <c r="BDB1" s="43"/>
      <c r="BDC1" s="43"/>
      <c r="BDD1" s="43"/>
      <c r="BDE1" s="43"/>
      <c r="BDF1" s="43"/>
      <c r="BDG1" s="43"/>
      <c r="BDH1" s="43"/>
      <c r="BDI1" s="43"/>
      <c r="BDJ1" s="43"/>
      <c r="BDK1" s="43"/>
      <c r="BDL1" s="43"/>
      <c r="BDM1" s="43"/>
      <c r="BDN1" s="43"/>
      <c r="BDO1" s="43"/>
      <c r="BDP1" s="43"/>
      <c r="BDQ1" s="43"/>
      <c r="BDR1" s="43"/>
      <c r="BDS1" s="43"/>
      <c r="BDT1" s="43"/>
      <c r="BDU1" s="43"/>
      <c r="BDV1" s="43"/>
      <c r="BDW1" s="43"/>
      <c r="BDX1" s="43"/>
      <c r="BDY1" s="43"/>
      <c r="BDZ1" s="43"/>
      <c r="BEA1" s="43"/>
      <c r="BEB1" s="43"/>
      <c r="BEC1" s="43"/>
      <c r="BED1" s="43"/>
      <c r="BEE1" s="43"/>
      <c r="BEF1" s="43"/>
      <c r="BEG1" s="43"/>
      <c r="BEH1" s="43"/>
      <c r="BEI1" s="43"/>
      <c r="BEJ1" s="43"/>
      <c r="BEK1" s="43"/>
      <c r="BEL1" s="43"/>
      <c r="BEM1" s="43"/>
      <c r="BEN1" s="43"/>
      <c r="BEO1" s="43"/>
      <c r="BEP1" s="43"/>
      <c r="BEQ1" s="43"/>
      <c r="BER1" s="43"/>
      <c r="BES1" s="34" t="s">
        <v>92</v>
      </c>
      <c r="BET1" s="34" t="s">
        <v>51</v>
      </c>
      <c r="BEU1" s="34" t="s">
        <v>52</v>
      </c>
      <c r="BEV1" s="35" t="s">
        <v>53</v>
      </c>
      <c r="BEW1" s="34" t="s">
        <v>54</v>
      </c>
      <c r="BEX1" s="35" t="s">
        <v>90</v>
      </c>
      <c r="BEY1" s="43"/>
      <c r="BEZ1" s="43"/>
      <c r="BFA1" s="43"/>
      <c r="BFB1" s="43"/>
      <c r="BFC1" s="43"/>
      <c r="BFD1" s="43"/>
      <c r="BFE1" s="43"/>
      <c r="BFF1" s="43"/>
      <c r="BFG1" s="43"/>
      <c r="BFH1" s="43"/>
      <c r="BFI1" s="43"/>
      <c r="BFJ1" s="43"/>
      <c r="BFK1" s="43"/>
      <c r="BFL1" s="43"/>
      <c r="BFM1" s="43"/>
      <c r="BFN1" s="43"/>
      <c r="BFO1" s="43"/>
      <c r="BFP1" s="43"/>
      <c r="BFQ1" s="43"/>
      <c r="BFR1" s="43"/>
      <c r="BFS1" s="43"/>
      <c r="BFT1" s="43"/>
      <c r="BFU1" s="43"/>
      <c r="BFV1" s="43"/>
      <c r="BFW1" s="43"/>
      <c r="BFX1" s="43"/>
      <c r="BFY1" s="43"/>
      <c r="BFZ1" s="43"/>
      <c r="BGA1" s="43"/>
      <c r="BGB1" s="43"/>
      <c r="BGC1" s="43"/>
      <c r="BGD1" s="43"/>
      <c r="BGE1" s="43"/>
      <c r="BGF1" s="43"/>
      <c r="BGG1" s="43"/>
      <c r="BGH1" s="43"/>
      <c r="BGI1" s="43"/>
      <c r="BGJ1" s="43"/>
      <c r="BGK1" s="43"/>
      <c r="BGL1" s="43"/>
      <c r="BGM1" s="43"/>
      <c r="BGN1" s="43"/>
      <c r="BGO1" s="43"/>
      <c r="BGP1" s="43"/>
      <c r="BGQ1" s="43"/>
      <c r="BGR1" s="43"/>
      <c r="BGS1" s="43"/>
      <c r="BGT1" s="43"/>
      <c r="BGU1" s="43"/>
      <c r="BGV1" s="43"/>
      <c r="BGW1" s="43"/>
      <c r="BGX1" s="43"/>
      <c r="BGY1" s="43"/>
      <c r="BGZ1" s="43"/>
      <c r="BHA1" s="43"/>
      <c r="BHB1" s="43"/>
      <c r="BHC1" s="43"/>
      <c r="BHD1" s="43"/>
      <c r="BHE1" s="43"/>
      <c r="BHF1" s="43"/>
      <c r="BHG1" s="43"/>
      <c r="BHH1" s="43"/>
      <c r="BHI1" s="43"/>
      <c r="BHJ1" s="43"/>
      <c r="BHK1" s="43"/>
      <c r="BHL1" s="43"/>
      <c r="BHM1" s="43"/>
      <c r="BHN1" s="43"/>
      <c r="BHO1" s="43"/>
      <c r="BHP1" s="43"/>
      <c r="BHQ1" s="43"/>
      <c r="BHR1" s="43"/>
      <c r="BHS1" s="43"/>
      <c r="BHT1" s="43"/>
      <c r="BHU1" s="43"/>
      <c r="BHV1" s="43"/>
      <c r="BHW1" s="43"/>
      <c r="BHX1" s="43"/>
      <c r="BHY1" s="43"/>
      <c r="BHZ1" s="43"/>
      <c r="BIA1" s="43"/>
      <c r="BIB1" s="43"/>
      <c r="BIC1" s="43"/>
      <c r="BID1" s="43"/>
      <c r="BIE1" s="43"/>
      <c r="BIF1" s="43"/>
      <c r="BIG1" s="43"/>
      <c r="BIH1" s="43"/>
      <c r="BII1" s="43"/>
      <c r="BIJ1" s="43"/>
      <c r="BIK1" s="43"/>
      <c r="BIL1" s="43"/>
      <c r="BIM1" s="43"/>
      <c r="BIN1" s="43"/>
      <c r="BIO1" s="34" t="s">
        <v>93</v>
      </c>
      <c r="BIP1" s="34" t="s">
        <v>37</v>
      </c>
      <c r="BIQ1" s="34" t="s">
        <v>94</v>
      </c>
      <c r="BIR1" s="34" t="s">
        <v>95</v>
      </c>
      <c r="BIS1" s="35" t="s">
        <v>96</v>
      </c>
      <c r="BIT1" s="34" t="s">
        <v>97</v>
      </c>
      <c r="BIU1" s="34" t="s">
        <v>98</v>
      </c>
      <c r="BIV1" s="34" t="s">
        <v>99</v>
      </c>
      <c r="BIW1" s="34" t="s">
        <v>41</v>
      </c>
      <c r="BIX1" s="34" t="s">
        <v>42</v>
      </c>
      <c r="BIY1" s="36" t="s">
        <v>100</v>
      </c>
      <c r="BIZ1" s="36" t="s">
        <v>101</v>
      </c>
      <c r="BJA1" s="36" t="s">
        <v>102</v>
      </c>
      <c r="BJB1" s="36" t="s">
        <v>103</v>
      </c>
      <c r="BJC1" s="37" t="s">
        <v>104</v>
      </c>
      <c r="BJD1" s="34" t="s">
        <v>105</v>
      </c>
      <c r="BJE1" s="34" t="s">
        <v>106</v>
      </c>
      <c r="BJF1" s="34" t="s">
        <v>107</v>
      </c>
      <c r="BJG1" s="34" t="s">
        <v>51</v>
      </c>
      <c r="BJH1" s="34" t="s">
        <v>52</v>
      </c>
      <c r="BJI1" s="34" t="s">
        <v>53</v>
      </c>
      <c r="BJJ1" s="34" t="s">
        <v>54</v>
      </c>
      <c r="BJK1" s="35" t="s">
        <v>108</v>
      </c>
      <c r="BJL1" s="35" t="s">
        <v>109</v>
      </c>
      <c r="BJM1" s="43"/>
      <c r="BJN1" s="43"/>
      <c r="BJO1" s="43"/>
      <c r="BJP1" s="43"/>
      <c r="BJQ1" s="43"/>
      <c r="BJR1" s="43"/>
      <c r="BJS1" s="43"/>
      <c r="BJT1" s="43"/>
      <c r="BJU1" s="43"/>
      <c r="BJV1" s="43"/>
      <c r="BJW1" s="43"/>
      <c r="BJX1" s="43"/>
      <c r="BJY1" s="43"/>
      <c r="BJZ1" s="43"/>
      <c r="BKA1" s="43"/>
      <c r="BKB1" s="43"/>
      <c r="BKC1" s="43"/>
      <c r="BKD1" s="43"/>
      <c r="BKE1" s="43"/>
      <c r="BKF1" s="43"/>
      <c r="BKG1" s="43"/>
      <c r="BKH1" s="43"/>
      <c r="BKI1" s="43"/>
      <c r="BKJ1" s="43"/>
      <c r="BKK1" s="43"/>
      <c r="BKL1" s="43"/>
      <c r="BKM1" s="43"/>
      <c r="BKN1" s="43"/>
      <c r="BKO1" s="43"/>
      <c r="BKP1" s="43"/>
      <c r="BKQ1" s="43"/>
      <c r="BKR1" s="43"/>
      <c r="BKS1" s="43"/>
      <c r="BKT1" s="43"/>
      <c r="BKU1" s="43"/>
      <c r="BKV1" s="43"/>
      <c r="BKW1" s="43"/>
      <c r="BKX1" s="43"/>
      <c r="BKY1" s="43"/>
      <c r="BKZ1" s="43"/>
      <c r="BLA1" s="43"/>
      <c r="BLB1" s="43"/>
      <c r="BLC1" s="43"/>
      <c r="BLD1" s="43"/>
      <c r="BLE1" s="43"/>
      <c r="BLF1" s="43"/>
      <c r="BLG1" s="43"/>
      <c r="BLH1" s="43"/>
      <c r="BLI1" s="43"/>
      <c r="BLJ1" s="43"/>
      <c r="BLK1" s="43"/>
      <c r="BLL1" s="43"/>
      <c r="BLM1" s="43"/>
      <c r="BLN1" s="43"/>
      <c r="BLO1" s="43"/>
      <c r="BLP1" s="43"/>
      <c r="BLQ1" s="43"/>
      <c r="BLR1" s="43"/>
      <c r="BLS1" s="43"/>
      <c r="BLT1" s="43"/>
      <c r="BLU1" s="43"/>
      <c r="BLV1" s="43"/>
      <c r="BLW1" s="43"/>
      <c r="BLX1" s="43"/>
      <c r="BLY1" s="43"/>
      <c r="BLZ1" s="43"/>
      <c r="BMA1" s="43"/>
      <c r="BMB1" s="43"/>
      <c r="BMC1" s="43"/>
      <c r="BMD1" s="43"/>
      <c r="BME1" s="43"/>
      <c r="BMF1" s="43"/>
      <c r="BMG1" s="43"/>
      <c r="BMH1" s="43"/>
      <c r="BMI1" s="43"/>
      <c r="BMJ1" s="43"/>
      <c r="BMK1" s="43"/>
      <c r="BML1" s="43"/>
      <c r="BMM1" s="43"/>
      <c r="BMN1" s="43"/>
      <c r="BMO1" s="43"/>
      <c r="BMP1" s="43"/>
      <c r="BMQ1" s="43"/>
      <c r="BMR1" s="43"/>
      <c r="BMS1" s="43"/>
      <c r="BMT1" s="43"/>
      <c r="BMU1" s="43"/>
      <c r="BMV1" s="43"/>
      <c r="BMW1" s="43"/>
      <c r="BMX1" s="43"/>
      <c r="BMY1" s="43"/>
      <c r="BMZ1" s="43"/>
      <c r="BNA1" s="43"/>
      <c r="BNB1" s="43"/>
      <c r="BNC1" s="43"/>
      <c r="BND1" s="43"/>
      <c r="BNE1" s="43"/>
      <c r="BNF1" s="43"/>
      <c r="BNG1" s="43"/>
      <c r="BNH1" s="43"/>
      <c r="BNI1" s="43"/>
      <c r="BNJ1" s="43"/>
      <c r="BNK1" s="43"/>
      <c r="BNL1" s="43"/>
      <c r="BNM1" s="43"/>
      <c r="BNN1" s="43"/>
      <c r="BNO1" s="43"/>
      <c r="BNP1" s="43"/>
      <c r="BNQ1" s="43"/>
      <c r="BNR1" s="43"/>
      <c r="BNS1" s="43"/>
      <c r="BNT1" s="43"/>
      <c r="BNU1" s="43"/>
      <c r="BNV1" s="43"/>
      <c r="BNW1" s="43"/>
      <c r="BNX1" s="43"/>
      <c r="BNY1" s="43"/>
      <c r="BNZ1" s="43"/>
      <c r="BOA1" s="43"/>
      <c r="BOB1" s="43"/>
      <c r="BOC1" s="43"/>
      <c r="BOD1" s="43"/>
      <c r="BOE1" s="43"/>
      <c r="BOF1" s="43"/>
      <c r="BOG1" s="43"/>
      <c r="BOH1" s="43"/>
      <c r="BOI1" s="43"/>
      <c r="BOJ1" s="43"/>
      <c r="BOK1" s="43"/>
      <c r="BOL1" s="43"/>
      <c r="BOM1" s="43"/>
      <c r="BON1" s="43"/>
      <c r="BOO1" s="43"/>
      <c r="BOP1" s="43"/>
      <c r="BOQ1" s="43"/>
      <c r="BOR1" s="43"/>
      <c r="BOS1" s="43"/>
      <c r="BOT1" s="43"/>
      <c r="BOU1" s="43"/>
      <c r="BOV1" s="43"/>
      <c r="BOW1" s="43"/>
      <c r="BOX1" s="43"/>
      <c r="BOY1" s="43"/>
      <c r="BOZ1" s="43"/>
      <c r="BPA1" s="43"/>
      <c r="BPB1" s="43"/>
      <c r="BPC1" s="43"/>
      <c r="BPD1" s="43"/>
      <c r="BPE1" s="43"/>
      <c r="BPF1" s="43"/>
      <c r="BPG1" s="43"/>
      <c r="BPH1" s="43"/>
      <c r="BPI1" s="43"/>
      <c r="BPJ1" s="43"/>
      <c r="BPK1" s="43"/>
      <c r="BPL1" s="43"/>
      <c r="BPM1" s="43"/>
      <c r="BPN1" s="43"/>
      <c r="BPO1" s="43"/>
      <c r="BPP1" s="43"/>
      <c r="BPQ1" s="43"/>
      <c r="BPR1" s="43"/>
      <c r="BPS1" s="43"/>
      <c r="BPT1" s="43"/>
      <c r="BPU1" s="43"/>
      <c r="BPV1" s="43"/>
      <c r="BPW1" s="43"/>
      <c r="BPX1" s="43"/>
      <c r="BPY1" s="43"/>
      <c r="BPZ1" s="43"/>
      <c r="BQA1" s="43"/>
      <c r="BQB1" s="43"/>
      <c r="BQC1" s="43"/>
      <c r="BQD1" s="43"/>
      <c r="BQE1" s="43"/>
      <c r="BQF1" s="43"/>
      <c r="BQG1" s="43"/>
      <c r="BQH1" s="43"/>
      <c r="BQI1" s="43"/>
      <c r="BQJ1" s="43"/>
      <c r="BQK1" s="43"/>
      <c r="BQL1" s="43"/>
      <c r="BQM1" s="43"/>
      <c r="BQN1" s="43"/>
      <c r="BQO1" s="43"/>
      <c r="BQP1" s="43"/>
      <c r="BQQ1" s="43"/>
      <c r="BQR1" s="43"/>
      <c r="BQS1" s="43"/>
      <c r="BQT1" s="43"/>
      <c r="BQU1" s="43"/>
      <c r="BQV1" s="43"/>
      <c r="BQW1" s="43"/>
      <c r="BQX1" s="43"/>
      <c r="BQY1" s="43"/>
      <c r="BQZ1" s="43"/>
      <c r="BRA1" s="43"/>
      <c r="BRB1" s="43"/>
      <c r="BRC1" s="43"/>
      <c r="BRD1" s="43"/>
      <c r="BRE1" s="43"/>
      <c r="BRF1" s="43"/>
      <c r="BRG1" s="43"/>
      <c r="BRH1" s="43"/>
      <c r="BRI1" s="43"/>
      <c r="BRJ1" s="43"/>
      <c r="BRK1" s="43"/>
      <c r="BRL1" s="43"/>
      <c r="BRM1" s="43"/>
      <c r="BRN1" s="43"/>
      <c r="BRO1" s="43"/>
      <c r="BRP1" s="43"/>
      <c r="BRQ1" s="43"/>
      <c r="BRR1" s="43"/>
      <c r="BRS1" s="43"/>
      <c r="BRT1" s="43"/>
      <c r="BRU1" s="43"/>
      <c r="BRV1" s="43"/>
      <c r="BRW1" s="43"/>
      <c r="BRX1" s="43"/>
      <c r="BRY1" s="43"/>
      <c r="BRZ1" s="43"/>
      <c r="BSA1" s="43"/>
      <c r="BSB1" s="43"/>
      <c r="BSC1" s="43"/>
      <c r="BSD1" s="43"/>
      <c r="BSE1" s="43"/>
      <c r="BSF1" s="43"/>
      <c r="BSG1" s="43"/>
      <c r="BSH1" s="43"/>
      <c r="BSI1" s="43"/>
      <c r="BSJ1" s="43"/>
      <c r="BSK1" s="43"/>
      <c r="BSL1" s="43"/>
      <c r="BSM1" s="43"/>
      <c r="BSN1" s="43"/>
      <c r="BSO1" s="43"/>
      <c r="BSP1" s="43"/>
      <c r="BSQ1" s="43"/>
      <c r="BSR1" s="43"/>
      <c r="BSS1" s="43"/>
      <c r="BST1" s="43"/>
      <c r="BSU1" s="43"/>
      <c r="BSV1" s="43"/>
      <c r="BSW1" s="43"/>
      <c r="BSX1" s="43"/>
      <c r="BSY1" s="43"/>
      <c r="BSZ1" s="43"/>
      <c r="BTA1" s="43"/>
      <c r="BTB1" s="43"/>
      <c r="BTC1" s="43"/>
      <c r="BTD1" s="43"/>
      <c r="BTE1" s="43"/>
      <c r="BTF1" s="43"/>
      <c r="BTG1" s="43"/>
      <c r="BTH1" s="43"/>
      <c r="BTI1" s="43"/>
      <c r="BTJ1" s="43"/>
      <c r="BTK1" s="43"/>
      <c r="BTL1" s="43"/>
      <c r="BTM1" s="43"/>
      <c r="BTN1" s="43"/>
      <c r="BTO1" s="43"/>
      <c r="BTP1" s="43"/>
      <c r="BTQ1" s="43"/>
      <c r="BTR1" s="43"/>
      <c r="BTS1" s="43"/>
      <c r="BTT1" s="43"/>
      <c r="BTU1" s="43"/>
      <c r="BTV1" s="43"/>
      <c r="BTW1" s="43"/>
      <c r="BTX1" s="43"/>
      <c r="BTY1" s="43"/>
      <c r="BTZ1" s="43"/>
      <c r="BUA1" s="43"/>
      <c r="BUB1" s="43"/>
      <c r="BUC1" s="34" t="s">
        <v>110</v>
      </c>
      <c r="BUD1" s="34" t="s">
        <v>51</v>
      </c>
      <c r="BUE1" s="34" t="s">
        <v>52</v>
      </c>
      <c r="BUF1" s="35" t="s">
        <v>53</v>
      </c>
      <c r="BUG1" s="34" t="s">
        <v>54</v>
      </c>
      <c r="BUH1" s="43"/>
      <c r="BUI1" s="43"/>
      <c r="BUJ1" s="43"/>
      <c r="BUK1" s="43"/>
      <c r="BUL1" s="43"/>
      <c r="BUM1" s="43"/>
      <c r="BUN1" s="43"/>
      <c r="BUO1" s="43"/>
      <c r="BUP1" s="43"/>
      <c r="BUQ1" s="43"/>
      <c r="BUR1" s="43"/>
      <c r="BUS1" s="43"/>
      <c r="BUT1" s="43"/>
      <c r="BUU1" s="43"/>
      <c r="BUV1" s="43"/>
      <c r="BUW1" s="43"/>
      <c r="BUX1" s="43"/>
      <c r="BUY1" s="43"/>
      <c r="BUZ1" s="43"/>
      <c r="BVA1" s="43"/>
      <c r="BVB1" s="43"/>
      <c r="BVC1" s="43"/>
      <c r="BVD1" s="43"/>
      <c r="BVE1" s="43"/>
      <c r="BVF1" s="43"/>
      <c r="BVG1" s="43"/>
      <c r="BVH1" s="43"/>
      <c r="BVI1" s="43"/>
      <c r="BVJ1" s="43"/>
      <c r="BVK1" s="43"/>
      <c r="BVL1" s="43"/>
      <c r="BVM1" s="43"/>
      <c r="BVN1" s="43"/>
      <c r="BVO1" s="43"/>
      <c r="BVP1" s="43"/>
      <c r="BVQ1" s="43"/>
      <c r="BVR1" s="43"/>
      <c r="BVS1" s="43"/>
      <c r="BVT1" s="43"/>
      <c r="BVU1" s="43"/>
      <c r="BVV1" s="43"/>
      <c r="BVW1" s="43"/>
      <c r="BVX1" s="43"/>
      <c r="BVY1" s="43"/>
      <c r="BVZ1" s="43"/>
      <c r="BWA1" s="43"/>
      <c r="BWB1" s="43"/>
      <c r="BWC1" s="43"/>
      <c r="BWD1" s="43"/>
      <c r="BWE1" s="43"/>
      <c r="BWF1" s="43"/>
      <c r="BWG1" s="43"/>
      <c r="BWH1" s="43"/>
      <c r="BWI1" s="43"/>
      <c r="BWJ1" s="43"/>
      <c r="BWK1" s="43"/>
      <c r="BWL1" s="43"/>
      <c r="BWM1" s="43"/>
      <c r="BWN1" s="43"/>
      <c r="BWO1" s="43"/>
      <c r="BWP1" s="43"/>
      <c r="BWQ1" s="43"/>
      <c r="BWR1" s="43"/>
      <c r="BWS1" s="43"/>
      <c r="BWT1" s="43"/>
      <c r="BWU1" s="43"/>
      <c r="BWV1" s="43"/>
      <c r="BWW1" s="43"/>
      <c r="BWX1" s="43"/>
      <c r="BWY1" s="43"/>
      <c r="BWZ1" s="43"/>
      <c r="BXA1" s="43"/>
      <c r="BXB1" s="43"/>
      <c r="BXC1" s="43"/>
      <c r="BXD1" s="43"/>
      <c r="BXE1" s="43"/>
      <c r="BXF1" s="43"/>
      <c r="BXG1" s="43"/>
      <c r="BXH1" s="43"/>
      <c r="BXI1" s="43"/>
      <c r="BXJ1" s="43"/>
      <c r="BXK1" s="43"/>
      <c r="BXL1" s="43"/>
      <c r="BXM1" s="43"/>
      <c r="BXN1" s="43"/>
      <c r="BXO1" s="43"/>
      <c r="BXP1" s="43"/>
      <c r="BXQ1" s="43"/>
      <c r="BXR1" s="43"/>
      <c r="BXS1" s="43"/>
      <c r="BXT1" s="43"/>
      <c r="BXU1" s="43"/>
      <c r="BXV1" s="43"/>
      <c r="BXW1" s="43"/>
      <c r="BXX1" s="43"/>
      <c r="BXY1" s="34" t="s">
        <v>111</v>
      </c>
      <c r="BXZ1" s="34" t="s">
        <v>51</v>
      </c>
      <c r="BYA1" s="34" t="s">
        <v>52</v>
      </c>
      <c r="BYB1" s="35" t="s">
        <v>53</v>
      </c>
      <c r="BYC1" s="34" t="s">
        <v>54</v>
      </c>
      <c r="BYD1" s="35" t="s">
        <v>112</v>
      </c>
      <c r="BYE1" s="35" t="s">
        <v>113</v>
      </c>
      <c r="BYF1" s="35" t="s">
        <v>114</v>
      </c>
      <c r="BYG1" s="35" t="s">
        <v>115</v>
      </c>
      <c r="BYH1" s="35" t="s">
        <v>116</v>
      </c>
      <c r="BYI1" s="35" t="s">
        <v>117</v>
      </c>
      <c r="BYJ1" s="35" t="s">
        <v>118</v>
      </c>
      <c r="BYK1" s="43"/>
      <c r="BYL1" s="43"/>
      <c r="BYM1" s="43"/>
      <c r="BYN1" s="43"/>
      <c r="BYO1" s="43"/>
      <c r="BYP1" s="43"/>
      <c r="BYQ1" s="43"/>
      <c r="BYR1" s="43"/>
      <c r="BYS1" s="43"/>
      <c r="BYT1" s="43"/>
      <c r="BYU1" s="43"/>
      <c r="BYV1" s="43"/>
      <c r="BYW1" s="43"/>
      <c r="BYX1" s="43"/>
      <c r="BYY1" s="43"/>
      <c r="BYZ1" s="43"/>
      <c r="BZA1" s="43"/>
      <c r="BZB1" s="43"/>
      <c r="BZC1" s="43"/>
      <c r="BZD1" s="43"/>
      <c r="BZE1" s="43"/>
      <c r="BZF1" s="43"/>
      <c r="BZG1" s="43"/>
      <c r="BZH1" s="43"/>
      <c r="BZI1" s="43"/>
      <c r="BZJ1" s="43"/>
      <c r="BZK1" s="43"/>
      <c r="BZL1" s="43"/>
      <c r="BZM1" s="43"/>
      <c r="BZN1" s="43"/>
      <c r="BZO1" s="43"/>
      <c r="BZP1" s="43"/>
      <c r="BZQ1" s="43"/>
      <c r="BZR1" s="43"/>
      <c r="BZS1" s="43"/>
      <c r="BZT1" s="43"/>
      <c r="BZU1" s="43"/>
      <c r="BZV1" s="43"/>
      <c r="BZW1" s="43"/>
      <c r="BZX1" s="43"/>
      <c r="BZY1" s="43"/>
      <c r="BZZ1" s="43"/>
      <c r="CAA1" s="43"/>
      <c r="CAB1" s="43"/>
      <c r="CAC1" s="43"/>
      <c r="CAD1" s="43"/>
      <c r="CAE1" s="43"/>
      <c r="CAF1" s="43"/>
      <c r="CAG1" s="43"/>
      <c r="CAH1" s="43"/>
      <c r="CAI1" s="43"/>
      <c r="CAJ1" s="43"/>
      <c r="CAK1" s="43"/>
      <c r="CAL1" s="43"/>
      <c r="CAM1" s="43"/>
      <c r="CAN1" s="43"/>
      <c r="CAO1" s="43"/>
      <c r="CAP1" s="43"/>
      <c r="CAQ1" s="43"/>
      <c r="CAR1" s="43"/>
      <c r="CAS1" s="43"/>
      <c r="CAT1" s="43"/>
      <c r="CAU1" s="43"/>
      <c r="CAV1" s="43"/>
      <c r="CAW1" s="43"/>
      <c r="CAX1" s="43"/>
      <c r="CAY1" s="43"/>
      <c r="CAZ1" s="43"/>
      <c r="CBA1" s="43"/>
      <c r="CBB1" s="43"/>
      <c r="CBC1" s="43"/>
      <c r="CBD1" s="43"/>
      <c r="CBE1" s="43"/>
      <c r="CBF1" s="43"/>
      <c r="CBG1" s="43"/>
      <c r="CBH1" s="43"/>
      <c r="CBI1" s="43"/>
      <c r="CBJ1" s="43"/>
      <c r="CBK1" s="43"/>
      <c r="CBL1" s="43"/>
      <c r="CBM1" s="43"/>
      <c r="CBN1" s="43"/>
      <c r="CBO1" s="43"/>
      <c r="CBP1" s="43"/>
      <c r="CBQ1" s="43"/>
      <c r="CBR1" s="43"/>
      <c r="CBS1" s="43"/>
      <c r="CBT1" s="43"/>
      <c r="CBU1" s="34" t="s">
        <v>119</v>
      </c>
      <c r="CBV1" s="34" t="s">
        <v>51</v>
      </c>
      <c r="CBW1" s="34" t="s">
        <v>52</v>
      </c>
      <c r="CBX1" s="35" t="s">
        <v>53</v>
      </c>
      <c r="CBY1" s="34" t="s">
        <v>54</v>
      </c>
      <c r="CBZ1" s="43"/>
      <c r="CCA1" s="43"/>
      <c r="CCB1" s="43"/>
      <c r="CCC1" s="43"/>
      <c r="CFQ1" s="34" t="s">
        <v>120</v>
      </c>
      <c r="CFR1" s="34" t="s">
        <v>51</v>
      </c>
      <c r="CFS1" s="34" t="s">
        <v>52</v>
      </c>
      <c r="CFT1" s="35" t="s">
        <v>53</v>
      </c>
      <c r="CFU1" s="34" t="s">
        <v>54</v>
      </c>
      <c r="CJM1" s="34" t="s">
        <v>121</v>
      </c>
      <c r="CJN1" s="34" t="s">
        <v>51</v>
      </c>
      <c r="CJO1" s="34" t="s">
        <v>52</v>
      </c>
      <c r="CJP1" s="35" t="s">
        <v>53</v>
      </c>
      <c r="CJQ1" s="34" t="s">
        <v>54</v>
      </c>
      <c r="CJR1" s="34" t="s">
        <v>122</v>
      </c>
      <c r="CJS1" s="35" t="s">
        <v>123</v>
      </c>
      <c r="CJT1" s="35" t="s">
        <v>124</v>
      </c>
      <c r="CJU1" s="35" t="s">
        <v>125</v>
      </c>
      <c r="CJV1" s="35" t="s">
        <v>126</v>
      </c>
      <c r="CJW1" s="35" t="s">
        <v>127</v>
      </c>
      <c r="CJX1" s="35" t="s">
        <v>128</v>
      </c>
      <c r="CJY1" s="35" t="s">
        <v>129</v>
      </c>
      <c r="CJZ1" s="35" t="s">
        <v>130</v>
      </c>
      <c r="CKA1" s="35" t="s">
        <v>131</v>
      </c>
      <c r="CKB1" s="35" t="s">
        <v>132</v>
      </c>
      <c r="CKC1" s="35" t="s">
        <v>133</v>
      </c>
      <c r="CKD1" s="35" t="s">
        <v>134</v>
      </c>
      <c r="CKE1" s="35" t="s">
        <v>135</v>
      </c>
      <c r="CKF1" s="35" t="s">
        <v>136</v>
      </c>
      <c r="CKG1" s="35" t="s">
        <v>137</v>
      </c>
      <c r="CKH1" s="35" t="s">
        <v>138</v>
      </c>
      <c r="CKI1" s="35" t="s">
        <v>139</v>
      </c>
      <c r="CKJ1" s="35" t="s">
        <v>140</v>
      </c>
      <c r="CKK1" s="35" t="s">
        <v>141</v>
      </c>
      <c r="CKL1" s="35" t="s">
        <v>142</v>
      </c>
      <c r="CKM1" s="35" t="s">
        <v>143</v>
      </c>
      <c r="CKN1" s="35" t="s">
        <v>144</v>
      </c>
      <c r="CKO1" s="35" t="s">
        <v>145</v>
      </c>
      <c r="CKP1" s="35" t="s">
        <v>146</v>
      </c>
      <c r="CKQ1" s="35" t="s">
        <v>147</v>
      </c>
      <c r="CKR1" s="35" t="s">
        <v>148</v>
      </c>
      <c r="CKS1" s="35" t="s">
        <v>149</v>
      </c>
      <c r="CKT1" s="35" t="s">
        <v>150</v>
      </c>
      <c r="CKU1" s="35" t="s">
        <v>151</v>
      </c>
      <c r="CKV1" s="35" t="s">
        <v>152</v>
      </c>
      <c r="CKW1" s="35" t="s">
        <v>153</v>
      </c>
      <c r="CKX1" s="35" t="s">
        <v>154</v>
      </c>
      <c r="CKY1" s="35" t="s">
        <v>155</v>
      </c>
      <c r="CKZ1" s="35" t="s">
        <v>156</v>
      </c>
      <c r="CLA1" s="35" t="s">
        <v>157</v>
      </c>
      <c r="CLB1" s="35" t="s">
        <v>158</v>
      </c>
      <c r="CLC1" s="35" t="s">
        <v>159</v>
      </c>
      <c r="CLD1" s="35" t="s">
        <v>160</v>
      </c>
      <c r="CLE1" s="35" t="s">
        <v>161</v>
      </c>
      <c r="CLF1" s="35" t="s">
        <v>162</v>
      </c>
      <c r="CLG1" s="35"/>
      <c r="CLH1" s="35"/>
      <c r="CLI1" s="35"/>
      <c r="CLJ1" s="35"/>
      <c r="CLK1" s="35"/>
      <c r="CLL1" s="35"/>
      <c r="CLM1" s="35"/>
      <c r="CLN1" s="3"/>
      <c r="CLO1" s="3"/>
      <c r="CLP1" s="3"/>
      <c r="CLQ1" s="3"/>
      <c r="CLR1" s="3"/>
      <c r="CNI1" s="34" t="s">
        <v>163</v>
      </c>
      <c r="CNJ1" s="34" t="s">
        <v>51</v>
      </c>
      <c r="CNK1" s="34" t="s">
        <v>52</v>
      </c>
      <c r="CNL1" s="35" t="s">
        <v>53</v>
      </c>
      <c r="CNM1" s="34" t="s">
        <v>54</v>
      </c>
      <c r="CNN1" s="37" t="s">
        <v>164</v>
      </c>
      <c r="CNO1" s="37" t="s">
        <v>165</v>
      </c>
      <c r="CNP1" s="37" t="s">
        <v>166</v>
      </c>
      <c r="CNQ1" s="37" t="s">
        <v>167</v>
      </c>
      <c r="CNR1" s="37" t="s">
        <v>168</v>
      </c>
      <c r="CNS1" s="37" t="s">
        <v>169</v>
      </c>
      <c r="CNT1" s="37" t="s">
        <v>170</v>
      </c>
      <c r="CNU1" s="37" t="s">
        <v>171</v>
      </c>
      <c r="CNV1" s="38" t="s">
        <v>172</v>
      </c>
      <c r="CNW1" s="35" t="s">
        <v>173</v>
      </c>
      <c r="CNX1" s="35" t="s">
        <v>174</v>
      </c>
      <c r="CNY1" s="35" t="s">
        <v>175</v>
      </c>
      <c r="CNZ1" s="35" t="s">
        <v>176</v>
      </c>
      <c r="COA1" s="35" t="s">
        <v>176</v>
      </c>
      <c r="COB1" s="35" t="s">
        <v>176</v>
      </c>
    </row>
    <row r="2" spans="1:2420" x14ac:dyDescent="0.25">
      <c r="CJM2" t="s">
        <v>177</v>
      </c>
      <c r="CJN2" t="str">
        <f ca="1">SUBSTITUTE(MID(_xlfn.FORMULATEXT(CJQ2),2,FIND("!",_xlfn.FORMULATEXT(CJQ2),1)-2), "'","")</f>
        <v>calc2</v>
      </c>
      <c r="CJO2">
        <f ca="1">_xlfn.SHEET( calc2!$NTP$1000000)</f>
        <v>6</v>
      </c>
      <c r="CJQ2">
        <f>calc2!$NTP$1000000</f>
        <v>0</v>
      </c>
      <c r="CJR2" t="e">
        <f>MAX( calc2!$E$4:$F$5)</f>
        <v>#REF!</v>
      </c>
      <c r="CJS2" s="28" t="e">
        <f>calc2!$F$4</f>
        <v>#REF!</v>
      </c>
      <c r="CJT2" t="str">
        <f>calc2!$E$4</f>
        <v>One</v>
      </c>
      <c r="CJU2" t="e">
        <f>0.75*CJS2/CJR2</f>
        <v>#REF!</v>
      </c>
      <c r="CJV2" t="e">
        <f>1-CJU2</f>
        <v>#REF!</v>
      </c>
      <c r="CJW2" s="28">
        <f>calc2!$F$5</f>
        <v>1</v>
      </c>
      <c r="CJX2" t="str">
        <f>calc2!$E$5</f>
        <v>Two</v>
      </c>
      <c r="CJY2" t="e">
        <f>0.75*CJW2/CJR2</f>
        <v>#REF!</v>
      </c>
      <c r="CJZ2" t="e">
        <f>1-CJY2</f>
        <v>#REF!</v>
      </c>
      <c r="CNI2" t="s">
        <v>187</v>
      </c>
      <c r="CNJ2" t="str">
        <f ca="1">SUBSTITUTE(MID(_xlfn.FORMULATEXT(CNM2),2,FIND("!",_xlfn.FORMULATEXT(CNM2),1)-2), "'","")</f>
        <v>calc2</v>
      </c>
      <c r="CNK2">
        <f ca="1">_xlfn.SHEET( calc2!$NTP$1000000)</f>
        <v>6</v>
      </c>
      <c r="CNM2">
        <f>calc2!$NTP$1000000</f>
        <v>0</v>
      </c>
      <c r="CNN2" s="112"/>
      <c r="CNO2" s="4"/>
      <c r="CNP2" s="4"/>
      <c r="CNQ2" s="4">
        <v>1</v>
      </c>
      <c r="CNR2" s="4"/>
      <c r="CNS2" s="4" t="e">
        <f>CNP3</f>
        <v>#REF!</v>
      </c>
      <c r="CNT2" s="4">
        <v>0</v>
      </c>
      <c r="CNU2" s="4" t="e">
        <f>CNS2/2+CNS2/2</f>
        <v>#REF!</v>
      </c>
      <c r="CNV2" s="113"/>
      <c r="CNW2" s="78" t="e">
        <f>(CNU2/2)-(CNU2/2)*6/100</f>
        <v>#REF!</v>
      </c>
      <c r="CNX2" s="114" t="e">
        <f>(CNU2/2)+(CNU2/2)*7/100</f>
        <v>#REF!</v>
      </c>
      <c r="CNY2" s="115"/>
      <c r="CNZ2" s="113"/>
    </row>
    <row r="3" spans="1:2420" x14ac:dyDescent="0.25">
      <c r="CJM3" t="s">
        <v>178</v>
      </c>
      <c r="CJN3" t="str">
        <f ca="1">SUBSTITUTE(MID(_xlfn.FORMULATEXT(CJQ3),2,FIND("!",_xlfn.FORMULATEXT(CJQ3),1)-2), "'","")</f>
        <v>calc2</v>
      </c>
      <c r="CJO3">
        <f ca="1">_xlfn.SHEET( calc2!$NTP$1000000)</f>
        <v>6</v>
      </c>
      <c r="CJQ3">
        <f>calc2!$NTP$1000000</f>
        <v>0</v>
      </c>
      <c r="CJR3">
        <f>MAX( calc2!$J$4:$K$5)</f>
        <v>1.0221721741156371</v>
      </c>
      <c r="CJS3" s="28">
        <f>calc2!$K$4</f>
        <v>1.0221721741156371</v>
      </c>
      <c r="CJT3" t="str">
        <f>calc2!$J$4</f>
        <v>One</v>
      </c>
      <c r="CJU3">
        <f>0.75*CJS3/CJR3</f>
        <v>0.75</v>
      </c>
      <c r="CJV3">
        <f>1-CJU3</f>
        <v>0.25</v>
      </c>
      <c r="CJW3" s="28">
        <f>calc2!$K$5</f>
        <v>1</v>
      </c>
      <c r="CJX3" t="str">
        <f>calc2!$J$5</f>
        <v>Two</v>
      </c>
      <c r="CJY3">
        <f>0.75*CJW3/CJR3</f>
        <v>0.73373157574836645</v>
      </c>
      <c r="CJZ3">
        <f>1-CJY3</f>
        <v>0.26626842425163355</v>
      </c>
      <c r="CNI3" t="s">
        <v>187</v>
      </c>
      <c r="CNJ3" t="str">
        <f t="shared" ref="CNJ3:CNJ7" ca="1" si="0">SUBSTITUTE(MID(_xlfn.FORMULATEXT(CNM3),2,FIND("!",_xlfn.FORMULATEXT(CNM3),1)-2), "'","")</f>
        <v>calc2</v>
      </c>
      <c r="CNK3">
        <f ca="1">_xlfn.SHEET( calc2!$NTP$1000000)</f>
        <v>6</v>
      </c>
      <c r="CNM3">
        <f>calc2!$NTP$1000000</f>
        <v>0</v>
      </c>
      <c r="CNN3" s="79">
        <v>12345678</v>
      </c>
      <c r="CNO3" s="4" t="str">
        <f>calc2!$B$16</f>
        <v>Inquiries</v>
      </c>
      <c r="CNP3" s="82" t="e">
        <f>calc2!$C$16</f>
        <v>#REF!</v>
      </c>
      <c r="CNQ3" s="4">
        <f>CNQ2+1</f>
        <v>2</v>
      </c>
      <c r="CNR3" s="4" t="e">
        <f>CONCATENATE(CNO3," ",CNP3)</f>
        <v>#REF!</v>
      </c>
      <c r="CNS3" s="4" t="e">
        <f>CNP3</f>
        <v>#REF!</v>
      </c>
      <c r="CNT3" s="4" t="e">
        <f>CNS2/2-CNS3/2</f>
        <v>#REF!</v>
      </c>
      <c r="CNU3" s="4" t="e">
        <f>CNS2/2+CNS3/2</f>
        <v>#REF!</v>
      </c>
      <c r="CNV3" s="112">
        <f>CNQ2+1/2</f>
        <v>1.5</v>
      </c>
      <c r="CNW3" s="78" t="e">
        <f>CNW2</f>
        <v>#REF!</v>
      </c>
      <c r="CNX3" s="78" t="e">
        <f>CNX2</f>
        <v>#REF!</v>
      </c>
      <c r="CNY3" s="116" t="e">
        <f>CNS3/CNS2</f>
        <v>#REF!</v>
      </c>
      <c r="CNZ3" s="113"/>
    </row>
    <row r="4" spans="1:2420" x14ac:dyDescent="0.25">
      <c r="CNI4" t="s">
        <v>187</v>
      </c>
      <c r="CNJ4" t="str">
        <f t="shared" ca="1" si="0"/>
        <v>calc2</v>
      </c>
      <c r="CNK4">
        <f ca="1">_xlfn.SHEET( calc2!$NTP$1000000)</f>
        <v>6</v>
      </c>
      <c r="CNM4">
        <f>calc2!$NTP$1000000</f>
        <v>0</v>
      </c>
      <c r="CNN4" s="80">
        <v>12345678</v>
      </c>
      <c r="CNO4" s="4" t="str">
        <f>calc2!$B$17</f>
        <v>Lead</v>
      </c>
      <c r="CNP4" s="83" t="e">
        <f>calc2!$C$17</f>
        <v>#REF!</v>
      </c>
      <c r="CNQ4" s="4">
        <f t="shared" ref="CNQ4:CNQ6" si="1">CNQ3+1</f>
        <v>3</v>
      </c>
      <c r="CNR4" s="4" t="e">
        <f>CONCATENATE(CNO4," ",CNP4)</f>
        <v>#REF!</v>
      </c>
      <c r="CNS4" s="4" t="e">
        <f>CNP4</f>
        <v>#REF!</v>
      </c>
      <c r="CNT4" s="4" t="e">
        <f>CNS2/2-CNS4/2</f>
        <v>#REF!</v>
      </c>
      <c r="CNU4" s="4" t="e">
        <f>CNS2/2+CNS4/2</f>
        <v>#REF!</v>
      </c>
      <c r="CNV4" s="112">
        <f t="shared" ref="CNV4:CNV6" si="2">CNQ3+1/2</f>
        <v>2.5</v>
      </c>
      <c r="CNW4" s="78" t="e">
        <f t="shared" ref="CNW4:CNX6" si="3">CNW3</f>
        <v>#REF!</v>
      </c>
      <c r="CNX4" s="78" t="e">
        <f t="shared" si="3"/>
        <v>#REF!</v>
      </c>
      <c r="CNY4" s="116" t="e">
        <f>CNS4/CNS2</f>
        <v>#REF!</v>
      </c>
      <c r="CNZ4" s="113"/>
    </row>
    <row r="5" spans="1:2420" x14ac:dyDescent="0.25">
      <c r="CNI5" t="s">
        <v>187</v>
      </c>
      <c r="CNJ5" t="str">
        <f t="shared" ca="1" si="0"/>
        <v>calc2</v>
      </c>
      <c r="CNK5">
        <f ca="1">_xlfn.SHEET( calc2!$NTP$1000000)</f>
        <v>6</v>
      </c>
      <c r="CNM5">
        <f>calc2!$NTP$1000000</f>
        <v>0</v>
      </c>
      <c r="CNN5" s="81">
        <v>12345678</v>
      </c>
      <c r="CNO5" s="4" t="str">
        <f>calc2!$B$18</f>
        <v>Opportunity</v>
      </c>
      <c r="CNP5" s="83" t="e">
        <f>calc2!$C$18</f>
        <v>#REF!</v>
      </c>
      <c r="CNQ5" s="4">
        <f t="shared" si="1"/>
        <v>4</v>
      </c>
      <c r="CNR5" s="4" t="e">
        <f>CONCATENATE(CNO5," ",CNP5)</f>
        <v>#REF!</v>
      </c>
      <c r="CNS5" s="4" t="e">
        <f>CNP5</f>
        <v>#REF!</v>
      </c>
      <c r="CNT5" s="4" t="e">
        <f>CNS2/2-CNS5/2</f>
        <v>#REF!</v>
      </c>
      <c r="CNU5" s="4" t="e">
        <f>CNS2/2+CNS5/2</f>
        <v>#REF!</v>
      </c>
      <c r="CNV5" s="112">
        <f t="shared" si="2"/>
        <v>3.5</v>
      </c>
      <c r="CNW5" s="78" t="e">
        <f t="shared" si="3"/>
        <v>#REF!</v>
      </c>
      <c r="CNX5" s="78" t="e">
        <f t="shared" si="3"/>
        <v>#REF!</v>
      </c>
      <c r="CNY5" s="116" t="e">
        <f>CNS5/CNS2</f>
        <v>#REF!</v>
      </c>
      <c r="CNZ5" s="113"/>
    </row>
    <row r="6" spans="1:2420" x14ac:dyDescent="0.25">
      <c r="CNI6" t="s">
        <v>187</v>
      </c>
      <c r="CNJ6" t="str">
        <f t="shared" ca="1" si="0"/>
        <v>calc2</v>
      </c>
      <c r="CNK6">
        <f ca="1">_xlfn.SHEET( calc2!$NTP$1000000)</f>
        <v>6</v>
      </c>
      <c r="CNM6">
        <f>calc2!$NTP$1000000</f>
        <v>0</v>
      </c>
      <c r="CNN6" s="117">
        <v>12345678</v>
      </c>
      <c r="CNO6" s="4" t="str">
        <f>calc2!$B$19</f>
        <v>Sales</v>
      </c>
      <c r="CNP6" s="84" t="e">
        <f>calc2!$C$19</f>
        <v>#REF!</v>
      </c>
      <c r="CNQ6" s="4">
        <f t="shared" si="1"/>
        <v>5</v>
      </c>
      <c r="CNR6" s="4" t="e">
        <f t="shared" ref="CNR6" si="4">CONCATENATE(CNO6," ",CNP6)</f>
        <v>#REF!</v>
      </c>
      <c r="CNS6" s="4" t="e">
        <f t="shared" ref="CNS6" si="5">CNP6</f>
        <v>#REF!</v>
      </c>
      <c r="CNT6" s="4" t="e">
        <f>CNS2/2-CNS6/2</f>
        <v>#REF!</v>
      </c>
      <c r="CNU6" s="4" t="e">
        <f>CNS2/2+CNS6/2</f>
        <v>#REF!</v>
      </c>
      <c r="CNV6" s="112">
        <f t="shared" si="2"/>
        <v>4.5</v>
      </c>
      <c r="CNW6" s="78" t="e">
        <f t="shared" si="3"/>
        <v>#REF!</v>
      </c>
      <c r="CNX6" s="78" t="e">
        <f t="shared" si="3"/>
        <v>#REF!</v>
      </c>
      <c r="CNY6" s="116" t="e">
        <f>CNS6/CNS2</f>
        <v>#REF!</v>
      </c>
      <c r="CNZ6" s="113"/>
    </row>
    <row r="7" spans="1:2420" x14ac:dyDescent="0.25">
      <c r="CNI7" t="s">
        <v>187</v>
      </c>
      <c r="CNJ7" t="str">
        <f t="shared" ca="1" si="0"/>
        <v>calc2</v>
      </c>
      <c r="CNK7">
        <f ca="1">_xlfn.SHEET( calc2!$NTP$1000000)</f>
        <v>6</v>
      </c>
      <c r="CNM7">
        <f>calc2!$NTP$1000000</f>
        <v>0</v>
      </c>
      <c r="CNN7" s="113"/>
      <c r="CNO7" s="78" t="s">
        <v>188</v>
      </c>
      <c r="CNP7" s="113"/>
      <c r="CNQ7" s="4">
        <f>CNQ6+31/100</f>
        <v>5.31</v>
      </c>
      <c r="CNR7" s="78" t="e">
        <f>CNS6</f>
        <v>#REF!</v>
      </c>
      <c r="CNS7" s="78" t="e">
        <f>CNS2/2</f>
        <v>#REF!</v>
      </c>
      <c r="CNT7" s="113"/>
      <c r="CNU7" s="113"/>
      <c r="CNV7" s="112"/>
      <c r="CNW7" s="113"/>
      <c r="CNX7" s="113"/>
      <c r="CNY7" s="116"/>
      <c r="CNZ7" s="1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7A31-3670-4AEE-AA11-3EBF0F5C4279}">
  <dimension ref="B1:B14"/>
  <sheetViews>
    <sheetView workbookViewId="0"/>
  </sheetViews>
  <sheetFormatPr defaultRowHeight="15" x14ac:dyDescent="0.25"/>
  <sheetData>
    <row r="1" spans="2:2" x14ac:dyDescent="0.25">
      <c r="B1" s="150" t="s">
        <v>212</v>
      </c>
    </row>
    <row r="2" spans="2:2" x14ac:dyDescent="0.25">
      <c r="B2" s="150" t="s">
        <v>211</v>
      </c>
    </row>
    <row r="3" spans="2:2" x14ac:dyDescent="0.25">
      <c r="B3" s="150" t="s">
        <v>213</v>
      </c>
    </row>
    <row r="4" spans="2:2" x14ac:dyDescent="0.25">
      <c r="B4" s="150" t="s">
        <v>214</v>
      </c>
    </row>
    <row r="5" spans="2:2" x14ac:dyDescent="0.25">
      <c r="B5" s="150" t="s">
        <v>215</v>
      </c>
    </row>
    <row r="6" spans="2:2" x14ac:dyDescent="0.25">
      <c r="B6" s="150" t="s">
        <v>216</v>
      </c>
    </row>
    <row r="7" spans="2:2" x14ac:dyDescent="0.25">
      <c r="B7" s="150" t="s">
        <v>0</v>
      </c>
    </row>
    <row r="8" spans="2:2" x14ac:dyDescent="0.25">
      <c r="B8" s="150" t="s">
        <v>217</v>
      </c>
    </row>
    <row r="9" spans="2:2" x14ac:dyDescent="0.25">
      <c r="B9" s="150" t="s">
        <v>218</v>
      </c>
    </row>
    <row r="10" spans="2:2" x14ac:dyDescent="0.25">
      <c r="B10" s="150" t="s">
        <v>219</v>
      </c>
    </row>
    <row r="11" spans="2:2" x14ac:dyDescent="0.25">
      <c r="B11" s="150" t="s">
        <v>220</v>
      </c>
    </row>
    <row r="12" spans="2:2" x14ac:dyDescent="0.25">
      <c r="B12" s="150" t="s">
        <v>221</v>
      </c>
    </row>
    <row r="13" spans="2:2" x14ac:dyDescent="0.25">
      <c r="B13" s="150" t="s">
        <v>222</v>
      </c>
    </row>
    <row r="14" spans="2:2" x14ac:dyDescent="0.25">
      <c r="B14" s="150" t="s">
        <v>223</v>
      </c>
    </row>
  </sheetData>
  <pageMargins left="0.511811024" right="0.511811024" top="0.78740157499999996" bottom="0.78740157499999996" header="0.31496062000000002" footer="0.31496062000000002"/>
  <customProperties>
    <customPr name="CafeStyleVersion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EA10-FB6C-46A5-A9F4-2AA71F107807}">
  <sheetPr codeName="Sheet5"/>
  <dimension ref="A1:AD50"/>
  <sheetViews>
    <sheetView tabSelected="1" topLeftCell="A2" zoomScale="80" zoomScaleNormal="80" workbookViewId="0">
      <selection sqref="A1:W1"/>
    </sheetView>
  </sheetViews>
  <sheetFormatPr defaultColWidth="11.5703125" defaultRowHeight="15" x14ac:dyDescent="0.25"/>
  <cols>
    <col min="1" max="1" width="2.28515625" style="1" customWidth="1"/>
    <col min="2" max="4" width="9.7109375" customWidth="1"/>
    <col min="5" max="5" width="0.85546875" customWidth="1"/>
    <col min="6" max="13" width="9.28515625" customWidth="1"/>
    <col min="14" max="14" width="0.85546875" customWidth="1"/>
    <col min="15" max="20" width="9" customWidth="1"/>
    <col min="21" max="21" width="2.5703125" customWidth="1"/>
    <col min="22" max="22" width="9.28515625" customWidth="1"/>
    <col min="23" max="30" width="9.7109375" customWidth="1"/>
  </cols>
  <sheetData>
    <row r="1" spans="1:30" s="1" customFormat="1" ht="21" hidden="1" customHeight="1" x14ac:dyDescent="0.2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27"/>
      <c r="Y1" s="27"/>
      <c r="Z1" s="27"/>
      <c r="AA1" s="27"/>
      <c r="AB1" s="27"/>
      <c r="AC1" s="27"/>
      <c r="AD1" s="27"/>
    </row>
    <row r="2" spans="1:30" s="1" customFormat="1" ht="9" customHeight="1" x14ac:dyDescent="0.25">
      <c r="A2" s="2"/>
      <c r="B2" s="135"/>
      <c r="C2" s="135"/>
      <c r="D2" s="135"/>
      <c r="E2" s="135"/>
      <c r="F2" s="135"/>
      <c r="G2" s="13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s="1" customFormat="1" ht="16.5" customHeight="1" x14ac:dyDescent="0.25">
      <c r="A3" s="2"/>
      <c r="B3" s="152" t="str">
        <f>_xll.SUBNM("smartco:Month","YM","Feb")</f>
        <v>Feb</v>
      </c>
      <c r="C3" s="151"/>
      <c r="D3" s="15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s="1" customFormat="1" ht="21" customHeight="1" x14ac:dyDescent="0.2">
      <c r="A4" s="2"/>
      <c r="B4" s="130" t="str">
        <f>kpidata!C6</f>
        <v>Revenues</v>
      </c>
      <c r="C4" s="130"/>
      <c r="D4" s="130"/>
      <c r="E4" s="2"/>
      <c r="F4" s="129"/>
      <c r="G4" s="129"/>
      <c r="H4" s="129"/>
      <c r="I4" s="129"/>
      <c r="J4" s="129"/>
      <c r="K4" s="129"/>
      <c r="L4" s="129"/>
      <c r="M4" s="129"/>
      <c r="N4" s="2"/>
      <c r="O4" s="134" t="str">
        <f>"  "&amp;kpidata!C25</f>
        <v xml:space="preserve">  Profit</v>
      </c>
      <c r="P4" s="134"/>
      <c r="Q4" s="134"/>
      <c r="R4" s="134"/>
      <c r="S4" s="134"/>
      <c r="T4" s="134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s="1" customFormat="1" ht="21" customHeight="1" x14ac:dyDescent="0.25">
      <c r="A5" s="2"/>
      <c r="B5" s="131">
        <f>kpidata!T6</f>
        <v>4740</v>
      </c>
      <c r="C5" s="131"/>
      <c r="D5" s="131"/>
      <c r="E5" s="2"/>
      <c r="F5" s="129"/>
      <c r="G5" s="129"/>
      <c r="H5" s="129"/>
      <c r="I5" s="129"/>
      <c r="J5" s="129"/>
      <c r="K5" s="129"/>
      <c r="L5" s="129"/>
      <c r="M5" s="129"/>
      <c r="N5" s="2"/>
      <c r="O5" s="131">
        <f>kpidata!R25</f>
        <v>23001</v>
      </c>
      <c r="P5" s="131"/>
      <c r="Q5" s="131"/>
      <c r="R5" s="131"/>
      <c r="S5" s="131"/>
      <c r="T5" s="131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s="1" customFormat="1" ht="21" customHeight="1" x14ac:dyDescent="0.25">
      <c r="A6" s="2"/>
      <c r="B6" s="131"/>
      <c r="C6" s="131"/>
      <c r="D6" s="131"/>
      <c r="E6" s="2"/>
      <c r="F6" s="129"/>
      <c r="G6" s="129"/>
      <c r="H6" s="129"/>
      <c r="I6" s="129"/>
      <c r="J6" s="129"/>
      <c r="K6" s="129"/>
      <c r="L6" s="129"/>
      <c r="M6" s="129"/>
      <c r="N6" s="2"/>
      <c r="O6" s="131"/>
      <c r="P6" s="131"/>
      <c r="Q6" s="131"/>
      <c r="R6" s="131"/>
      <c r="S6" s="131"/>
      <c r="T6" s="131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s="1" customFormat="1" ht="21" customHeight="1" x14ac:dyDescent="0.25">
      <c r="A7" s="2"/>
      <c r="B7" s="131"/>
      <c r="C7" s="131"/>
      <c r="D7" s="131"/>
      <c r="E7" s="2"/>
      <c r="F7" s="129"/>
      <c r="G7" s="129"/>
      <c r="H7" s="129"/>
      <c r="I7" s="129"/>
      <c r="J7" s="129"/>
      <c r="K7" s="129"/>
      <c r="L7" s="129"/>
      <c r="M7" s="129"/>
      <c r="N7" s="2"/>
      <c r="O7" s="131"/>
      <c r="P7" s="131"/>
      <c r="Q7" s="131"/>
      <c r="R7" s="131"/>
      <c r="S7" s="131"/>
      <c r="T7" s="131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s="1" customFormat="1" ht="21" customHeight="1" x14ac:dyDescent="0.25">
      <c r="A8" s="17"/>
      <c r="B8" s="132"/>
      <c r="C8" s="132"/>
      <c r="D8" s="132"/>
      <c r="E8" s="2"/>
      <c r="F8" s="129"/>
      <c r="G8" s="129"/>
      <c r="H8" s="129"/>
      <c r="I8" s="129"/>
      <c r="J8" s="129"/>
      <c r="K8" s="129"/>
      <c r="L8" s="129"/>
      <c r="M8" s="129"/>
      <c r="N8" s="2"/>
      <c r="O8" s="132"/>
      <c r="P8" s="132"/>
      <c r="Q8" s="132"/>
      <c r="R8" s="132"/>
      <c r="S8" s="132"/>
      <c r="T8" s="13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s="1" customFormat="1" ht="21" customHeight="1" x14ac:dyDescent="0.25">
      <c r="A9" s="13"/>
      <c r="B9" s="133" t="str">
        <f>kpidata!C7</f>
        <v>Target</v>
      </c>
      <c r="C9" s="126"/>
      <c r="D9" s="126"/>
      <c r="E9" s="2"/>
      <c r="F9" s="129"/>
      <c r="G9" s="129"/>
      <c r="H9" s="129"/>
      <c r="I9" s="129"/>
      <c r="J9" s="129"/>
      <c r="K9" s="129"/>
      <c r="L9" s="129"/>
      <c r="M9" s="129"/>
      <c r="N9" s="2"/>
      <c r="O9" s="137" t="str">
        <f>"  "&amp;kpidata!C26</f>
        <v xml:space="preserve">  % Profit</v>
      </c>
      <c r="P9" s="137"/>
      <c r="Q9" s="137"/>
      <c r="R9" s="137"/>
      <c r="S9" s="137"/>
      <c r="T9" s="137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s="1" customFormat="1" ht="21" customHeight="1" x14ac:dyDescent="0.25">
      <c r="A10" s="13"/>
      <c r="B10" s="131">
        <f>kpidata!T7</f>
        <v>5100</v>
      </c>
      <c r="C10" s="131"/>
      <c r="D10" s="131"/>
      <c r="E10" s="2"/>
      <c r="F10" s="129"/>
      <c r="G10" s="129"/>
      <c r="H10" s="129"/>
      <c r="I10" s="129"/>
      <c r="J10" s="129"/>
      <c r="K10" s="129"/>
      <c r="L10" s="129"/>
      <c r="M10" s="129"/>
      <c r="N10" s="2"/>
      <c r="O10" s="140">
        <f>kpidata!R26</f>
        <v>0.43688269259990881</v>
      </c>
      <c r="P10" s="140"/>
      <c r="Q10" s="140"/>
      <c r="R10" s="140"/>
      <c r="S10" s="140"/>
      <c r="T10" s="140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s="1" customFormat="1" ht="21" customHeight="1" x14ac:dyDescent="0.25">
      <c r="A11" s="2"/>
      <c r="B11" s="131"/>
      <c r="C11" s="131"/>
      <c r="D11" s="131"/>
      <c r="E11" s="2"/>
      <c r="F11" s="129"/>
      <c r="G11" s="129"/>
      <c r="H11" s="129"/>
      <c r="I11" s="129"/>
      <c r="J11" s="129"/>
      <c r="K11" s="129"/>
      <c r="L11" s="129"/>
      <c r="M11" s="129"/>
      <c r="N11" s="2"/>
      <c r="O11" s="140"/>
      <c r="P11" s="140"/>
      <c r="Q11" s="140"/>
      <c r="R11" s="140"/>
      <c r="S11" s="140"/>
      <c r="T11" s="140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s="1" customFormat="1" ht="21" customHeight="1" thickBot="1" x14ac:dyDescent="0.3">
      <c r="A12" s="2"/>
      <c r="B12" s="131"/>
      <c r="C12" s="131"/>
      <c r="D12" s="131"/>
      <c r="E12" s="2"/>
      <c r="F12" s="129"/>
      <c r="G12" s="129"/>
      <c r="H12" s="129"/>
      <c r="I12" s="129"/>
      <c r="J12" s="129"/>
      <c r="K12" s="129"/>
      <c r="L12" s="129"/>
      <c r="M12" s="129"/>
      <c r="N12" s="2"/>
      <c r="O12" s="140"/>
      <c r="P12" s="140"/>
      <c r="Q12" s="140"/>
      <c r="R12" s="140"/>
      <c r="S12" s="140"/>
      <c r="T12" s="140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s="1" customFormat="1" ht="21" customHeight="1" thickTop="1" x14ac:dyDescent="0.25">
      <c r="A13" s="2"/>
      <c r="B13" s="132"/>
      <c r="C13" s="132"/>
      <c r="D13" s="132"/>
      <c r="E13" s="2"/>
      <c r="F13" s="129"/>
      <c r="G13" s="129"/>
      <c r="H13" s="129"/>
      <c r="I13" s="129"/>
      <c r="J13" s="129"/>
      <c r="K13" s="129"/>
      <c r="L13" s="129"/>
      <c r="M13" s="129"/>
      <c r="N13" s="2"/>
      <c r="O13" s="141"/>
      <c r="P13" s="141"/>
      <c r="Q13" s="141"/>
      <c r="R13" s="141"/>
      <c r="S13" s="141"/>
      <c r="T13" s="141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s="1" customFormat="1" ht="21" customHeight="1" x14ac:dyDescent="0.25">
      <c r="A14" s="2"/>
      <c r="B14" s="126" t="str">
        <f>kpidata!C8</f>
        <v>% Target</v>
      </c>
      <c r="C14" s="126"/>
      <c r="D14" s="126"/>
      <c r="E14" s="2"/>
      <c r="F14" s="129"/>
      <c r="G14" s="129"/>
      <c r="H14" s="129"/>
      <c r="I14" s="129"/>
      <c r="J14" s="129"/>
      <c r="K14" s="129"/>
      <c r="L14" s="129"/>
      <c r="M14" s="129"/>
      <c r="N14" s="2"/>
      <c r="O14" s="137" t="str">
        <f>kpidata!C18</f>
        <v>AVG Ticket Sales</v>
      </c>
      <c r="P14" s="137"/>
      <c r="Q14" s="137"/>
      <c r="R14" s="137"/>
      <c r="S14" s="137"/>
      <c r="T14" s="137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s="1" customFormat="1" ht="21" customHeight="1" x14ac:dyDescent="0.25">
      <c r="A15" s="2"/>
      <c r="B15" s="124">
        <f>kpidata!T8</f>
        <v>0.93</v>
      </c>
      <c r="C15" s="124"/>
      <c r="D15" s="124"/>
      <c r="E15" s="2"/>
      <c r="F15" s="129"/>
      <c r="G15" s="129"/>
      <c r="H15" s="129"/>
      <c r="I15" s="129"/>
      <c r="J15" s="129"/>
      <c r="K15" s="129"/>
      <c r="L15" s="129"/>
      <c r="M15" s="129"/>
      <c r="N15" s="2"/>
      <c r="O15" s="138">
        <f>kpidata!R18</f>
        <v>81.624806201550385</v>
      </c>
      <c r="P15" s="138"/>
      <c r="Q15" s="138"/>
      <c r="R15" s="100"/>
      <c r="S15" s="100"/>
      <c r="T15" s="100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s="1" customFormat="1" ht="21" customHeight="1" x14ac:dyDescent="0.25">
      <c r="A16" s="2"/>
      <c r="B16" s="124"/>
      <c r="C16" s="124"/>
      <c r="D16" s="124"/>
      <c r="E16" s="2"/>
      <c r="F16" s="129"/>
      <c r="G16" s="129"/>
      <c r="H16" s="129"/>
      <c r="I16" s="129"/>
      <c r="J16" s="129"/>
      <c r="K16" s="129"/>
      <c r="L16" s="129"/>
      <c r="M16" s="129"/>
      <c r="N16" s="2"/>
      <c r="O16" s="138"/>
      <c r="P16" s="138"/>
      <c r="Q16" s="138"/>
      <c r="R16" s="100"/>
      <c r="S16" s="100"/>
      <c r="T16" s="100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 s="1" customFormat="1" ht="21" customHeight="1" x14ac:dyDescent="0.25">
      <c r="A17" s="2"/>
      <c r="B17" s="124"/>
      <c r="C17" s="124"/>
      <c r="D17" s="124"/>
      <c r="E17" s="2"/>
      <c r="F17" s="129"/>
      <c r="G17" s="129"/>
      <c r="H17" s="129"/>
      <c r="I17" s="129"/>
      <c r="J17" s="129"/>
      <c r="K17" s="129"/>
      <c r="L17" s="129"/>
      <c r="M17" s="129"/>
      <c r="N17" s="2"/>
      <c r="O17" s="138"/>
      <c r="P17" s="138"/>
      <c r="Q17" s="138"/>
      <c r="R17" s="100"/>
      <c r="S17" s="100"/>
      <c r="T17" s="100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s="1" customFormat="1" ht="21" customHeight="1" x14ac:dyDescent="0.25">
      <c r="A18" s="2"/>
      <c r="B18" s="125"/>
      <c r="C18" s="125"/>
      <c r="D18" s="125"/>
      <c r="E18" s="2"/>
      <c r="F18" s="129"/>
      <c r="G18" s="129"/>
      <c r="H18" s="129"/>
      <c r="I18" s="129"/>
      <c r="J18" s="129"/>
      <c r="K18" s="129"/>
      <c r="L18" s="129"/>
      <c r="M18" s="129"/>
      <c r="N18" s="2"/>
      <c r="O18" s="139"/>
      <c r="P18" s="139"/>
      <c r="Q18" s="139"/>
      <c r="R18" s="101"/>
      <c r="S18" s="101"/>
      <c r="T18" s="101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s="1" customFormat="1" ht="21" customHeight="1" x14ac:dyDescent="0.25">
      <c r="A19" s="2"/>
      <c r="B19" s="126" t="str">
        <f>kpidata!C35</f>
        <v>Conversion Rate</v>
      </c>
      <c r="C19" s="126"/>
      <c r="D19" s="126"/>
      <c r="E19" s="2"/>
      <c r="F19" s="129"/>
      <c r="G19" s="129"/>
      <c r="H19" s="129"/>
      <c r="I19" s="129"/>
      <c r="J19" s="129"/>
      <c r="K19" s="129"/>
      <c r="L19" s="129"/>
      <c r="M19" s="129"/>
      <c r="N19" s="2"/>
      <c r="O19" s="137" t="str">
        <f>kpidata!C17</f>
        <v>AVG Sales / Customer</v>
      </c>
      <c r="P19" s="137"/>
      <c r="Q19" s="137"/>
      <c r="R19" s="137"/>
      <c r="S19" s="137"/>
      <c r="T19" s="137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s="1" customFormat="1" ht="21" customHeight="1" x14ac:dyDescent="0.25">
      <c r="A20" s="2"/>
      <c r="B20" s="127">
        <f>kpidata!T35</f>
        <v>0.161</v>
      </c>
      <c r="C20" s="127"/>
      <c r="D20" s="127"/>
      <c r="E20" s="2"/>
      <c r="F20" s="129"/>
      <c r="G20" s="129"/>
      <c r="H20" s="129"/>
      <c r="I20" s="129"/>
      <c r="J20" s="129"/>
      <c r="K20" s="129"/>
      <c r="L20" s="129"/>
      <c r="M20" s="129"/>
      <c r="N20" s="2"/>
      <c r="O20" s="138">
        <f>kpidata!R17</f>
        <v>225.95708154506437</v>
      </c>
      <c r="P20" s="138"/>
      <c r="Q20" s="138"/>
      <c r="R20" s="100"/>
      <c r="S20" s="100"/>
      <c r="T20" s="100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 s="1" customFormat="1" ht="21" customHeight="1" x14ac:dyDescent="0.25">
      <c r="A21" s="2"/>
      <c r="B21" s="127"/>
      <c r="C21" s="127"/>
      <c r="D21" s="127"/>
      <c r="E21" s="2"/>
      <c r="F21" s="129"/>
      <c r="G21" s="129"/>
      <c r="H21" s="129"/>
      <c r="I21" s="129"/>
      <c r="J21" s="129"/>
      <c r="K21" s="129"/>
      <c r="L21" s="129"/>
      <c r="M21" s="129"/>
      <c r="N21" s="2"/>
      <c r="O21" s="138"/>
      <c r="P21" s="138"/>
      <c r="Q21" s="138"/>
      <c r="R21" s="100"/>
      <c r="S21" s="100"/>
      <c r="T21" s="100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s="1" customFormat="1" ht="21" customHeight="1" x14ac:dyDescent="0.25">
      <c r="A22" s="2"/>
      <c r="B22" s="127"/>
      <c r="C22" s="127"/>
      <c r="D22" s="127"/>
      <c r="E22" s="2"/>
      <c r="F22" s="129"/>
      <c r="G22" s="129"/>
      <c r="H22" s="129"/>
      <c r="I22" s="129"/>
      <c r="J22" s="129"/>
      <c r="K22" s="129"/>
      <c r="L22" s="129"/>
      <c r="M22" s="129"/>
      <c r="N22" s="2"/>
      <c r="O22" s="138"/>
      <c r="P22" s="138"/>
      <c r="Q22" s="138"/>
      <c r="R22" s="100"/>
      <c r="S22" s="100"/>
      <c r="T22" s="100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s="1" customFormat="1" ht="21" customHeight="1" x14ac:dyDescent="0.25">
      <c r="A23" s="2"/>
      <c r="B23" s="128"/>
      <c r="C23" s="128"/>
      <c r="D23" s="128"/>
      <c r="E23" s="2"/>
      <c r="F23" s="129"/>
      <c r="G23" s="129"/>
      <c r="H23" s="129"/>
      <c r="I23" s="129"/>
      <c r="J23" s="129"/>
      <c r="K23" s="129"/>
      <c r="L23" s="129"/>
      <c r="M23" s="129"/>
      <c r="N23" s="2"/>
      <c r="O23" s="139"/>
      <c r="P23" s="139"/>
      <c r="Q23" s="139"/>
      <c r="R23" s="100"/>
      <c r="S23" s="100"/>
      <c r="T23" s="100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s="1" customFormat="1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s="1" customFormat="1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s="1" customFormat="1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s="1" customFormat="1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s="1" customFormat="1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s="1" customFormat="1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s="1" customFormat="1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s="1" customFormat="1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s="1" customFormat="1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s="1" customFormat="1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s="1" customFormat="1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s="1" customFormat="1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s="1" customFormat="1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s="1" customFormat="1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s="1" customFormat="1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s="1" customFormat="1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s="1" customFormat="1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s="1" customFormat="1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s="1" customFormat="1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s="1" customFormat="1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s="1" customFormat="1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s="1" customFormat="1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s="1" customFormat="1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s="1" customFormat="1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s="1" customFormat="1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s="1" customFormat="1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</sheetData>
  <mergeCells count="21">
    <mergeCell ref="O20:Q23"/>
    <mergeCell ref="O9:T9"/>
    <mergeCell ref="O14:T14"/>
    <mergeCell ref="O10:T13"/>
    <mergeCell ref="B3:D3"/>
    <mergeCell ref="O4:T4"/>
    <mergeCell ref="B2:G2"/>
    <mergeCell ref="A1:W1"/>
    <mergeCell ref="O5:T8"/>
    <mergeCell ref="O19:T19"/>
    <mergeCell ref="O15:Q18"/>
    <mergeCell ref="B15:D18"/>
    <mergeCell ref="B19:D19"/>
    <mergeCell ref="B20:D23"/>
    <mergeCell ref="F14:M23"/>
    <mergeCell ref="F4:M13"/>
    <mergeCell ref="B4:D4"/>
    <mergeCell ref="B5:D8"/>
    <mergeCell ref="B9:D9"/>
    <mergeCell ref="B10:D13"/>
    <mergeCell ref="B14:D14"/>
  </mergeCells>
  <pageMargins left="0.25" right="0.25" top="0.75" bottom="0.75" header="0.3" footer="0.3"/>
  <pageSetup scale="81" orientation="landscape" r:id="rId1"/>
  <colBreaks count="1" manualBreakCount="1">
    <brk id="21" max="2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etup1"/>
  <dimension ref="A1:AG66"/>
  <sheetViews>
    <sheetView showGridLines="0" topLeftCell="O22" zoomScale="115" zoomScaleNormal="115" workbookViewId="0">
      <selection activeCell="R26" sqref="R26"/>
    </sheetView>
  </sheetViews>
  <sheetFormatPr defaultColWidth="11.42578125" defaultRowHeight="15" x14ac:dyDescent="0.25"/>
  <cols>
    <col min="1" max="1" width="1.42578125" style="5" customWidth="1"/>
    <col min="2" max="2" width="4.42578125" style="5" customWidth="1"/>
    <col min="3" max="4" width="10.140625" style="5" customWidth="1"/>
    <col min="5" max="5" width="15.42578125" style="5" customWidth="1"/>
    <col min="6" max="18" width="12.42578125" style="5" customWidth="1"/>
    <col min="19" max="19" width="2.42578125" style="9" customWidth="1"/>
    <col min="20" max="20" width="10.85546875" style="5" customWidth="1"/>
    <col min="21" max="21" width="12.85546875" style="5" customWidth="1"/>
    <col min="22" max="16384" width="11.42578125" style="5"/>
  </cols>
  <sheetData>
    <row r="1" spans="1:33" ht="21" customHeight="1" x14ac:dyDescent="0.2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5"/>
    </row>
    <row r="2" spans="1:33" ht="21" customHeight="1" x14ac:dyDescent="0.25">
      <c r="B2" s="143" t="s">
        <v>186</v>
      </c>
      <c r="C2" s="143"/>
      <c r="D2" s="143"/>
      <c r="E2" s="143"/>
      <c r="F2" s="123" t="str">
        <f>_xll.VIEW("smartco:KPI.Demo","!","!")</f>
        <v>smartco:KPI.Demo</v>
      </c>
      <c r="G2" s="6"/>
      <c r="H2" s="6"/>
      <c r="I2" s="6"/>
      <c r="J2" s="6"/>
      <c r="K2" s="6"/>
      <c r="L2" s="6"/>
      <c r="S2" s="5"/>
    </row>
    <row r="3" spans="1:33" ht="4.5" customHeight="1" x14ac:dyDescent="0.25">
      <c r="F3" s="7"/>
      <c r="G3" s="7"/>
      <c r="H3" s="7"/>
      <c r="I3" s="7"/>
      <c r="J3" s="7"/>
      <c r="K3" s="7"/>
      <c r="L3" s="7"/>
      <c r="P3" s="8"/>
      <c r="Q3" s="8"/>
      <c r="R3" s="8"/>
      <c r="S3" s="8"/>
    </row>
    <row r="4" spans="1:33" ht="21" customHeight="1" x14ac:dyDescent="0.25">
      <c r="B4" s="120" t="s">
        <v>181</v>
      </c>
      <c r="C4" s="121"/>
      <c r="D4" s="45"/>
      <c r="E4" s="45"/>
      <c r="F4" s="46"/>
      <c r="G4" s="46"/>
      <c r="H4" s="46"/>
      <c r="I4" s="46"/>
      <c r="J4" s="46"/>
      <c r="K4" s="46"/>
      <c r="L4" s="46"/>
      <c r="M4" s="45"/>
      <c r="N4" s="45"/>
      <c r="O4" s="45"/>
      <c r="P4" s="47"/>
      <c r="Q4" s="47"/>
      <c r="R4" s="47"/>
      <c r="S4" s="8"/>
    </row>
    <row r="5" spans="1:33" ht="21" customHeight="1" thickBot="1" x14ac:dyDescent="0.3">
      <c r="B5" s="86" t="s">
        <v>1</v>
      </c>
      <c r="C5" s="144" t="s">
        <v>180</v>
      </c>
      <c r="D5" s="144"/>
      <c r="E5" s="144"/>
      <c r="F5" s="86" t="s">
        <v>2</v>
      </c>
      <c r="G5" s="86" t="s">
        <v>4</v>
      </c>
      <c r="H5" s="86" t="s">
        <v>6</v>
      </c>
      <c r="I5" s="86" t="s">
        <v>8</v>
      </c>
      <c r="J5" s="86" t="s">
        <v>179</v>
      </c>
      <c r="K5" s="86" t="s">
        <v>10</v>
      </c>
      <c r="L5" s="86" t="s">
        <v>12</v>
      </c>
      <c r="M5" s="86" t="s">
        <v>14</v>
      </c>
      <c r="N5" s="86" t="s">
        <v>16</v>
      </c>
      <c r="O5" s="86" t="s">
        <v>18</v>
      </c>
      <c r="P5" s="86" t="s">
        <v>20</v>
      </c>
      <c r="Q5" s="86" t="s">
        <v>22</v>
      </c>
      <c r="R5" s="86" t="s">
        <v>185</v>
      </c>
      <c r="S5" s="12"/>
      <c r="T5" s="14"/>
      <c r="U5" s="10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ht="21" customHeight="1" thickTop="1" x14ac:dyDescent="0.25">
      <c r="B6" s="48">
        <v>1</v>
      </c>
      <c r="C6" s="142" t="s">
        <v>200</v>
      </c>
      <c r="D6" s="142"/>
      <c r="E6" s="142"/>
      <c r="F6" s="85">
        <f>_xll.DBRW($F$2,F$5,$C6)</f>
        <v>4915</v>
      </c>
      <c r="G6" s="85">
        <f>_xll.DBRW($F$2,G$5,$C6)</f>
        <v>4740</v>
      </c>
      <c r="H6" s="85">
        <f>_xll.DBRW($F$2,H$5,$C6)</f>
        <v>4100</v>
      </c>
      <c r="I6" s="85">
        <f>_xll.DBRW($F$2,I$5,$C6)</f>
        <v>4518</v>
      </c>
      <c r="J6" s="85">
        <f>_xll.DBRW($F$2,J$5,$C6)</f>
        <v>5200</v>
      </c>
      <c r="K6" s="85">
        <f>_xll.DBRW($F$2,K$5,$C6)</f>
        <v>5300</v>
      </c>
      <c r="L6" s="85">
        <f>_xll.DBRW($F$2,L$5,$C6)</f>
        <v>5000</v>
      </c>
      <c r="M6" s="85">
        <f>_xll.DBRW($F$2,M$5,$C6)</f>
        <v>4926</v>
      </c>
      <c r="N6" s="85">
        <f>_xll.DBRW($F$2,N$5,$C6)</f>
        <v>3592</v>
      </c>
      <c r="O6" s="85">
        <f>_xll.DBRW($F$2,O$5,$C6)</f>
        <v>3014</v>
      </c>
      <c r="P6" s="85">
        <f>_xll.DBRW($F$2,P$5,$C6)</f>
        <v>3280</v>
      </c>
      <c r="Q6" s="85">
        <f>_xll.DBRW($F$2,Q$5,$C6)</f>
        <v>4063</v>
      </c>
      <c r="R6" s="98">
        <f>SUM(F6:Q6)</f>
        <v>52648</v>
      </c>
      <c r="S6" s="12"/>
      <c r="T6" s="98">
        <f>_xll.DBRW($F$2,'Dashboard 2'!B3,$C6)</f>
        <v>4740</v>
      </c>
      <c r="U6" s="11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21" customHeight="1" x14ac:dyDescent="0.25">
      <c r="B7" s="48">
        <v>2</v>
      </c>
      <c r="C7" s="142" t="s">
        <v>24</v>
      </c>
      <c r="D7" s="142"/>
      <c r="E7" s="142"/>
      <c r="F7" s="85">
        <f>_xll.DBRW($F$2,F$5,$C7)</f>
        <v>4179</v>
      </c>
      <c r="G7" s="85">
        <f>_xll.DBRW($F$2,G$5,$C7)</f>
        <v>5100</v>
      </c>
      <c r="H7" s="85">
        <f>_xll.DBRW($F$2,H$5,$C7)</f>
        <v>3900</v>
      </c>
      <c r="I7" s="85">
        <f>_xll.DBRW($F$2,I$5,$C7)</f>
        <v>4800</v>
      </c>
      <c r="J7" s="85">
        <f>_xll.DBRW($F$2,J$5,$C7)</f>
        <v>4497</v>
      </c>
      <c r="K7" s="85">
        <f>_xll.DBRW($F$2,K$5,$C7)</f>
        <v>5600</v>
      </c>
      <c r="L7" s="85">
        <f>_xll.DBRW($F$2,L$5,$C7)</f>
        <v>4800</v>
      </c>
      <c r="M7" s="85">
        <f>_xll.DBRW($F$2,M$5,$C7)</f>
        <v>3553</v>
      </c>
      <c r="N7" s="85">
        <f>_xll.DBRW($F$2,N$5,$C7)</f>
        <v>3711</v>
      </c>
      <c r="O7" s="85">
        <f>_xll.DBRW($F$2,O$5,$C7)</f>
        <v>4466</v>
      </c>
      <c r="P7" s="85">
        <f>_xll.DBRW($F$2,P$5,$C7)</f>
        <v>3100</v>
      </c>
      <c r="Q7" s="85">
        <f>_xll.DBRW($F$2,Q$5,$C7)</f>
        <v>3800</v>
      </c>
      <c r="R7" s="98">
        <f>SUMIF(F6:Q6,"&lt;&gt;0",F7:Q7)</f>
        <v>51506</v>
      </c>
      <c r="S7" s="12"/>
      <c r="T7" s="98">
        <f>_xll.DBRW($F$2,'Dashboard 2'!B3,$C7)</f>
        <v>5100</v>
      </c>
      <c r="U7" s="11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3" ht="21" customHeight="1" x14ac:dyDescent="0.25">
      <c r="B8" s="48">
        <v>3</v>
      </c>
      <c r="C8" s="142" t="s">
        <v>194</v>
      </c>
      <c r="D8" s="142"/>
      <c r="E8" s="142"/>
      <c r="F8" s="102">
        <f>_xll.DBRW($F$2,F$5,$C8)</f>
        <v>1.18</v>
      </c>
      <c r="G8" s="102">
        <f>_xll.DBRW($F$2,G$5,$C8)</f>
        <v>0.93</v>
      </c>
      <c r="H8" s="102">
        <f>_xll.DBRW($F$2,H$5,$C8)</f>
        <v>1.05</v>
      </c>
      <c r="I8" s="102">
        <f>_xll.DBRW($F$2,I$5,$C8)</f>
        <v>0.94</v>
      </c>
      <c r="J8" s="102">
        <f>_xll.DBRW($F$2,J$5,$C8)</f>
        <v>1.1599999999999999</v>
      </c>
      <c r="K8" s="102">
        <f>_xll.DBRW($F$2,K$5,$C8)</f>
        <v>0.95</v>
      </c>
      <c r="L8" s="102">
        <f>_xll.DBRW($F$2,L$5,$C8)</f>
        <v>1.04</v>
      </c>
      <c r="M8" s="102">
        <f>_xll.DBRW($F$2,M$5,$C8)</f>
        <v>1.39</v>
      </c>
      <c r="N8" s="102">
        <f>_xll.DBRW($F$2,N$5,$C8)</f>
        <v>0.97</v>
      </c>
      <c r="O8" s="102">
        <f>_xll.DBRW($F$2,O$5,$C8)</f>
        <v>0.67</v>
      </c>
      <c r="P8" s="102">
        <f>_xll.DBRW($F$2,P$5,$C8)</f>
        <v>1.06</v>
      </c>
      <c r="Q8" s="102">
        <f>_xll.DBRW($F$2,Q$5,$C8)</f>
        <v>1.07</v>
      </c>
      <c r="R8" s="103">
        <f t="shared" ref="R8" si="0">IFERROR(R6/R7,0)</f>
        <v>1.0221721741156371</v>
      </c>
      <c r="S8" s="12"/>
      <c r="T8" s="103">
        <f>_xll.DBRW($F$2,'Dashboard 2'!B3,$C8)</f>
        <v>0.93</v>
      </c>
      <c r="U8" s="11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ht="21" customHeight="1" x14ac:dyDescent="0.25">
      <c r="B9" s="48">
        <v>4</v>
      </c>
      <c r="C9" s="142" t="s">
        <v>195</v>
      </c>
      <c r="D9" s="142"/>
      <c r="E9" s="142"/>
      <c r="F9" s="102">
        <f>_xll.DBRW($F$2,F$5,$C9)</f>
        <v>0.03</v>
      </c>
      <c r="G9" s="102">
        <f>_xll.DBRW($F$2,G$5,$C9)</f>
        <v>-3.5999999999999997E-2</v>
      </c>
      <c r="H9" s="102">
        <f>_xll.DBRW($F$2,H$5,$C9)</f>
        <v>-0.13500000000000001</v>
      </c>
      <c r="I9" s="102">
        <f>_xll.DBRW($F$2,I$5,$C9)</f>
        <v>0.10199999999999999</v>
      </c>
      <c r="J9" s="102">
        <f>_xll.DBRW($F$2,J$5,$C9)</f>
        <v>0.151</v>
      </c>
      <c r="K9" s="102">
        <f>_xll.DBRW($F$2,K$5,$C9)</f>
        <v>1.9E-2</v>
      </c>
      <c r="L9" s="102">
        <f>_xll.DBRW($F$2,L$5,$C9)</f>
        <v>-5.7000000000000002E-2</v>
      </c>
      <c r="M9" s="102">
        <f>_xll.DBRW($F$2,M$5,$C9)</f>
        <v>-1.4999999999999999E-2</v>
      </c>
      <c r="N9" s="102">
        <f>_xll.DBRW($F$2,N$5,$C9)</f>
        <v>-0.27100000000000002</v>
      </c>
      <c r="O9" s="102">
        <f>_xll.DBRW($F$2,O$5,$C9)</f>
        <v>-0.161</v>
      </c>
      <c r="P9" s="102">
        <f>_xll.DBRW($F$2,P$5,$C9)</f>
        <v>8.7999999999999995E-2</v>
      </c>
      <c r="Q9" s="102">
        <f>_xll.DBRW($F$2,Q$5,$C9)</f>
        <v>0.23899999999999999</v>
      </c>
      <c r="R9" s="103" t="s">
        <v>25</v>
      </c>
      <c r="S9" s="12"/>
      <c r="T9" s="16"/>
      <c r="U9" s="11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ht="7.5" customHeight="1" x14ac:dyDescent="0.25">
      <c r="B10" s="48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12"/>
      <c r="T10" s="16"/>
      <c r="U10" s="11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ht="7.5" customHeight="1" x14ac:dyDescent="0.25">
      <c r="B11" s="48"/>
      <c r="C11" s="49"/>
      <c r="D11" s="49"/>
      <c r="E11" s="49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12"/>
      <c r="T11" s="16"/>
      <c r="U11" s="11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ht="21" customHeight="1" x14ac:dyDescent="0.25">
      <c r="B12" s="120" t="s">
        <v>182</v>
      </c>
      <c r="C12" s="122"/>
      <c r="D12" s="49"/>
      <c r="E12" s="49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2"/>
      <c r="T12" s="16"/>
      <c r="U12" s="11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ht="21" customHeight="1" thickBot="1" x14ac:dyDescent="0.3">
      <c r="B13" s="88" t="str">
        <f>B5</f>
        <v>ID</v>
      </c>
      <c r="C13" s="145" t="str">
        <f t="shared" ref="C13:R13" si="1">C5</f>
        <v>KPI</v>
      </c>
      <c r="D13" s="145">
        <f t="shared" si="1"/>
        <v>0</v>
      </c>
      <c r="E13" s="145">
        <f t="shared" si="1"/>
        <v>0</v>
      </c>
      <c r="F13" s="88" t="str">
        <f t="shared" si="1"/>
        <v>JAN</v>
      </c>
      <c r="G13" s="88" t="str">
        <f t="shared" si="1"/>
        <v>FEB</v>
      </c>
      <c r="H13" s="88" t="str">
        <f t="shared" si="1"/>
        <v>MAR</v>
      </c>
      <c r="I13" s="88" t="str">
        <f t="shared" si="1"/>
        <v>APR</v>
      </c>
      <c r="J13" s="88" t="str">
        <f t="shared" si="1"/>
        <v>MAY</v>
      </c>
      <c r="K13" s="88" t="str">
        <f t="shared" si="1"/>
        <v>JUN</v>
      </c>
      <c r="L13" s="88" t="str">
        <f t="shared" si="1"/>
        <v>JUL</v>
      </c>
      <c r="M13" s="88" t="str">
        <f t="shared" si="1"/>
        <v>AUG</v>
      </c>
      <c r="N13" s="88" t="str">
        <f t="shared" si="1"/>
        <v>SEP</v>
      </c>
      <c r="O13" s="88" t="str">
        <f t="shared" si="1"/>
        <v>OCT</v>
      </c>
      <c r="P13" s="88" t="str">
        <f t="shared" si="1"/>
        <v>NOV</v>
      </c>
      <c r="Q13" s="88" t="str">
        <f t="shared" si="1"/>
        <v>DEC</v>
      </c>
      <c r="R13" s="88" t="str">
        <f t="shared" si="1"/>
        <v>TOTAL</v>
      </c>
      <c r="S13" s="12"/>
      <c r="T13" s="16"/>
      <c r="U13" s="11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21" customHeight="1" thickTop="1" x14ac:dyDescent="0.25">
      <c r="B14" s="87">
        <v>5</v>
      </c>
      <c r="C14" s="142" t="s">
        <v>201</v>
      </c>
      <c r="D14" s="142"/>
      <c r="E14" s="142"/>
      <c r="F14" s="85">
        <f>_xll.DBRW($F$2,F$5,$C14)</f>
        <v>20</v>
      </c>
      <c r="G14" s="85">
        <f>_xll.DBRW($F$2,G$5,$C14)</f>
        <v>21</v>
      </c>
      <c r="H14" s="85">
        <f>_xll.DBRW($F$2,H$5,$C14)</f>
        <v>19</v>
      </c>
      <c r="I14" s="85">
        <f>_xll.DBRW($F$2,I$5,$C14)</f>
        <v>21</v>
      </c>
      <c r="J14" s="85">
        <f>_xll.DBRW($F$2,J$5,$C14)</f>
        <v>22</v>
      </c>
      <c r="K14" s="85">
        <f>_xll.DBRW($F$2,K$5,$C14)</f>
        <v>19</v>
      </c>
      <c r="L14" s="85">
        <f>_xll.DBRW($F$2,L$5,$C14)</f>
        <v>19</v>
      </c>
      <c r="M14" s="85">
        <f>_xll.DBRW($F$2,M$5,$C14)</f>
        <v>19</v>
      </c>
      <c r="N14" s="85">
        <f>_xll.DBRW($F$2,N$5,$C14)</f>
        <v>17</v>
      </c>
      <c r="O14" s="85">
        <f>_xll.DBRW($F$2,O$5,$C14)</f>
        <v>22</v>
      </c>
      <c r="P14" s="85">
        <f>_xll.DBRW($F$2,P$5,$C14)</f>
        <v>15</v>
      </c>
      <c r="Q14" s="85">
        <f>_xll.DBRW($F$2,Q$5,$C14)</f>
        <v>19</v>
      </c>
      <c r="R14" s="98">
        <f t="shared" ref="R14:R16" si="2">SUM(F14:Q14)</f>
        <v>233</v>
      </c>
      <c r="S14" s="12"/>
      <c r="T14" s="16"/>
      <c r="U14" s="11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" customHeight="1" x14ac:dyDescent="0.25">
      <c r="B15" s="87">
        <v>6</v>
      </c>
      <c r="C15" s="142" t="s">
        <v>202</v>
      </c>
      <c r="D15" s="142"/>
      <c r="E15" s="142"/>
      <c r="F15" s="85">
        <f>_xll.DBRW($F$2,F$5,$C15)</f>
        <v>58</v>
      </c>
      <c r="G15" s="85">
        <f>_xll.DBRW($F$2,G$5,$C15)</f>
        <v>57</v>
      </c>
      <c r="H15" s="85">
        <f>_xll.DBRW($F$2,H$5,$C15)</f>
        <v>57</v>
      </c>
      <c r="I15" s="85">
        <f>_xll.DBRW($F$2,I$5,$C15)</f>
        <v>55</v>
      </c>
      <c r="J15" s="85">
        <f>_xll.DBRW($F$2,J$5,$C15)</f>
        <v>48</v>
      </c>
      <c r="K15" s="85">
        <f>_xll.DBRW($F$2,K$5,$C15)</f>
        <v>44</v>
      </c>
      <c r="L15" s="85">
        <f>_xll.DBRW($F$2,L$5,$C15)</f>
        <v>52</v>
      </c>
      <c r="M15" s="85">
        <f>_xll.DBRW($F$2,M$5,$C15)</f>
        <v>49</v>
      </c>
      <c r="N15" s="85">
        <f>_xll.DBRW($F$2,N$5,$C15)</f>
        <v>50</v>
      </c>
      <c r="O15" s="85">
        <f>_xll.DBRW($F$2,O$5,$C15)</f>
        <v>58</v>
      </c>
      <c r="P15" s="85">
        <f>_xll.DBRW($F$2,P$5,$C15)</f>
        <v>59</v>
      </c>
      <c r="Q15" s="85">
        <f>_xll.DBRW($F$2,Q$5,$C15)</f>
        <v>58</v>
      </c>
      <c r="R15" s="98">
        <f t="shared" si="2"/>
        <v>645</v>
      </c>
      <c r="S15" s="12"/>
      <c r="T15" s="16"/>
      <c r="U15" s="11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" customHeight="1" x14ac:dyDescent="0.25">
      <c r="B16" s="87">
        <v>7</v>
      </c>
      <c r="C16" s="142" t="s">
        <v>203</v>
      </c>
      <c r="D16" s="142"/>
      <c r="E16" s="142"/>
      <c r="F16" s="85">
        <f>_xll.DBRW($F$2,F$5,$C16)</f>
        <v>77</v>
      </c>
      <c r="G16" s="85">
        <f>_xll.DBRW($F$2,G$5,$C16)</f>
        <v>86</v>
      </c>
      <c r="H16" s="85">
        <f>_xll.DBRW($F$2,H$5,$C16)</f>
        <v>89</v>
      </c>
      <c r="I16" s="85">
        <f>_xll.DBRW($F$2,I$5,$C16)</f>
        <v>79</v>
      </c>
      <c r="J16" s="85">
        <f>_xll.DBRW($F$2,J$5,$C16)</f>
        <v>78</v>
      </c>
      <c r="K16" s="85">
        <f>_xll.DBRW($F$2,K$5,$C16)</f>
        <v>73</v>
      </c>
      <c r="L16" s="85">
        <f>_xll.DBRW($F$2,L$5,$C16)</f>
        <v>79</v>
      </c>
      <c r="M16" s="85">
        <f>_xll.DBRW($F$2,M$5,$C16)</f>
        <v>78</v>
      </c>
      <c r="N16" s="85">
        <f>_xll.DBRW($F$2,N$5,$C16)</f>
        <v>77</v>
      </c>
      <c r="O16" s="85">
        <f>_xll.DBRW($F$2,O$5,$C16)</f>
        <v>97</v>
      </c>
      <c r="P16" s="85">
        <f>_xll.DBRW($F$2,P$5,$C16)</f>
        <v>78</v>
      </c>
      <c r="Q16" s="85">
        <f>_xll.DBRW($F$2,Q$5,$C16)</f>
        <v>78</v>
      </c>
      <c r="R16" s="98">
        <f t="shared" si="2"/>
        <v>969</v>
      </c>
      <c r="S16" s="12"/>
      <c r="T16" s="16"/>
      <c r="U16" s="11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2:33" ht="21" customHeight="1" x14ac:dyDescent="0.25">
      <c r="B17" s="87">
        <v>8</v>
      </c>
      <c r="C17" s="142" t="s">
        <v>196</v>
      </c>
      <c r="D17" s="142"/>
      <c r="E17" s="142"/>
      <c r="F17" s="85">
        <f>_xll.DBRW($F$2,F$5,$C17)</f>
        <v>246</v>
      </c>
      <c r="G17" s="85">
        <f>_xll.DBRW($F$2,G$5,$C17)</f>
        <v>226</v>
      </c>
      <c r="H17" s="85">
        <f>_xll.DBRW($F$2,H$5,$C17)</f>
        <v>216</v>
      </c>
      <c r="I17" s="85">
        <f>_xll.DBRW($F$2,I$5,$C17)</f>
        <v>215</v>
      </c>
      <c r="J17" s="85">
        <f>_xll.DBRW($F$2,J$5,$C17)</f>
        <v>236</v>
      </c>
      <c r="K17" s="85">
        <f>_xll.DBRW($F$2,K$5,$C17)</f>
        <v>279</v>
      </c>
      <c r="L17" s="85">
        <f>_xll.DBRW($F$2,L$5,$C17)</f>
        <v>263</v>
      </c>
      <c r="M17" s="85">
        <f>_xll.DBRW($F$2,M$5,$C17)</f>
        <v>259</v>
      </c>
      <c r="N17" s="85">
        <f>_xll.DBRW($F$2,N$5,$C17)</f>
        <v>211</v>
      </c>
      <c r="O17" s="85">
        <f>_xll.DBRW($F$2,O$5,$C17)</f>
        <v>137</v>
      </c>
      <c r="P17" s="85">
        <f>_xll.DBRW($F$2,P$5,$C17)</f>
        <v>219</v>
      </c>
      <c r="Q17" s="85">
        <f>_xll.DBRW($F$2,Q$5,$C17)</f>
        <v>214</v>
      </c>
      <c r="R17" s="105">
        <f t="shared" ref="R17" si="3">IFERROR(R6/R14,0)</f>
        <v>225.95708154506437</v>
      </c>
      <c r="S17" s="12"/>
      <c r="T17" s="16"/>
      <c r="U17" s="11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2:33" ht="21" customHeight="1" x14ac:dyDescent="0.25">
      <c r="B18" s="87">
        <v>9</v>
      </c>
      <c r="C18" s="142" t="s">
        <v>204</v>
      </c>
      <c r="D18" s="142"/>
      <c r="E18" s="142"/>
      <c r="F18" s="85">
        <f>_xll.DBRW($F$2,F$5,$C18)</f>
        <v>85</v>
      </c>
      <c r="G18" s="85">
        <f>_xll.DBRW($F$2,G$5,$C18)</f>
        <v>83</v>
      </c>
      <c r="H18" s="85">
        <f>_xll.DBRW($F$2,H$5,$C18)</f>
        <v>72</v>
      </c>
      <c r="I18" s="85">
        <f>_xll.DBRW($F$2,I$5,$C18)</f>
        <v>82</v>
      </c>
      <c r="J18" s="85">
        <f>_xll.DBRW($F$2,J$5,$C18)</f>
        <v>108</v>
      </c>
      <c r="K18" s="85">
        <f>_xll.DBRW($F$2,K$5,$C18)</f>
        <v>120</v>
      </c>
      <c r="L18" s="85">
        <f>_xll.DBRW($F$2,L$5,$C18)</f>
        <v>96</v>
      </c>
      <c r="M18" s="85">
        <f>_xll.DBRW($F$2,M$5,$C18)</f>
        <v>101</v>
      </c>
      <c r="N18" s="85">
        <f>_xll.DBRW($F$2,N$5,$C18)</f>
        <v>72</v>
      </c>
      <c r="O18" s="85">
        <f>_xll.DBRW($F$2,O$5,$C18)</f>
        <v>52</v>
      </c>
      <c r="P18" s="85">
        <f>_xll.DBRW($F$2,P$5,$C18)</f>
        <v>56</v>
      </c>
      <c r="Q18" s="85">
        <f>_xll.DBRW($F$2,Q$5,$C18)</f>
        <v>70</v>
      </c>
      <c r="R18" s="105">
        <f t="shared" ref="R18" si="4">IFERROR(R6/R15,0)</f>
        <v>81.624806201550385</v>
      </c>
      <c r="S18" s="12"/>
      <c r="T18" s="16"/>
      <c r="U18" s="11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2:33" ht="7.5" customHeight="1" x14ac:dyDescent="0.25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pans="2:33" ht="7.5" customHeight="1" x14ac:dyDescent="0.25"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2:33" ht="21" customHeight="1" x14ac:dyDescent="0.25">
      <c r="B21" s="120" t="s">
        <v>183</v>
      </c>
      <c r="C21" s="122"/>
      <c r="D21" s="49"/>
      <c r="E21" s="49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12"/>
      <c r="T21" s="16"/>
      <c r="U21" s="11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2:33" ht="21" customHeight="1" thickBot="1" x14ac:dyDescent="0.3">
      <c r="B22" s="88" t="str">
        <f t="shared" ref="B22:R22" si="5">B13</f>
        <v>ID</v>
      </c>
      <c r="C22" s="145" t="str">
        <f t="shared" si="5"/>
        <v>KPI</v>
      </c>
      <c r="D22" s="145">
        <f t="shared" si="5"/>
        <v>0</v>
      </c>
      <c r="E22" s="145">
        <f t="shared" si="5"/>
        <v>0</v>
      </c>
      <c r="F22" s="88" t="str">
        <f t="shared" si="5"/>
        <v>JAN</v>
      </c>
      <c r="G22" s="88" t="str">
        <f t="shared" si="5"/>
        <v>FEB</v>
      </c>
      <c r="H22" s="88" t="str">
        <f t="shared" si="5"/>
        <v>MAR</v>
      </c>
      <c r="I22" s="88" t="str">
        <f t="shared" si="5"/>
        <v>APR</v>
      </c>
      <c r="J22" s="88" t="str">
        <f t="shared" si="5"/>
        <v>MAY</v>
      </c>
      <c r="K22" s="88" t="str">
        <f t="shared" si="5"/>
        <v>JUN</v>
      </c>
      <c r="L22" s="88" t="str">
        <f t="shared" si="5"/>
        <v>JUL</v>
      </c>
      <c r="M22" s="88" t="str">
        <f t="shared" si="5"/>
        <v>AUG</v>
      </c>
      <c r="N22" s="88" t="str">
        <f t="shared" si="5"/>
        <v>SEP</v>
      </c>
      <c r="O22" s="88" t="str">
        <f t="shared" si="5"/>
        <v>OCT</v>
      </c>
      <c r="P22" s="88" t="str">
        <f t="shared" si="5"/>
        <v>NOV</v>
      </c>
      <c r="Q22" s="88" t="str">
        <f t="shared" si="5"/>
        <v>DEC</v>
      </c>
      <c r="R22" s="88" t="str">
        <f t="shared" si="5"/>
        <v>TOTAL</v>
      </c>
      <c r="S22" s="12"/>
      <c r="T22" s="16"/>
      <c r="U22" s="11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2:33" ht="21" customHeight="1" thickTop="1" x14ac:dyDescent="0.25">
      <c r="B23" s="87">
        <v>10</v>
      </c>
      <c r="C23" s="142" t="s">
        <v>205</v>
      </c>
      <c r="D23" s="142"/>
      <c r="E23" s="142"/>
      <c r="F23" s="85">
        <f>_xll.DBRW($F$2,F$5,$C23)</f>
        <v>2324</v>
      </c>
      <c r="G23" s="85">
        <f>_xll.DBRW($F$2,G$5,$C23)</f>
        <v>2061</v>
      </c>
      <c r="H23" s="85">
        <f>_xll.DBRW($F$2,H$5,$C23)</f>
        <v>2951</v>
      </c>
      <c r="I23" s="85">
        <f>_xll.DBRW($F$2,I$5,$C23)</f>
        <v>2740</v>
      </c>
      <c r="J23" s="85">
        <f>_xll.DBRW($F$2,J$5,$C23)</f>
        <v>2114</v>
      </c>
      <c r="K23" s="85">
        <f>_xll.DBRW($F$2,K$5,$C23)</f>
        <v>2680</v>
      </c>
      <c r="L23" s="85">
        <f>_xll.DBRW($F$2,L$5,$C23)</f>
        <v>2612</v>
      </c>
      <c r="M23" s="85">
        <f>_xll.DBRW($F$2,M$5,$C23)</f>
        <v>2761</v>
      </c>
      <c r="N23" s="85">
        <f>_xll.DBRW($F$2,N$5,$C23)</f>
        <v>2337</v>
      </c>
      <c r="O23" s="85">
        <f>_xll.DBRW($F$2,O$5,$C23)</f>
        <v>2539</v>
      </c>
      <c r="P23" s="85">
        <f>_xll.DBRW($F$2,P$5,$C23)</f>
        <v>2249</v>
      </c>
      <c r="Q23" s="85">
        <f>_xll.DBRW($F$2,Q$5,$C23)</f>
        <v>2279</v>
      </c>
      <c r="R23" s="98">
        <f>SUM(F23:Q23)</f>
        <v>29647</v>
      </c>
      <c r="S23" s="12"/>
      <c r="T23" s="16"/>
      <c r="U23" s="11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2:33" ht="21" customHeight="1" x14ac:dyDescent="0.25">
      <c r="B24" s="87">
        <v>11</v>
      </c>
      <c r="C24" s="142" t="s">
        <v>26</v>
      </c>
      <c r="D24" s="142"/>
      <c r="E24" s="142"/>
      <c r="F24" s="85">
        <f>_xll.DBRW($F$2,F$5,$C24)</f>
        <v>116</v>
      </c>
      <c r="G24" s="85">
        <f>_xll.DBRW($F$2,G$5,$C24)</f>
        <v>98</v>
      </c>
      <c r="H24" s="85">
        <f>_xll.DBRW($F$2,H$5,$C24)</f>
        <v>155</v>
      </c>
      <c r="I24" s="85">
        <f>_xll.DBRW($F$2,I$5,$C24)</f>
        <v>130</v>
      </c>
      <c r="J24" s="85">
        <f>_xll.DBRW($F$2,J$5,$C24)</f>
        <v>96</v>
      </c>
      <c r="K24" s="85">
        <f>_xll.DBRW($F$2,K$5,$C24)</f>
        <v>141</v>
      </c>
      <c r="L24" s="85">
        <f>_xll.DBRW($F$2,L$5,$C24)</f>
        <v>137</v>
      </c>
      <c r="M24" s="85">
        <f>_xll.DBRW($F$2,M$5,$C24)</f>
        <v>145</v>
      </c>
      <c r="N24" s="85">
        <f>_xll.DBRW($F$2,N$5,$C24)</f>
        <v>137</v>
      </c>
      <c r="O24" s="85">
        <f>_xll.DBRW($F$2,O$5,$C24)</f>
        <v>115</v>
      </c>
      <c r="P24" s="85">
        <f>_xll.DBRW($F$2,P$5,$C24)</f>
        <v>150</v>
      </c>
      <c r="Q24" s="85">
        <f>_xll.DBRW($F$2,Q$5,$C24)</f>
        <v>120</v>
      </c>
      <c r="R24" s="105">
        <f t="shared" ref="R24" si="6">IFERROR(R23/R14,0)</f>
        <v>127.24034334763948</v>
      </c>
      <c r="S24" s="12"/>
      <c r="T24" s="16"/>
      <c r="U24" s="11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2:33" ht="21" customHeight="1" x14ac:dyDescent="0.25">
      <c r="B25" s="87">
        <v>12</v>
      </c>
      <c r="C25" s="142" t="s">
        <v>206</v>
      </c>
      <c r="D25" s="142"/>
      <c r="E25" s="142"/>
      <c r="F25" s="85">
        <f>_xll.DBRW($F$2,F$5,$C25)</f>
        <v>2591</v>
      </c>
      <c r="G25" s="85">
        <f>_xll.DBRW($F$2,G$5,$C25)</f>
        <v>2679</v>
      </c>
      <c r="H25" s="85">
        <f>_xll.DBRW($F$2,H$5,$C25)</f>
        <v>1149</v>
      </c>
      <c r="I25" s="85">
        <f>_xll.DBRW($F$2,I$5,$C25)</f>
        <v>1778</v>
      </c>
      <c r="J25" s="85">
        <f>_xll.DBRW($F$2,J$5,$C25)</f>
        <v>3086</v>
      </c>
      <c r="K25" s="85">
        <f>_xll.DBRW($F$2,K$5,$C25)</f>
        <v>2620</v>
      </c>
      <c r="L25" s="85">
        <f>_xll.DBRW($F$2,L$5,$C25)</f>
        <v>2388</v>
      </c>
      <c r="M25" s="85">
        <f>_xll.DBRW($F$2,M$5,$C25)</f>
        <v>2165</v>
      </c>
      <c r="N25" s="85">
        <f>_xll.DBRW($F$2,N$5,$C25)</f>
        <v>1255</v>
      </c>
      <c r="O25" s="85">
        <f>_xll.DBRW($F$2,O$5,$C25)</f>
        <v>475</v>
      </c>
      <c r="P25" s="85">
        <f>_xll.DBRW($F$2,P$5,$C25)</f>
        <v>1031</v>
      </c>
      <c r="Q25" s="85">
        <f>_xll.DBRW($F$2,Q$5,$C25)</f>
        <v>1784</v>
      </c>
      <c r="R25" s="105">
        <f t="shared" ref="R25" si="7">R6-R23</f>
        <v>23001</v>
      </c>
      <c r="S25" s="12"/>
      <c r="T25" s="16"/>
      <c r="U25" s="11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2:33" ht="21" customHeight="1" x14ac:dyDescent="0.25">
      <c r="B26" s="87">
        <v>13</v>
      </c>
      <c r="C26" s="142" t="s">
        <v>207</v>
      </c>
      <c r="D26" s="142"/>
      <c r="E26" s="142"/>
      <c r="F26" s="104">
        <f>_xll.DBRW($F$2,F$5,$C26)</f>
        <v>0.52700000000000002</v>
      </c>
      <c r="G26" s="104">
        <f>_xll.DBRW($F$2,G$5,$C26)</f>
        <v>0.56499999999999995</v>
      </c>
      <c r="H26" s="104">
        <f>_xll.DBRW($F$2,H$5,$C26)</f>
        <v>0.28000000000000003</v>
      </c>
      <c r="I26" s="104">
        <f>_xll.DBRW($F$2,I$5,$C26)</f>
        <v>0.39400000000000002</v>
      </c>
      <c r="J26" s="104">
        <f>_xll.DBRW($F$2,J$5,$C26)</f>
        <v>0.59299999999999997</v>
      </c>
      <c r="K26" s="104">
        <f>_xll.DBRW($F$2,K$5,$C26)</f>
        <v>0.49399999999999999</v>
      </c>
      <c r="L26" s="104">
        <f>_xll.DBRW($F$2,L$5,$C26)</f>
        <v>0.47799999999999998</v>
      </c>
      <c r="M26" s="104">
        <f>_xll.DBRW($F$2,M$5,$C26)</f>
        <v>0.44</v>
      </c>
      <c r="N26" s="104">
        <f>_xll.DBRW($F$2,N$5,$C26)</f>
        <v>0.34899999999999998</v>
      </c>
      <c r="O26" s="104">
        <f>_xll.DBRW($F$2,O$5,$C26)</f>
        <v>0.158</v>
      </c>
      <c r="P26" s="104">
        <f>_xll.DBRW($F$2,P$5,$C26)</f>
        <v>0.314</v>
      </c>
      <c r="Q26" s="104">
        <f>_xll.DBRW($F$2,Q$5,$C26)</f>
        <v>0.439</v>
      </c>
      <c r="R26" s="106">
        <f t="shared" ref="R26" si="8">IFERROR(R25/R6,0)</f>
        <v>0.43688269259990881</v>
      </c>
      <c r="S26" s="12"/>
      <c r="T26" s="16"/>
      <c r="U26" s="11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2:33" ht="21" customHeight="1" x14ac:dyDescent="0.25"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</row>
    <row r="28" spans="2:33" ht="6" customHeight="1" x14ac:dyDescent="0.25"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2:33" ht="21" customHeight="1" x14ac:dyDescent="0.25">
      <c r="B29" s="120" t="s">
        <v>184</v>
      </c>
      <c r="C29" s="122"/>
      <c r="D29" s="49"/>
      <c r="E29" s="49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12"/>
      <c r="T29" s="16"/>
      <c r="U29" s="11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2:33" ht="21" customHeight="1" thickBot="1" x14ac:dyDescent="0.3">
      <c r="B30" s="88" t="str">
        <f>B22</f>
        <v>ID</v>
      </c>
      <c r="C30" s="145" t="str">
        <f t="shared" ref="C30:R30" si="9">C22</f>
        <v>KPI</v>
      </c>
      <c r="D30" s="145">
        <f t="shared" si="9"/>
        <v>0</v>
      </c>
      <c r="E30" s="145">
        <f t="shared" si="9"/>
        <v>0</v>
      </c>
      <c r="F30" s="88" t="str">
        <f t="shared" si="9"/>
        <v>JAN</v>
      </c>
      <c r="G30" s="88" t="str">
        <f t="shared" si="9"/>
        <v>FEB</v>
      </c>
      <c r="H30" s="88" t="str">
        <f t="shared" si="9"/>
        <v>MAR</v>
      </c>
      <c r="I30" s="88" t="str">
        <f t="shared" si="9"/>
        <v>APR</v>
      </c>
      <c r="J30" s="88" t="str">
        <f t="shared" si="9"/>
        <v>MAY</v>
      </c>
      <c r="K30" s="88" t="str">
        <f t="shared" si="9"/>
        <v>JUN</v>
      </c>
      <c r="L30" s="88" t="str">
        <f t="shared" si="9"/>
        <v>JUL</v>
      </c>
      <c r="M30" s="88" t="str">
        <f t="shared" si="9"/>
        <v>AUG</v>
      </c>
      <c r="N30" s="88" t="str">
        <f t="shared" si="9"/>
        <v>SEP</v>
      </c>
      <c r="O30" s="88" t="str">
        <f t="shared" si="9"/>
        <v>OCT</v>
      </c>
      <c r="P30" s="88" t="str">
        <f t="shared" si="9"/>
        <v>NOV</v>
      </c>
      <c r="Q30" s="88" t="str">
        <f t="shared" si="9"/>
        <v>DEC</v>
      </c>
      <c r="R30" s="88" t="str">
        <f t="shared" si="9"/>
        <v>TOTAL</v>
      </c>
      <c r="S30" s="12"/>
      <c r="T30" s="16"/>
      <c r="U30" s="11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2:33" ht="21" customHeight="1" thickTop="1" x14ac:dyDescent="0.25">
      <c r="B31" s="87">
        <v>14</v>
      </c>
      <c r="C31" s="142" t="s">
        <v>190</v>
      </c>
      <c r="D31" s="142"/>
      <c r="E31" s="142"/>
      <c r="F31" s="85">
        <f>_xll.DBRW($F$2,F$5,$C31)</f>
        <v>370</v>
      </c>
      <c r="G31" s="85">
        <f>_xll.DBRW($F$2,G$5,$C31)</f>
        <v>353</v>
      </c>
      <c r="H31" s="85">
        <f>_xll.DBRW($F$2,H$5,$C31)</f>
        <v>376</v>
      </c>
      <c r="I31" s="85">
        <f>_xll.DBRW($F$2,I$5,$C31)</f>
        <v>395</v>
      </c>
      <c r="J31" s="85">
        <f>_xll.DBRW($F$2,J$5,$C31)</f>
        <v>343</v>
      </c>
      <c r="K31" s="85">
        <f>_xll.DBRW($F$2,K$5,$C31)</f>
        <v>344</v>
      </c>
      <c r="L31" s="85">
        <f>_xll.DBRW($F$2,L$5,$C31)</f>
        <v>395</v>
      </c>
      <c r="M31" s="85">
        <f>_xll.DBRW($F$2,M$5,$C31)</f>
        <v>394</v>
      </c>
      <c r="N31" s="85">
        <f>_xll.DBRW($F$2,N$5,$C31)</f>
        <v>347</v>
      </c>
      <c r="O31" s="85">
        <f>_xll.DBRW($F$2,O$5,$C31)</f>
        <v>397</v>
      </c>
      <c r="P31" s="85">
        <f>_xll.DBRW($F$2,P$5,$C31)</f>
        <v>387</v>
      </c>
      <c r="Q31" s="85">
        <f>_xll.DBRW($F$2,Q$5,$C31)</f>
        <v>389</v>
      </c>
      <c r="R31" s="98">
        <f t="shared" ref="R31:R34" si="10">SUM(F31:Q31)</f>
        <v>4490</v>
      </c>
      <c r="S31" s="12"/>
      <c r="T31" s="16"/>
      <c r="U31" s="11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2:33" ht="21" customHeight="1" x14ac:dyDescent="0.25">
      <c r="B32" s="87">
        <v>15</v>
      </c>
      <c r="C32" s="142" t="s">
        <v>191</v>
      </c>
      <c r="D32" s="142"/>
      <c r="E32" s="142"/>
      <c r="F32" s="85">
        <f>_xll.DBRW($F$2,F$5,$C32)</f>
        <v>200</v>
      </c>
      <c r="G32" s="85">
        <f>_xll.DBRW($F$2,G$5,$C32)</f>
        <v>266</v>
      </c>
      <c r="H32" s="85">
        <f>_xll.DBRW($F$2,H$5,$C32)</f>
        <v>209</v>
      </c>
      <c r="I32" s="85">
        <f>_xll.DBRW($F$2,I$5,$C32)</f>
        <v>254</v>
      </c>
      <c r="J32" s="85">
        <f>_xll.DBRW($F$2,J$5,$C32)</f>
        <v>254</v>
      </c>
      <c r="K32" s="85">
        <f>_xll.DBRW($F$2,K$5,$C32)</f>
        <v>265</v>
      </c>
      <c r="L32" s="85">
        <f>_xll.DBRW($F$2,L$5,$C32)</f>
        <v>211</v>
      </c>
      <c r="M32" s="85">
        <f>_xll.DBRW($F$2,M$5,$C32)</f>
        <v>262</v>
      </c>
      <c r="N32" s="85">
        <f>_xll.DBRW($F$2,N$5,$C32)</f>
        <v>214</v>
      </c>
      <c r="O32" s="85">
        <f>_xll.DBRW($F$2,O$5,$C32)</f>
        <v>223</v>
      </c>
      <c r="P32" s="85">
        <f>_xll.DBRW($F$2,P$5,$C32)</f>
        <v>270</v>
      </c>
      <c r="Q32" s="85">
        <f>_xll.DBRW($F$2,Q$5,$C32)</f>
        <v>252</v>
      </c>
      <c r="R32" s="98">
        <f t="shared" si="10"/>
        <v>2880</v>
      </c>
      <c r="S32" s="12"/>
      <c r="T32" s="16"/>
      <c r="U32" s="11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2:33" ht="21" customHeight="1" x14ac:dyDescent="0.25">
      <c r="B33" s="87">
        <v>16</v>
      </c>
      <c r="C33" s="142" t="s">
        <v>192</v>
      </c>
      <c r="D33" s="142"/>
      <c r="E33" s="142"/>
      <c r="F33" s="85">
        <f>_xll.DBRW($F$2,F$5,$C33)</f>
        <v>190</v>
      </c>
      <c r="G33" s="85">
        <f>_xll.DBRW($F$2,G$5,$C33)</f>
        <v>151</v>
      </c>
      <c r="H33" s="85">
        <f>_xll.DBRW($F$2,H$5,$C33)</f>
        <v>113</v>
      </c>
      <c r="I33" s="85">
        <f>_xll.DBRW($F$2,I$5,$C33)</f>
        <v>161</v>
      </c>
      <c r="J33" s="85">
        <f>_xll.DBRW($F$2,J$5,$C33)</f>
        <v>169</v>
      </c>
      <c r="K33" s="85">
        <f>_xll.DBRW($F$2,K$5,$C33)</f>
        <v>179</v>
      </c>
      <c r="L33" s="85">
        <f>_xll.DBRW($F$2,L$5,$C33)</f>
        <v>168</v>
      </c>
      <c r="M33" s="85">
        <f>_xll.DBRW($F$2,M$5,$C33)</f>
        <v>127</v>
      </c>
      <c r="N33" s="85">
        <f>_xll.DBRW($F$2,N$5,$C33)</f>
        <v>163</v>
      </c>
      <c r="O33" s="85">
        <f>_xll.DBRW($F$2,O$5,$C33)</f>
        <v>124</v>
      </c>
      <c r="P33" s="85">
        <f>_xll.DBRW($F$2,P$5,$C33)</f>
        <v>106</v>
      </c>
      <c r="Q33" s="85">
        <f>_xll.DBRW($F$2,Q$5,$C33)</f>
        <v>122</v>
      </c>
      <c r="R33" s="98">
        <f t="shared" si="10"/>
        <v>1773</v>
      </c>
      <c r="S33" s="12"/>
      <c r="T33" s="16"/>
      <c r="U33" s="11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2:33" ht="21" customHeight="1" x14ac:dyDescent="0.25">
      <c r="B34" s="87">
        <v>17</v>
      </c>
      <c r="C34" s="142" t="s">
        <v>193</v>
      </c>
      <c r="D34" s="142"/>
      <c r="E34" s="142"/>
      <c r="F34" s="85">
        <f>_xll.DBRW($F$2,F$5,$C34)</f>
        <v>58</v>
      </c>
      <c r="G34" s="85">
        <f>_xll.DBRW($F$2,G$5,$C34)</f>
        <v>57</v>
      </c>
      <c r="H34" s="85">
        <f>_xll.DBRW($F$2,H$5,$C34)</f>
        <v>57</v>
      </c>
      <c r="I34" s="85">
        <f>_xll.DBRW($F$2,I$5,$C34)</f>
        <v>55</v>
      </c>
      <c r="J34" s="85">
        <f>_xll.DBRW($F$2,J$5,$C34)</f>
        <v>48</v>
      </c>
      <c r="K34" s="85">
        <f>_xll.DBRW($F$2,K$5,$C34)</f>
        <v>44</v>
      </c>
      <c r="L34" s="85">
        <f>_xll.DBRW($F$2,L$5,$C34)</f>
        <v>52</v>
      </c>
      <c r="M34" s="85">
        <f>_xll.DBRW($F$2,M$5,$C34)</f>
        <v>49</v>
      </c>
      <c r="N34" s="85">
        <f>_xll.DBRW($F$2,N$5,$C34)</f>
        <v>50</v>
      </c>
      <c r="O34" s="85">
        <f>_xll.DBRW($F$2,O$5,$C34)</f>
        <v>58</v>
      </c>
      <c r="P34" s="85">
        <f>_xll.DBRW($F$2,P$5,$C34)</f>
        <v>59</v>
      </c>
      <c r="Q34" s="85">
        <f>_xll.DBRW($F$2,Q$5,$C34)</f>
        <v>58</v>
      </c>
      <c r="R34" s="107">
        <f t="shared" si="10"/>
        <v>645</v>
      </c>
      <c r="S34" s="12"/>
      <c r="T34" s="16"/>
      <c r="U34" s="11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2:33" ht="21" customHeight="1" x14ac:dyDescent="0.25">
      <c r="B35" s="87">
        <v>18</v>
      </c>
      <c r="C35" s="142" t="s">
        <v>32</v>
      </c>
      <c r="D35" s="142"/>
      <c r="E35" s="142"/>
      <c r="F35" s="104">
        <f>_xll.DBRW($F$2,F$5,$C35)</f>
        <v>0.157</v>
      </c>
      <c r="G35" s="104">
        <f>_xll.DBRW($F$2,G$5,$C35)</f>
        <v>0.161</v>
      </c>
      <c r="H35" s="104">
        <f>_xll.DBRW($F$2,H$5,$C35)</f>
        <v>0.152</v>
      </c>
      <c r="I35" s="104">
        <f>_xll.DBRW($F$2,I$5,$C35)</f>
        <v>0.13900000000000001</v>
      </c>
      <c r="J35" s="104">
        <f>_xll.DBRW($F$2,J$5,$C35)</f>
        <v>0.14000000000000001</v>
      </c>
      <c r="K35" s="104">
        <f>_xll.DBRW($F$2,K$5,$C35)</f>
        <v>0.128</v>
      </c>
      <c r="L35" s="104">
        <f>_xll.DBRW($F$2,L$5,$C35)</f>
        <v>0.13200000000000001</v>
      </c>
      <c r="M35" s="104">
        <f>_xll.DBRW($F$2,M$5,$C35)</f>
        <v>0.124</v>
      </c>
      <c r="N35" s="104">
        <f>_xll.DBRW($F$2,N$5,$C35)</f>
        <v>0.14399999999999999</v>
      </c>
      <c r="O35" s="104">
        <f>_xll.DBRW($F$2,O$5,$C35)</f>
        <v>0.14599999999999999</v>
      </c>
      <c r="P35" s="104">
        <f>_xll.DBRW($F$2,P$5,$C35)</f>
        <v>0.152</v>
      </c>
      <c r="Q35" s="104">
        <f>_xll.DBRW($F$2,Q$5,$C35)</f>
        <v>0.14899999999999999</v>
      </c>
      <c r="R35" s="106">
        <f t="shared" ref="R35" si="11">IFERROR(R34/R31,"0")</f>
        <v>0.14365256124721604</v>
      </c>
      <c r="S35" s="12"/>
      <c r="T35" s="104">
        <f>_xll.DBRW($F$2,'Dashboard 2'!B3,$C35)</f>
        <v>0.161</v>
      </c>
      <c r="U35" s="11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2:33" ht="21" customHeight="1" x14ac:dyDescent="0.25"/>
    <row r="37" spans="2:33" ht="21" customHeight="1" x14ac:dyDescent="0.25"/>
    <row r="38" spans="2:33" ht="21" customHeight="1" x14ac:dyDescent="0.25"/>
    <row r="39" spans="2:33" ht="21" customHeight="1" x14ac:dyDescent="0.25"/>
    <row r="40" spans="2:33" ht="21" customHeight="1" x14ac:dyDescent="0.25"/>
    <row r="41" spans="2:33" ht="21" customHeight="1" x14ac:dyDescent="0.25">
      <c r="G41" s="25"/>
    </row>
    <row r="42" spans="2:33" ht="21" customHeight="1" x14ac:dyDescent="0.25"/>
    <row r="43" spans="2:33" ht="21" customHeight="1" x14ac:dyDescent="0.25"/>
    <row r="44" spans="2:33" ht="21" customHeight="1" x14ac:dyDescent="0.25"/>
    <row r="45" spans="2:33" ht="21" customHeight="1" x14ac:dyDescent="0.25"/>
    <row r="46" spans="2:33" ht="21" customHeight="1" x14ac:dyDescent="0.25"/>
    <row r="47" spans="2:33" ht="21" customHeight="1" x14ac:dyDescent="0.25"/>
    <row r="48" spans="2:33" ht="21" customHeight="1" x14ac:dyDescent="0.25"/>
    <row r="49" spans="1:5" ht="21" customHeight="1" x14ac:dyDescent="0.25"/>
    <row r="50" spans="1:5" ht="21" customHeight="1" x14ac:dyDescent="0.25"/>
    <row r="53" spans="1:5" x14ac:dyDescent="0.25">
      <c r="D53" s="118" t="s">
        <v>208</v>
      </c>
      <c r="E53" s="118" t="s">
        <v>209</v>
      </c>
    </row>
    <row r="54" spans="1:5" x14ac:dyDescent="0.25">
      <c r="D54" s="119" t="s">
        <v>2</v>
      </c>
      <c r="E54" s="119" t="s">
        <v>3</v>
      </c>
    </row>
    <row r="55" spans="1:5" x14ac:dyDescent="0.25">
      <c r="D55" s="119" t="s">
        <v>4</v>
      </c>
      <c r="E55" s="119" t="s">
        <v>5</v>
      </c>
    </row>
    <row r="56" spans="1:5" x14ac:dyDescent="0.25">
      <c r="D56" s="119" t="s">
        <v>6</v>
      </c>
      <c r="E56" s="119" t="s">
        <v>7</v>
      </c>
    </row>
    <row r="57" spans="1:5" x14ac:dyDescent="0.25">
      <c r="D57" s="119" t="s">
        <v>8</v>
      </c>
      <c r="E57" s="119" t="s">
        <v>9</v>
      </c>
    </row>
    <row r="58" spans="1:5" x14ac:dyDescent="0.25">
      <c r="D58" s="119" t="s">
        <v>179</v>
      </c>
      <c r="E58" s="119" t="s">
        <v>0</v>
      </c>
    </row>
    <row r="59" spans="1:5" x14ac:dyDescent="0.25">
      <c r="A59" s="118" t="s">
        <v>210</v>
      </c>
      <c r="D59" s="119" t="s">
        <v>10</v>
      </c>
      <c r="E59" s="119" t="s">
        <v>11</v>
      </c>
    </row>
    <row r="60" spans="1:5" x14ac:dyDescent="0.25">
      <c r="D60" s="119" t="s">
        <v>12</v>
      </c>
      <c r="E60" s="119" t="s">
        <v>13</v>
      </c>
    </row>
    <row r="61" spans="1:5" x14ac:dyDescent="0.25">
      <c r="D61" s="119" t="s">
        <v>14</v>
      </c>
      <c r="E61" s="119" t="s">
        <v>15</v>
      </c>
    </row>
    <row r="62" spans="1:5" x14ac:dyDescent="0.25">
      <c r="D62" s="119" t="s">
        <v>16</v>
      </c>
      <c r="E62" s="119" t="s">
        <v>17</v>
      </c>
    </row>
    <row r="63" spans="1:5" x14ac:dyDescent="0.25">
      <c r="D63" s="119" t="s">
        <v>18</v>
      </c>
      <c r="E63" s="119" t="s">
        <v>19</v>
      </c>
    </row>
    <row r="64" spans="1:5" x14ac:dyDescent="0.25">
      <c r="D64" s="119" t="s">
        <v>20</v>
      </c>
      <c r="E64" s="119" t="s">
        <v>21</v>
      </c>
    </row>
    <row r="65" spans="4:5" x14ac:dyDescent="0.25">
      <c r="D65" s="119" t="s">
        <v>22</v>
      </c>
      <c r="E65" s="119" t="s">
        <v>23</v>
      </c>
    </row>
    <row r="66" spans="4:5" x14ac:dyDescent="0.25">
      <c r="D66" s="119" t="s">
        <v>185</v>
      </c>
      <c r="E66" s="119"/>
    </row>
  </sheetData>
  <mergeCells count="24">
    <mergeCell ref="C26:E26"/>
    <mergeCell ref="A1:R1"/>
    <mergeCell ref="C35:E35"/>
    <mergeCell ref="C34:E34"/>
    <mergeCell ref="C15:E15"/>
    <mergeCell ref="C30:E30"/>
    <mergeCell ref="C31:E31"/>
    <mergeCell ref="C32:E32"/>
    <mergeCell ref="C33:E33"/>
    <mergeCell ref="C16:E16"/>
    <mergeCell ref="C17:E17"/>
    <mergeCell ref="C18:E18"/>
    <mergeCell ref="C22:E22"/>
    <mergeCell ref="C23:E23"/>
    <mergeCell ref="C24:E24"/>
    <mergeCell ref="C25:E25"/>
    <mergeCell ref="C7:E7"/>
    <mergeCell ref="C14:E14"/>
    <mergeCell ref="B2:E2"/>
    <mergeCell ref="C5:E5"/>
    <mergeCell ref="C6:E6"/>
    <mergeCell ref="C8:E8"/>
    <mergeCell ref="C13:E13"/>
    <mergeCell ref="C9:E9"/>
  </mergeCells>
  <pageMargins left="0.25" right="0.25" top="0.75" bottom="0.75" header="0.3" footer="0.3"/>
  <pageSetup scale="58" orientation="landscape" r:id="rId1"/>
  <ignoredErrors>
    <ignoredError sqref="R35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B5E8-EF71-4263-96A4-DF376A16F5A2}">
  <sheetPr codeName="Sheet6"/>
  <dimension ref="B1:AI49"/>
  <sheetViews>
    <sheetView showGridLines="0" zoomScaleNormal="100" workbookViewId="0">
      <selection activeCell="B1" sqref="B1:B1048576"/>
    </sheetView>
  </sheetViews>
  <sheetFormatPr defaultColWidth="11.42578125" defaultRowHeight="15" x14ac:dyDescent="0.25"/>
  <cols>
    <col min="1" max="1" width="1.140625" style="5" customWidth="1"/>
    <col min="2" max="2" width="1.42578125" style="5" customWidth="1"/>
    <col min="3" max="3" width="10.28515625" style="5" customWidth="1"/>
    <col min="4" max="6" width="10.140625" style="5" customWidth="1"/>
    <col min="7" max="7" width="5.140625" style="5" customWidth="1"/>
    <col min="8" max="8" width="8.5703125" style="5" customWidth="1"/>
    <col min="9" max="9" width="8.42578125" style="5" customWidth="1"/>
    <col min="10" max="10" width="8.5703125" style="5" customWidth="1"/>
    <col min="11" max="11" width="7.5703125" style="5" customWidth="1"/>
    <col min="12" max="14" width="8.5703125" style="5" customWidth="1"/>
    <col min="15" max="15" width="8.85546875" style="5" customWidth="1"/>
    <col min="16" max="16" width="7.5703125" style="5" customWidth="1"/>
    <col min="17" max="17" width="8.5703125" style="5" customWidth="1"/>
    <col min="18" max="18" width="7.85546875" style="5" customWidth="1"/>
    <col min="19" max="19" width="6.5703125" style="5" customWidth="1"/>
    <col min="20" max="20" width="4.140625" style="5" customWidth="1"/>
    <col min="21" max="21" width="7.7109375" style="68" customWidth="1"/>
    <col min="22" max="23" width="12.85546875" style="68" customWidth="1"/>
    <col min="24" max="26" width="11.42578125" style="68"/>
    <col min="27" max="16384" width="11.42578125" style="5"/>
  </cols>
  <sheetData>
    <row r="1" spans="2:35" ht="6" customHeight="1" x14ac:dyDescent="0.25"/>
    <row r="2" spans="2:35" ht="6" customHeight="1" x14ac:dyDescent="0.25">
      <c r="D2" s="94"/>
      <c r="E2" s="94"/>
      <c r="F2" s="94"/>
      <c r="G2" s="6"/>
      <c r="H2" s="6"/>
      <c r="I2" s="6"/>
      <c r="J2" s="6"/>
      <c r="K2" s="6"/>
      <c r="L2" s="6"/>
      <c r="M2" s="6"/>
    </row>
    <row r="3" spans="2:35" ht="6" customHeight="1" x14ac:dyDescent="0.25">
      <c r="G3" s="7"/>
      <c r="H3" s="7"/>
      <c r="I3" s="7"/>
      <c r="J3" s="7"/>
      <c r="K3" s="7"/>
      <c r="L3" s="7"/>
      <c r="M3" s="7"/>
      <c r="Q3" s="8"/>
      <c r="R3" s="8"/>
      <c r="S3" s="8"/>
    </row>
    <row r="4" spans="2:35" ht="15" customHeight="1" x14ac:dyDescent="0.25">
      <c r="C4" s="95" t="str">
        <f>+kpidata!B4</f>
        <v>Section 1</v>
      </c>
      <c r="G4" s="7"/>
      <c r="H4" s="7"/>
      <c r="I4" s="7"/>
      <c r="J4" s="7"/>
      <c r="K4" s="7"/>
      <c r="L4" s="7"/>
      <c r="M4" s="7"/>
      <c r="Q4" s="8"/>
      <c r="R4" s="8"/>
      <c r="S4" s="8"/>
    </row>
    <row r="5" spans="2:35" ht="21" customHeight="1" thickBot="1" x14ac:dyDescent="0.3">
      <c r="B5" s="94"/>
      <c r="C5" s="97" t="s">
        <v>1</v>
      </c>
      <c r="D5" s="147" t="str">
        <f>+kpidata!C5</f>
        <v>KPI</v>
      </c>
      <c r="E5" s="147"/>
      <c r="F5" s="147"/>
      <c r="G5" s="97" t="str">
        <f>kpidata!F5</f>
        <v>JAN</v>
      </c>
      <c r="H5" s="97" t="str">
        <f>kpidata!G5</f>
        <v>FEB</v>
      </c>
      <c r="I5" s="97" t="str">
        <f>kpidata!H5</f>
        <v>MAR</v>
      </c>
      <c r="J5" s="97" t="str">
        <f>kpidata!I5</f>
        <v>APR</v>
      </c>
      <c r="K5" s="97" t="str">
        <f>kpidata!J5</f>
        <v>MAY</v>
      </c>
      <c r="L5" s="97" t="str">
        <f>kpidata!K5</f>
        <v>JUN</v>
      </c>
      <c r="M5" s="97" t="str">
        <f>kpidata!L5</f>
        <v>JUL</v>
      </c>
      <c r="N5" s="97" t="str">
        <f>kpidata!M5</f>
        <v>AUG</v>
      </c>
      <c r="O5" s="97" t="str">
        <f>kpidata!N5</f>
        <v>SEP</v>
      </c>
      <c r="P5" s="97" t="str">
        <f>kpidata!O5</f>
        <v>OCT</v>
      </c>
      <c r="Q5" s="97" t="str">
        <f>kpidata!P5</f>
        <v>NOV</v>
      </c>
      <c r="R5" s="97" t="str">
        <f>kpidata!Q5</f>
        <v>DEC</v>
      </c>
      <c r="S5" s="96" t="str">
        <f>kpidata!R5</f>
        <v>TOTAL</v>
      </c>
      <c r="T5" s="14"/>
      <c r="U5" s="69"/>
      <c r="V5" s="69"/>
      <c r="W5" s="69"/>
      <c r="AA5" s="15"/>
      <c r="AB5" s="15"/>
      <c r="AC5" s="15"/>
      <c r="AD5" s="15"/>
      <c r="AE5" s="15"/>
      <c r="AF5" s="15"/>
      <c r="AG5" s="15"/>
      <c r="AH5" s="15"/>
      <c r="AI5" s="15"/>
    </row>
    <row r="6" spans="2:35" ht="21" customHeight="1" thickTop="1" x14ac:dyDescent="0.25">
      <c r="C6" s="89">
        <v>1</v>
      </c>
      <c r="D6" s="148" t="str">
        <f>+kpidata!C6</f>
        <v>Revenues</v>
      </c>
      <c r="E6" s="148"/>
      <c r="F6" s="148"/>
      <c r="G6" s="51" t="s">
        <v>25</v>
      </c>
      <c r="H6" s="90">
        <f>kpidata!G6/kpidata!F6-1</f>
        <v>-3.5605289928789419E-2</v>
      </c>
      <c r="I6" s="90">
        <f>kpidata!H6/kpidata!G6-1</f>
        <v>-0.13502109704641352</v>
      </c>
      <c r="J6" s="90">
        <f>kpidata!I6/kpidata!H6-1</f>
        <v>0.10195121951219521</v>
      </c>
      <c r="K6" s="90">
        <f>kpidata!J6/kpidata!I6-1</f>
        <v>0.15095174856131033</v>
      </c>
      <c r="L6" s="90">
        <f>kpidata!K6/kpidata!J6-1</f>
        <v>1.9230769230769162E-2</v>
      </c>
      <c r="M6" s="90">
        <f>kpidata!L6/kpidata!K6-1</f>
        <v>-5.6603773584905648E-2</v>
      </c>
      <c r="N6" s="90">
        <f>kpidata!M6/kpidata!L6-1</f>
        <v>-1.4800000000000035E-2</v>
      </c>
      <c r="O6" s="90">
        <f>kpidata!N6/kpidata!M6-1</f>
        <v>-0.27080795777507105</v>
      </c>
      <c r="P6" s="90">
        <f>kpidata!O6/kpidata!N6-1</f>
        <v>-0.16091314031180404</v>
      </c>
      <c r="Q6" s="90">
        <f>kpidata!P6/kpidata!O6-1</f>
        <v>8.8254810882548052E-2</v>
      </c>
      <c r="R6" s="90">
        <f>kpidata!Q6/kpidata!P6-1</f>
        <v>0.238719512195122</v>
      </c>
      <c r="S6" s="51" t="s">
        <v>25</v>
      </c>
      <c r="T6" s="16"/>
      <c r="U6" s="70"/>
      <c r="V6" s="71"/>
      <c r="W6" s="71"/>
      <c r="AA6" s="15"/>
      <c r="AB6" s="15"/>
      <c r="AC6" s="15"/>
      <c r="AD6" s="15"/>
      <c r="AE6" s="15"/>
      <c r="AF6" s="15"/>
      <c r="AG6" s="15"/>
      <c r="AH6" s="15"/>
      <c r="AI6" s="15"/>
    </row>
    <row r="7" spans="2:35" ht="21" customHeight="1" x14ac:dyDescent="0.25">
      <c r="C7" s="89">
        <f>C6+1</f>
        <v>2</v>
      </c>
      <c r="D7" s="146" t="str">
        <f>+kpidata!C7</f>
        <v>Target</v>
      </c>
      <c r="E7" s="146"/>
      <c r="F7" s="146"/>
      <c r="G7" s="51" t="s">
        <v>25</v>
      </c>
      <c r="H7" s="90">
        <f>kpidata!G7/kpidata!F7-1</f>
        <v>0.22038765254845649</v>
      </c>
      <c r="I7" s="90">
        <f>kpidata!H7/kpidata!G7-1</f>
        <v>-0.23529411764705888</v>
      </c>
      <c r="J7" s="90">
        <f>kpidata!I7/kpidata!H7-1</f>
        <v>0.23076923076923084</v>
      </c>
      <c r="K7" s="90">
        <f>kpidata!J7/kpidata!I7-1</f>
        <v>-6.3124999999999987E-2</v>
      </c>
      <c r="L7" s="90">
        <f>kpidata!K7/kpidata!J7-1</f>
        <v>0.24527462752946416</v>
      </c>
      <c r="M7" s="90">
        <f>kpidata!L7/kpidata!K7-1</f>
        <v>-0.1428571428571429</v>
      </c>
      <c r="N7" s="90">
        <f>kpidata!M7/kpidata!L7-1</f>
        <v>-0.25979166666666664</v>
      </c>
      <c r="O7" s="90">
        <f>kpidata!N7/kpidata!M7-1</f>
        <v>4.4469462426118822E-2</v>
      </c>
      <c r="P7" s="90">
        <f>kpidata!O7/kpidata!N7-1</f>
        <v>0.20344920506601993</v>
      </c>
      <c r="Q7" s="90">
        <f>kpidata!P7/kpidata!O7-1</f>
        <v>-0.3058665472458576</v>
      </c>
      <c r="R7" s="90">
        <f>kpidata!Q7/kpidata!P7-1</f>
        <v>0.22580645161290325</v>
      </c>
      <c r="S7" s="51" t="s">
        <v>25</v>
      </c>
      <c r="T7" s="16"/>
      <c r="U7" s="72"/>
      <c r="V7" s="71"/>
      <c r="W7" s="71"/>
      <c r="AA7" s="15"/>
      <c r="AB7" s="15"/>
      <c r="AC7" s="15"/>
      <c r="AD7" s="15"/>
      <c r="AE7" s="15"/>
      <c r="AF7" s="15"/>
      <c r="AG7" s="15"/>
      <c r="AH7" s="15"/>
      <c r="AI7" s="15"/>
    </row>
    <row r="8" spans="2:35" ht="21" customHeight="1" x14ac:dyDescent="0.25">
      <c r="C8" s="89">
        <f>C7+1</f>
        <v>3</v>
      </c>
      <c r="D8" s="146" t="str">
        <f>+kpidata!C8</f>
        <v>% Target</v>
      </c>
      <c r="E8" s="146"/>
      <c r="F8" s="146"/>
      <c r="G8" s="51" t="s">
        <v>25</v>
      </c>
      <c r="H8" s="90">
        <f>kpidata!G8/kpidata!F8-1</f>
        <v>-0.2118644067796609</v>
      </c>
      <c r="I8" s="90">
        <f>kpidata!H8/kpidata!G8-1</f>
        <v>0.12903225806451601</v>
      </c>
      <c r="J8" s="90">
        <f>kpidata!I8/kpidata!H8-1</f>
        <v>-0.10476190476190483</v>
      </c>
      <c r="K8" s="90">
        <f>kpidata!J8/kpidata!I8-1</f>
        <v>0.23404255319148937</v>
      </c>
      <c r="L8" s="90">
        <f>kpidata!K8/kpidata!J8-1</f>
        <v>-0.18103448275862066</v>
      </c>
      <c r="M8" s="90">
        <f>kpidata!L8/kpidata!K8-1</f>
        <v>9.473684210526323E-2</v>
      </c>
      <c r="N8" s="90">
        <f>kpidata!M8/kpidata!L8-1</f>
        <v>0.33653846153846145</v>
      </c>
      <c r="O8" s="90">
        <f>kpidata!N8/kpidata!M8-1</f>
        <v>-0.30215827338129497</v>
      </c>
      <c r="P8" s="90">
        <f>kpidata!O8/kpidata!N8-1</f>
        <v>-0.30927835051546382</v>
      </c>
      <c r="Q8" s="90">
        <f>kpidata!P8/kpidata!O8-1</f>
        <v>0.58208955223880587</v>
      </c>
      <c r="R8" s="90">
        <f>kpidata!Q8/kpidata!P8-1</f>
        <v>9.4339622641510523E-3</v>
      </c>
      <c r="S8" s="52" t="s">
        <v>25</v>
      </c>
      <c r="T8" s="16"/>
      <c r="U8" s="72"/>
      <c r="V8" s="71"/>
      <c r="W8" s="71"/>
      <c r="AA8" s="15"/>
      <c r="AB8" s="15"/>
      <c r="AC8" s="15"/>
      <c r="AD8" s="15"/>
      <c r="AE8" s="15"/>
      <c r="AF8" s="15"/>
      <c r="AG8" s="15"/>
      <c r="AH8" s="15"/>
      <c r="AI8" s="15"/>
    </row>
    <row r="9" spans="2:35" ht="21" customHeight="1" x14ac:dyDescent="0.25">
      <c r="C9" s="89">
        <f>C8+1</f>
        <v>4</v>
      </c>
      <c r="D9" s="146" t="str">
        <f>+kpidata!C9</f>
        <v>Monthly Growth</v>
      </c>
      <c r="E9" s="146"/>
      <c r="F9" s="146"/>
      <c r="G9" s="91" t="s">
        <v>25</v>
      </c>
      <c r="H9" s="53">
        <f>kpidata!G9/kpidata!F9-1</f>
        <v>-2.2000000000000002</v>
      </c>
      <c r="I9" s="53">
        <f>kpidata!H9/kpidata!G9-1</f>
        <v>2.7500000000000004</v>
      </c>
      <c r="J9" s="53">
        <f>kpidata!I9/kpidata!H9-1</f>
        <v>-1.7555555555555555</v>
      </c>
      <c r="K9" s="53">
        <f>kpidata!J9/kpidata!I9-1</f>
        <v>0.48039215686274517</v>
      </c>
      <c r="L9" s="53">
        <f>kpidata!K9/kpidata!J9-1</f>
        <v>-0.8741721854304636</v>
      </c>
      <c r="M9" s="53">
        <f>kpidata!L9/kpidata!K9-1</f>
        <v>-4</v>
      </c>
      <c r="N9" s="53">
        <f>kpidata!M9/kpidata!L9-1</f>
        <v>-0.73684210526315796</v>
      </c>
      <c r="O9" s="53">
        <f>kpidata!N9/kpidata!M9-1</f>
        <v>17.06666666666667</v>
      </c>
      <c r="P9" s="53">
        <f>kpidata!O9/kpidata!N9-1</f>
        <v>-0.40590405904059046</v>
      </c>
      <c r="Q9" s="53">
        <f>kpidata!P9/kpidata!O9-1</f>
        <v>-1.5465838509316769</v>
      </c>
      <c r="R9" s="53">
        <f>kpidata!Q9/kpidata!P9-1</f>
        <v>1.7159090909090908</v>
      </c>
      <c r="S9" s="53" t="s">
        <v>25</v>
      </c>
      <c r="T9" s="16"/>
      <c r="U9" s="72"/>
      <c r="V9" s="71"/>
      <c r="W9" s="71"/>
      <c r="AA9" s="15"/>
      <c r="AB9" s="15"/>
      <c r="AC9" s="15"/>
      <c r="AD9" s="15"/>
      <c r="AE9" s="15"/>
      <c r="AF9" s="15"/>
      <c r="AG9" s="15"/>
      <c r="AH9" s="15"/>
      <c r="AI9" s="15"/>
    </row>
    <row r="10" spans="2:35" ht="7.5" customHeight="1" x14ac:dyDescent="0.25">
      <c r="C10" s="20"/>
      <c r="D10" s="18"/>
      <c r="E10" s="18"/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6"/>
      <c r="U10" s="72"/>
      <c r="V10" s="71"/>
      <c r="W10" s="71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2:35" ht="6.75" customHeight="1" x14ac:dyDescent="0.25">
      <c r="C11" s="20"/>
      <c r="D11" s="18"/>
      <c r="E11" s="18"/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6"/>
      <c r="U11" s="72"/>
      <c r="V11" s="71"/>
      <c r="W11" s="71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2:35" ht="14.25" customHeight="1" x14ac:dyDescent="0.25">
      <c r="C12" s="95" t="s">
        <v>182</v>
      </c>
      <c r="D12" s="18"/>
      <c r="E12" s="18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6"/>
      <c r="U12" s="72"/>
      <c r="V12" s="71"/>
      <c r="W12" s="71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2:35" ht="21" customHeight="1" thickBot="1" x14ac:dyDescent="0.3">
      <c r="C13" s="97" t="str">
        <f>C5</f>
        <v>ID</v>
      </c>
      <c r="D13" s="147" t="str">
        <f t="shared" ref="D13:R13" si="0">D5</f>
        <v>KPI</v>
      </c>
      <c r="E13" s="147">
        <f t="shared" si="0"/>
        <v>0</v>
      </c>
      <c r="F13" s="147">
        <f t="shared" si="0"/>
        <v>0</v>
      </c>
      <c r="G13" s="97" t="str">
        <f t="shared" si="0"/>
        <v>JAN</v>
      </c>
      <c r="H13" s="97" t="str">
        <f t="shared" si="0"/>
        <v>FEB</v>
      </c>
      <c r="I13" s="97" t="str">
        <f t="shared" si="0"/>
        <v>MAR</v>
      </c>
      <c r="J13" s="97" t="str">
        <f t="shared" si="0"/>
        <v>APR</v>
      </c>
      <c r="K13" s="97" t="str">
        <f t="shared" si="0"/>
        <v>MAY</v>
      </c>
      <c r="L13" s="97" t="str">
        <f t="shared" si="0"/>
        <v>JUN</v>
      </c>
      <c r="M13" s="97" t="str">
        <f t="shared" si="0"/>
        <v>JUL</v>
      </c>
      <c r="N13" s="97" t="str">
        <f t="shared" si="0"/>
        <v>AUG</v>
      </c>
      <c r="O13" s="97" t="str">
        <f t="shared" si="0"/>
        <v>SEP</v>
      </c>
      <c r="P13" s="97" t="str">
        <f t="shared" si="0"/>
        <v>OCT</v>
      </c>
      <c r="Q13" s="97" t="str">
        <f t="shared" si="0"/>
        <v>NOV</v>
      </c>
      <c r="R13" s="97" t="str">
        <f t="shared" si="0"/>
        <v>DEC</v>
      </c>
      <c r="S13" s="96" t="str">
        <f t="shared" ref="S13" si="1">S5</f>
        <v>TOTAL</v>
      </c>
      <c r="T13" s="16"/>
      <c r="U13" s="72"/>
      <c r="V13" s="71"/>
      <c r="W13" s="71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2:35" ht="21" customHeight="1" thickTop="1" x14ac:dyDescent="0.25">
      <c r="C14" s="89">
        <f>C9+1</f>
        <v>5</v>
      </c>
      <c r="D14" s="148" t="str">
        <f>+kpidata!C14</f>
        <v>Customers</v>
      </c>
      <c r="E14" s="148"/>
      <c r="F14" s="148"/>
      <c r="G14" s="51" t="s">
        <v>25</v>
      </c>
      <c r="H14" s="90">
        <f>kpidata!G14/kpidata!F14-1</f>
        <v>5.0000000000000044E-2</v>
      </c>
      <c r="I14" s="90">
        <f>kpidata!H14/kpidata!G14-1</f>
        <v>-9.5238095238095233E-2</v>
      </c>
      <c r="J14" s="90">
        <f>kpidata!I14/kpidata!H14-1</f>
        <v>0.10526315789473695</v>
      </c>
      <c r="K14" s="90">
        <f>kpidata!J14/kpidata!I14-1</f>
        <v>4.7619047619047672E-2</v>
      </c>
      <c r="L14" s="90">
        <f>kpidata!K14/kpidata!J14-1</f>
        <v>-0.13636363636363635</v>
      </c>
      <c r="M14" s="90">
        <f>kpidata!L14/kpidata!K14-1</f>
        <v>0</v>
      </c>
      <c r="N14" s="90">
        <f>kpidata!M14/kpidata!L14-1</f>
        <v>0</v>
      </c>
      <c r="O14" s="90">
        <f>kpidata!N14/kpidata!M14-1</f>
        <v>-0.10526315789473684</v>
      </c>
      <c r="P14" s="90">
        <f>kpidata!O14/kpidata!N14-1</f>
        <v>0.29411764705882359</v>
      </c>
      <c r="Q14" s="90">
        <f>kpidata!P14/kpidata!O14-1</f>
        <v>-0.31818181818181823</v>
      </c>
      <c r="R14" s="90">
        <f>kpidata!Q14/kpidata!P14-1</f>
        <v>0.26666666666666661</v>
      </c>
      <c r="S14" s="92" t="s">
        <v>25</v>
      </c>
      <c r="T14" s="16"/>
      <c r="U14" s="70"/>
      <c r="V14" s="71"/>
      <c r="W14" s="71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2:35" ht="21" customHeight="1" x14ac:dyDescent="0.25">
      <c r="C15" s="89">
        <f t="shared" ref="C15:C18" si="2">C14+1</f>
        <v>6</v>
      </c>
      <c r="D15" s="146" t="str">
        <f>+kpidata!C15</f>
        <v>Orders Placed</v>
      </c>
      <c r="E15" s="146"/>
      <c r="F15" s="146"/>
      <c r="G15" s="51" t="s">
        <v>25</v>
      </c>
      <c r="H15" s="90">
        <f>kpidata!G15/kpidata!F15-1</f>
        <v>-1.7241379310344862E-2</v>
      </c>
      <c r="I15" s="90">
        <f>kpidata!H15/kpidata!G15-1</f>
        <v>0</v>
      </c>
      <c r="J15" s="90">
        <f>kpidata!I15/kpidata!H15-1</f>
        <v>-3.5087719298245612E-2</v>
      </c>
      <c r="K15" s="90">
        <f>kpidata!J15/kpidata!I15-1</f>
        <v>-0.12727272727272732</v>
      </c>
      <c r="L15" s="90">
        <f>kpidata!K15/kpidata!J15-1</f>
        <v>-8.333333333333337E-2</v>
      </c>
      <c r="M15" s="90">
        <f>kpidata!L15/kpidata!K15-1</f>
        <v>0.18181818181818188</v>
      </c>
      <c r="N15" s="90">
        <f>kpidata!M15/kpidata!L15-1</f>
        <v>-5.7692307692307709E-2</v>
      </c>
      <c r="O15" s="90">
        <f>kpidata!N15/kpidata!M15-1</f>
        <v>2.0408163265306145E-2</v>
      </c>
      <c r="P15" s="90">
        <f>kpidata!O15/kpidata!N15-1</f>
        <v>0.15999999999999992</v>
      </c>
      <c r="Q15" s="90">
        <f>kpidata!P15/kpidata!O15-1</f>
        <v>1.7241379310344751E-2</v>
      </c>
      <c r="R15" s="90">
        <f>kpidata!Q15/kpidata!P15-1</f>
        <v>-1.6949152542372836E-2</v>
      </c>
      <c r="S15" s="92" t="s">
        <v>25</v>
      </c>
      <c r="T15" s="16"/>
      <c r="U15" s="70"/>
      <c r="V15" s="71"/>
      <c r="W15" s="71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2:35" ht="21" customHeight="1" x14ac:dyDescent="0.25">
      <c r="C16" s="89">
        <f t="shared" si="2"/>
        <v>7</v>
      </c>
      <c r="D16" s="146" t="str">
        <f>+kpidata!C16</f>
        <v>Purchased Items</v>
      </c>
      <c r="E16" s="146"/>
      <c r="F16" s="146"/>
      <c r="G16" s="51" t="s">
        <v>25</v>
      </c>
      <c r="H16" s="90">
        <f>kpidata!G16/kpidata!F16-1</f>
        <v>0.11688311688311681</v>
      </c>
      <c r="I16" s="90">
        <f>kpidata!H16/kpidata!G16-1</f>
        <v>3.488372093023262E-2</v>
      </c>
      <c r="J16" s="90">
        <f>kpidata!I16/kpidata!H16-1</f>
        <v>-0.11235955056179781</v>
      </c>
      <c r="K16" s="90">
        <f>kpidata!J16/kpidata!I16-1</f>
        <v>-1.2658227848101222E-2</v>
      </c>
      <c r="L16" s="90">
        <f>kpidata!K16/kpidata!J16-1</f>
        <v>-6.4102564102564097E-2</v>
      </c>
      <c r="M16" s="90">
        <f>kpidata!L16/kpidata!K16-1</f>
        <v>8.2191780821917915E-2</v>
      </c>
      <c r="N16" s="90">
        <f>kpidata!M16/kpidata!L16-1</f>
        <v>-1.2658227848101222E-2</v>
      </c>
      <c r="O16" s="90">
        <f>kpidata!N16/kpidata!M16-1</f>
        <v>-1.2820512820512775E-2</v>
      </c>
      <c r="P16" s="90">
        <f>kpidata!O16/kpidata!N16-1</f>
        <v>0.25974025974025983</v>
      </c>
      <c r="Q16" s="90">
        <f>kpidata!P16/kpidata!O16-1</f>
        <v>-0.19587628865979378</v>
      </c>
      <c r="R16" s="90">
        <f>kpidata!Q16/kpidata!P16-1</f>
        <v>0</v>
      </c>
      <c r="S16" s="92" t="s">
        <v>25</v>
      </c>
      <c r="T16" s="16"/>
      <c r="U16" s="70"/>
      <c r="V16" s="71"/>
      <c r="W16" s="71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3:35" ht="21" customHeight="1" x14ac:dyDescent="0.25">
      <c r="C17" s="89">
        <f t="shared" si="2"/>
        <v>8</v>
      </c>
      <c r="D17" s="146" t="str">
        <f>+kpidata!C17</f>
        <v>AVG Sales / Customer</v>
      </c>
      <c r="E17" s="146"/>
      <c r="F17" s="146"/>
      <c r="G17" s="91" t="s">
        <v>25</v>
      </c>
      <c r="H17" s="53">
        <f>kpidata!G17/kpidata!F17-1</f>
        <v>-8.1300813008130079E-2</v>
      </c>
      <c r="I17" s="53">
        <f>kpidata!H17/kpidata!G17-1</f>
        <v>-4.4247787610619427E-2</v>
      </c>
      <c r="J17" s="53">
        <f>kpidata!I17/kpidata!H17-1</f>
        <v>-4.6296296296296502E-3</v>
      </c>
      <c r="K17" s="53">
        <f>kpidata!J17/kpidata!I17-1</f>
        <v>9.7674418604651203E-2</v>
      </c>
      <c r="L17" s="53">
        <f>kpidata!K17/kpidata!J17-1</f>
        <v>0.18220338983050843</v>
      </c>
      <c r="M17" s="53">
        <f>kpidata!L17/kpidata!K17-1</f>
        <v>-5.7347670250896043E-2</v>
      </c>
      <c r="N17" s="53">
        <f>kpidata!M17/kpidata!L17-1</f>
        <v>-1.520912547528519E-2</v>
      </c>
      <c r="O17" s="53">
        <f>kpidata!N17/kpidata!M17-1</f>
        <v>-0.18532818532818529</v>
      </c>
      <c r="P17" s="53">
        <f>kpidata!O17/kpidata!N17-1</f>
        <v>-0.35071090047393361</v>
      </c>
      <c r="Q17" s="53">
        <f>kpidata!P17/kpidata!O17-1</f>
        <v>0.5985401459854014</v>
      </c>
      <c r="R17" s="53">
        <f>kpidata!Q17/kpidata!P17-1</f>
        <v>-2.2831050228310557E-2</v>
      </c>
      <c r="S17" s="93" t="s">
        <v>25</v>
      </c>
      <c r="T17" s="16"/>
      <c r="U17" s="70"/>
      <c r="V17" s="71"/>
      <c r="W17" s="71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3:35" ht="21" customHeight="1" x14ac:dyDescent="0.25">
      <c r="C18" s="89">
        <f t="shared" si="2"/>
        <v>9</v>
      </c>
      <c r="D18" s="146" t="str">
        <f>+kpidata!C18</f>
        <v>AVG Ticket Sales</v>
      </c>
      <c r="E18" s="146"/>
      <c r="F18" s="146"/>
      <c r="G18" s="91" t="s">
        <v>25</v>
      </c>
      <c r="H18" s="53">
        <f>kpidata!G18/kpidata!F18-1</f>
        <v>-2.352941176470591E-2</v>
      </c>
      <c r="I18" s="53">
        <f>kpidata!H18/kpidata!G18-1</f>
        <v>-0.13253012048192769</v>
      </c>
      <c r="J18" s="53">
        <f>kpidata!I18/kpidata!H18-1</f>
        <v>0.13888888888888884</v>
      </c>
      <c r="K18" s="53">
        <f>kpidata!J18/kpidata!I18-1</f>
        <v>0.31707317073170738</v>
      </c>
      <c r="L18" s="53">
        <f>kpidata!K18/kpidata!J18-1</f>
        <v>0.11111111111111116</v>
      </c>
      <c r="M18" s="53">
        <f>kpidata!L18/kpidata!K18-1</f>
        <v>-0.19999999999999996</v>
      </c>
      <c r="N18" s="53">
        <f>kpidata!M18/kpidata!L18-1</f>
        <v>5.2083333333333259E-2</v>
      </c>
      <c r="O18" s="53">
        <f>kpidata!N18/kpidata!M18-1</f>
        <v>-0.28712871287128716</v>
      </c>
      <c r="P18" s="53">
        <f>kpidata!O18/kpidata!N18-1</f>
        <v>-0.27777777777777779</v>
      </c>
      <c r="Q18" s="53">
        <f>kpidata!P18/kpidata!O18-1</f>
        <v>7.6923076923076872E-2</v>
      </c>
      <c r="R18" s="53">
        <f>kpidata!Q18/kpidata!P18-1</f>
        <v>0.25</v>
      </c>
      <c r="S18" s="93" t="s">
        <v>25</v>
      </c>
      <c r="T18" s="16"/>
      <c r="U18" s="70"/>
      <c r="V18" s="71"/>
      <c r="W18" s="71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3:35" ht="10.5" customHeight="1" x14ac:dyDescent="0.25"/>
    <row r="20" spans="3:35" ht="16.5" customHeight="1" x14ac:dyDescent="0.25">
      <c r="C20" s="95" t="s">
        <v>183</v>
      </c>
      <c r="D20" s="18"/>
      <c r="E20" s="18"/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6"/>
      <c r="U20" s="72"/>
      <c r="V20" s="71"/>
      <c r="W20" s="71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3:35" ht="21" customHeight="1" thickBot="1" x14ac:dyDescent="0.3">
      <c r="C21" s="97" t="str">
        <f t="shared" ref="C21:S21" si="3">C13</f>
        <v>ID</v>
      </c>
      <c r="D21" s="147" t="str">
        <f t="shared" si="3"/>
        <v>KPI</v>
      </c>
      <c r="E21" s="147">
        <f t="shared" si="3"/>
        <v>0</v>
      </c>
      <c r="F21" s="147">
        <f t="shared" si="3"/>
        <v>0</v>
      </c>
      <c r="G21" s="97" t="str">
        <f t="shared" si="3"/>
        <v>JAN</v>
      </c>
      <c r="H21" s="97" t="str">
        <f t="shared" si="3"/>
        <v>FEB</v>
      </c>
      <c r="I21" s="97" t="str">
        <f t="shared" si="3"/>
        <v>MAR</v>
      </c>
      <c r="J21" s="97" t="str">
        <f t="shared" si="3"/>
        <v>APR</v>
      </c>
      <c r="K21" s="97" t="str">
        <f t="shared" si="3"/>
        <v>MAY</v>
      </c>
      <c r="L21" s="97" t="str">
        <f t="shared" si="3"/>
        <v>JUN</v>
      </c>
      <c r="M21" s="97" t="str">
        <f t="shared" si="3"/>
        <v>JUL</v>
      </c>
      <c r="N21" s="97" t="str">
        <f t="shared" si="3"/>
        <v>AUG</v>
      </c>
      <c r="O21" s="97" t="str">
        <f t="shared" si="3"/>
        <v>SEP</v>
      </c>
      <c r="P21" s="97" t="str">
        <f t="shared" si="3"/>
        <v>OCT</v>
      </c>
      <c r="Q21" s="97" t="str">
        <f t="shared" si="3"/>
        <v>NOV</v>
      </c>
      <c r="R21" s="97" t="str">
        <f t="shared" si="3"/>
        <v>DEC</v>
      </c>
      <c r="S21" s="96" t="str">
        <f t="shared" si="3"/>
        <v>TOTAL</v>
      </c>
      <c r="T21" s="16"/>
      <c r="U21" s="72"/>
      <c r="V21" s="71"/>
      <c r="W21" s="71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3:35" ht="21" customHeight="1" thickTop="1" x14ac:dyDescent="0.25">
      <c r="C22" s="89">
        <v>10</v>
      </c>
      <c r="D22" s="148" t="str">
        <f>+kpidata!C23</f>
        <v>Total Cost (Sales &amp; Marketing)</v>
      </c>
      <c r="E22" s="148"/>
      <c r="F22" s="148"/>
      <c r="G22" s="51" t="s">
        <v>25</v>
      </c>
      <c r="H22" s="90">
        <f>kpidata!G23/kpidata!F23-1</f>
        <v>-0.11316695352839934</v>
      </c>
      <c r="I22" s="90">
        <f>kpidata!H23/kpidata!G23-1</f>
        <v>0.43182920912178546</v>
      </c>
      <c r="J22" s="90">
        <f>kpidata!I23/kpidata!H23-1</f>
        <v>-7.1501186038630982E-2</v>
      </c>
      <c r="K22" s="90">
        <f>kpidata!J23/kpidata!I23-1</f>
        <v>-0.22846715328467149</v>
      </c>
      <c r="L22" s="90">
        <f>kpidata!K23/kpidata!J23-1</f>
        <v>0.26773888363292331</v>
      </c>
      <c r="M22" s="90">
        <f>kpidata!L23/kpidata!K23-1</f>
        <v>-2.5373134328358193E-2</v>
      </c>
      <c r="N22" s="90">
        <f>kpidata!M23/kpidata!L23-1</f>
        <v>5.7044410413476188E-2</v>
      </c>
      <c r="O22" s="90">
        <f>kpidata!N23/kpidata!M23-1</f>
        <v>-0.15356754798985872</v>
      </c>
      <c r="P22" s="90">
        <f>kpidata!O23/kpidata!N23-1</f>
        <v>8.6435601198117329E-2</v>
      </c>
      <c r="Q22" s="90">
        <f>kpidata!P23/kpidata!O23-1</f>
        <v>-0.11421819614021267</v>
      </c>
      <c r="R22" s="90">
        <f>kpidata!Q23/kpidata!P23-1</f>
        <v>1.3339261894175225E-2</v>
      </c>
      <c r="S22" s="92" t="s">
        <v>25</v>
      </c>
      <c r="T22" s="16"/>
      <c r="U22" s="70"/>
      <c r="V22" s="71"/>
      <c r="W22" s="71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3:35" ht="21" customHeight="1" x14ac:dyDescent="0.25">
      <c r="C23" s="89">
        <f>C22+1</f>
        <v>11</v>
      </c>
      <c r="D23" s="146" t="str">
        <f>+kpidata!C24</f>
        <v>Customer Acquisition Costs (CAC)</v>
      </c>
      <c r="E23" s="146"/>
      <c r="F23" s="146"/>
      <c r="G23" s="51" t="s">
        <v>25</v>
      </c>
      <c r="H23" s="90">
        <f>kpidata!G24/kpidata!F24-1</f>
        <v>-0.15517241379310343</v>
      </c>
      <c r="I23" s="90">
        <f>kpidata!H24/kpidata!G24-1</f>
        <v>0.58163265306122458</v>
      </c>
      <c r="J23" s="90">
        <f>kpidata!I24/kpidata!H24-1</f>
        <v>-0.16129032258064513</v>
      </c>
      <c r="K23" s="90">
        <f>kpidata!J24/kpidata!I24-1</f>
        <v>-0.2615384615384615</v>
      </c>
      <c r="L23" s="90">
        <f>kpidata!K24/kpidata!J24-1</f>
        <v>0.46875</v>
      </c>
      <c r="M23" s="90">
        <f>kpidata!L24/kpidata!K24-1</f>
        <v>-2.8368794326241176E-2</v>
      </c>
      <c r="N23" s="90">
        <f>kpidata!M24/kpidata!L24-1</f>
        <v>5.8394160583941535E-2</v>
      </c>
      <c r="O23" s="90">
        <f>kpidata!N24/kpidata!M24-1</f>
        <v>-5.5172413793103448E-2</v>
      </c>
      <c r="P23" s="90">
        <f>kpidata!O24/kpidata!N24-1</f>
        <v>-0.16058394160583944</v>
      </c>
      <c r="Q23" s="90">
        <f>kpidata!P24/kpidata!O24-1</f>
        <v>0.30434782608695654</v>
      </c>
      <c r="R23" s="90">
        <f>kpidata!Q24/kpidata!P24-1</f>
        <v>-0.19999999999999996</v>
      </c>
      <c r="S23" s="92" t="s">
        <v>25</v>
      </c>
      <c r="T23" s="16"/>
      <c r="U23" s="70"/>
      <c r="V23" s="71"/>
      <c r="W23" s="71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3:35" ht="21" customHeight="1" x14ac:dyDescent="0.25">
      <c r="C24" s="89">
        <f>C23+1</f>
        <v>12</v>
      </c>
      <c r="D24" s="146" t="str">
        <f>+kpidata!C25</f>
        <v>Profit</v>
      </c>
      <c r="E24" s="146"/>
      <c r="F24" s="146"/>
      <c r="G24" s="51" t="s">
        <v>25</v>
      </c>
      <c r="H24" s="90">
        <f>kpidata!G25/kpidata!F25-1</f>
        <v>3.3963720571208E-2</v>
      </c>
      <c r="I24" s="90">
        <f>kpidata!H25/kpidata!G25-1</f>
        <v>-0.57110862262038076</v>
      </c>
      <c r="J24" s="90">
        <f>kpidata!I25/kpidata!H25-1</f>
        <v>0.54743255004351621</v>
      </c>
      <c r="K24" s="90">
        <f>kpidata!J25/kpidata!I25-1</f>
        <v>0.73565804274465685</v>
      </c>
      <c r="L24" s="90">
        <f>kpidata!K25/kpidata!J25-1</f>
        <v>-0.15100453661697988</v>
      </c>
      <c r="M24" s="90">
        <f>kpidata!L25/kpidata!K25-1</f>
        <v>-8.8549618320610701E-2</v>
      </c>
      <c r="N24" s="90">
        <f>kpidata!M25/kpidata!L25-1</f>
        <v>-9.338358458961471E-2</v>
      </c>
      <c r="O24" s="90">
        <f>kpidata!N25/kpidata!M25-1</f>
        <v>-0.42032332563510388</v>
      </c>
      <c r="P24" s="90">
        <f>kpidata!O25/kpidata!N25-1</f>
        <v>-0.62151394422310757</v>
      </c>
      <c r="Q24" s="90">
        <f>kpidata!P25/kpidata!O25-1</f>
        <v>1.1705263157894739</v>
      </c>
      <c r="R24" s="90">
        <f>kpidata!Q25/kpidata!P25-1</f>
        <v>0.73035887487875839</v>
      </c>
      <c r="S24" s="92" t="s">
        <v>25</v>
      </c>
      <c r="T24" s="16"/>
      <c r="U24" s="70"/>
      <c r="V24" s="71"/>
      <c r="W24" s="71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3:35" ht="21" customHeight="1" x14ac:dyDescent="0.25">
      <c r="C25" s="89">
        <f>C24+1</f>
        <v>13</v>
      </c>
      <c r="D25" s="146" t="str">
        <f>+kpidata!C26</f>
        <v>% Profit</v>
      </c>
      <c r="E25" s="146"/>
      <c r="F25" s="146"/>
      <c r="G25" s="91" t="s">
        <v>25</v>
      </c>
      <c r="H25" s="53">
        <f>kpidata!G26/kpidata!F26-1</f>
        <v>7.2106261859582466E-2</v>
      </c>
      <c r="I25" s="53">
        <f>kpidata!H26/kpidata!G26-1</f>
        <v>-0.50442477876106184</v>
      </c>
      <c r="J25" s="53">
        <f>kpidata!I26/kpidata!H26-1</f>
        <v>0.40714285714285703</v>
      </c>
      <c r="K25" s="53">
        <f>kpidata!J26/kpidata!I26-1</f>
        <v>0.5050761421319796</v>
      </c>
      <c r="L25" s="53">
        <f>kpidata!K26/kpidata!J26-1</f>
        <v>-0.16694772344013487</v>
      </c>
      <c r="M25" s="53">
        <f>kpidata!L26/kpidata!K26-1</f>
        <v>-3.238866396761142E-2</v>
      </c>
      <c r="N25" s="53">
        <f>kpidata!M26/kpidata!L26-1</f>
        <v>-7.9497907949790725E-2</v>
      </c>
      <c r="O25" s="53">
        <f>kpidata!N26/kpidata!M26-1</f>
        <v>-0.2068181818181819</v>
      </c>
      <c r="P25" s="53">
        <f>kpidata!O26/kpidata!N26-1</f>
        <v>-0.54727793696275073</v>
      </c>
      <c r="Q25" s="53">
        <f>kpidata!P26/kpidata!O26-1</f>
        <v>0.98734177215189867</v>
      </c>
      <c r="R25" s="53">
        <f>kpidata!Q26/kpidata!P26-1</f>
        <v>0.39808917197452232</v>
      </c>
      <c r="S25" s="93" t="s">
        <v>25</v>
      </c>
      <c r="T25" s="16"/>
      <c r="U25" s="70"/>
      <c r="V25" s="71"/>
      <c r="W25" s="71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3:35" ht="3.75" customHeight="1" x14ac:dyDescent="0.25"/>
    <row r="27" spans="3:35" ht="3.75" customHeight="1" x14ac:dyDescent="0.25"/>
    <row r="28" spans="3:35" ht="16.5" customHeight="1" x14ac:dyDescent="0.25">
      <c r="C28" s="95" t="s">
        <v>184</v>
      </c>
      <c r="D28" s="18"/>
      <c r="E28" s="18"/>
      <c r="F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6"/>
      <c r="U28" s="72"/>
      <c r="V28" s="71"/>
      <c r="W28" s="71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3:35" ht="21" customHeight="1" thickBot="1" x14ac:dyDescent="0.3">
      <c r="C29" s="97" t="str">
        <f>C21</f>
        <v>ID</v>
      </c>
      <c r="D29" s="147" t="str">
        <f t="shared" ref="D29:R29" si="4">D21</f>
        <v>KPI</v>
      </c>
      <c r="E29" s="147">
        <f t="shared" si="4"/>
        <v>0</v>
      </c>
      <c r="F29" s="147">
        <f t="shared" si="4"/>
        <v>0</v>
      </c>
      <c r="G29" s="97" t="str">
        <f t="shared" si="4"/>
        <v>JAN</v>
      </c>
      <c r="H29" s="97" t="str">
        <f t="shared" si="4"/>
        <v>FEB</v>
      </c>
      <c r="I29" s="97" t="str">
        <f t="shared" si="4"/>
        <v>MAR</v>
      </c>
      <c r="J29" s="97" t="str">
        <f t="shared" si="4"/>
        <v>APR</v>
      </c>
      <c r="K29" s="97" t="str">
        <f t="shared" si="4"/>
        <v>MAY</v>
      </c>
      <c r="L29" s="97" t="str">
        <f t="shared" si="4"/>
        <v>JUN</v>
      </c>
      <c r="M29" s="97" t="str">
        <f t="shared" si="4"/>
        <v>JUL</v>
      </c>
      <c r="N29" s="97" t="str">
        <f t="shared" si="4"/>
        <v>AUG</v>
      </c>
      <c r="O29" s="97" t="str">
        <f t="shared" si="4"/>
        <v>SEP</v>
      </c>
      <c r="P29" s="97" t="str">
        <f t="shared" si="4"/>
        <v>OCT</v>
      </c>
      <c r="Q29" s="97" t="str">
        <f t="shared" si="4"/>
        <v>NOV</v>
      </c>
      <c r="R29" s="97" t="str">
        <f t="shared" si="4"/>
        <v>DEC</v>
      </c>
      <c r="S29" s="96" t="str">
        <f t="shared" ref="S29" si="5">S21</f>
        <v>TOTAL</v>
      </c>
      <c r="T29" s="16"/>
      <c r="U29" s="72"/>
      <c r="V29" s="71"/>
      <c r="W29" s="71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3:35" ht="21" customHeight="1" thickTop="1" x14ac:dyDescent="0.25">
      <c r="C30" s="89">
        <f>C25+1</f>
        <v>14</v>
      </c>
      <c r="D30" s="148" t="str">
        <f>+kpidata!C31</f>
        <v>Inquiries</v>
      </c>
      <c r="E30" s="148"/>
      <c r="F30" s="148"/>
      <c r="G30" s="51" t="s">
        <v>25</v>
      </c>
      <c r="H30" s="90">
        <f>kpidata!G31/kpidata!F31-1</f>
        <v>-4.5945945945945921E-2</v>
      </c>
      <c r="I30" s="90">
        <f>kpidata!H31/kpidata!G31-1</f>
        <v>6.5155807365439022E-2</v>
      </c>
      <c r="J30" s="90">
        <f>kpidata!I31/kpidata!H31-1</f>
        <v>5.0531914893616969E-2</v>
      </c>
      <c r="K30" s="90">
        <f>kpidata!J31/kpidata!I31-1</f>
        <v>-0.1316455696202532</v>
      </c>
      <c r="L30" s="90">
        <f>kpidata!K31/kpidata!J31-1</f>
        <v>2.9154518950438302E-3</v>
      </c>
      <c r="M30" s="90">
        <f>kpidata!L31/kpidata!K31-1</f>
        <v>0.14825581395348841</v>
      </c>
      <c r="N30" s="90">
        <f>kpidata!M31/kpidata!L31-1</f>
        <v>-2.5316455696202667E-3</v>
      </c>
      <c r="O30" s="90">
        <f>kpidata!N31/kpidata!M31-1</f>
        <v>-0.11928934010152281</v>
      </c>
      <c r="P30" s="90">
        <f>kpidata!O31/kpidata!N31-1</f>
        <v>0.144092219020173</v>
      </c>
      <c r="Q30" s="90">
        <f>kpidata!P31/kpidata!O31-1</f>
        <v>-2.5188916876574319E-2</v>
      </c>
      <c r="R30" s="90">
        <f>kpidata!Q31/kpidata!P31-1</f>
        <v>5.1679586563306845E-3</v>
      </c>
      <c r="S30" s="92" t="s">
        <v>25</v>
      </c>
      <c r="T30" s="16"/>
      <c r="U30" s="70"/>
      <c r="V30" s="71"/>
      <c r="W30" s="71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3:35" ht="21" customHeight="1" x14ac:dyDescent="0.25">
      <c r="C31" s="89">
        <f>C30+1</f>
        <v>15</v>
      </c>
      <c r="D31" s="146" t="str">
        <f>+kpidata!C32</f>
        <v>Lead</v>
      </c>
      <c r="E31" s="146"/>
      <c r="F31" s="146"/>
      <c r="G31" s="51" t="s">
        <v>25</v>
      </c>
      <c r="H31" s="90">
        <f>kpidata!G32/kpidata!F32-1</f>
        <v>0.33000000000000007</v>
      </c>
      <c r="I31" s="90">
        <f>kpidata!H32/kpidata!G32-1</f>
        <v>-0.2142857142857143</v>
      </c>
      <c r="J31" s="90">
        <f>kpidata!I32/kpidata!H32-1</f>
        <v>0.2153110047846889</v>
      </c>
      <c r="K31" s="90">
        <f>kpidata!J32/kpidata!I32-1</f>
        <v>0</v>
      </c>
      <c r="L31" s="90">
        <f>kpidata!K32/kpidata!J32-1</f>
        <v>4.3307086614173151E-2</v>
      </c>
      <c r="M31" s="90">
        <f>kpidata!L32/kpidata!K32-1</f>
        <v>-0.20377358490566033</v>
      </c>
      <c r="N31" s="90">
        <f>kpidata!M32/kpidata!L32-1</f>
        <v>0.2417061611374407</v>
      </c>
      <c r="O31" s="90">
        <f>kpidata!N32/kpidata!M32-1</f>
        <v>-0.18320610687022898</v>
      </c>
      <c r="P31" s="90">
        <f>kpidata!O32/kpidata!N32-1</f>
        <v>4.20560747663552E-2</v>
      </c>
      <c r="Q31" s="90">
        <f>kpidata!P32/kpidata!O32-1</f>
        <v>0.21076233183856496</v>
      </c>
      <c r="R31" s="90">
        <f>kpidata!Q32/kpidata!P32-1</f>
        <v>-6.6666666666666652E-2</v>
      </c>
      <c r="S31" s="92" t="s">
        <v>25</v>
      </c>
      <c r="T31" s="16"/>
      <c r="U31" s="70"/>
      <c r="V31" s="71"/>
      <c r="W31" s="71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3:35" ht="21" customHeight="1" x14ac:dyDescent="0.25">
      <c r="C32" s="89">
        <f>C31+1</f>
        <v>16</v>
      </c>
      <c r="D32" s="146" t="str">
        <f>+kpidata!C33</f>
        <v>Opportunity</v>
      </c>
      <c r="E32" s="146"/>
      <c r="F32" s="146"/>
      <c r="G32" s="51" t="s">
        <v>25</v>
      </c>
      <c r="H32" s="90">
        <f>kpidata!G33/kpidata!F33-1</f>
        <v>-0.20526315789473681</v>
      </c>
      <c r="I32" s="90">
        <f>kpidata!H33/kpidata!G33-1</f>
        <v>-0.2516556291390728</v>
      </c>
      <c r="J32" s="90">
        <f>kpidata!I33/kpidata!H33-1</f>
        <v>0.4247787610619469</v>
      </c>
      <c r="K32" s="90">
        <f>kpidata!J33/kpidata!I33-1</f>
        <v>4.9689440993788914E-2</v>
      </c>
      <c r="L32" s="90">
        <f>kpidata!K33/kpidata!J33-1</f>
        <v>5.9171597633136175E-2</v>
      </c>
      <c r="M32" s="90">
        <f>kpidata!L33/kpidata!K33-1</f>
        <v>-6.1452513966480438E-2</v>
      </c>
      <c r="N32" s="90">
        <f>kpidata!M33/kpidata!L33-1</f>
        <v>-0.24404761904761907</v>
      </c>
      <c r="O32" s="90">
        <f>kpidata!N33/kpidata!M33-1</f>
        <v>0.2834645669291338</v>
      </c>
      <c r="P32" s="90">
        <f>kpidata!O33/kpidata!N33-1</f>
        <v>-0.23926380368098155</v>
      </c>
      <c r="Q32" s="90">
        <f>kpidata!P33/kpidata!O33-1</f>
        <v>-0.14516129032258063</v>
      </c>
      <c r="R32" s="90">
        <f>kpidata!Q33/kpidata!P33-1</f>
        <v>0.15094339622641506</v>
      </c>
      <c r="S32" s="92" t="s">
        <v>25</v>
      </c>
      <c r="T32" s="16"/>
      <c r="U32" s="70"/>
      <c r="V32" s="71"/>
      <c r="W32" s="71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3:35" ht="21" customHeight="1" x14ac:dyDescent="0.25">
      <c r="C33" s="89">
        <f>C32+1</f>
        <v>17</v>
      </c>
      <c r="D33" s="146" t="str">
        <f>+kpidata!C34</f>
        <v>Sales</v>
      </c>
      <c r="E33" s="146"/>
      <c r="F33" s="146"/>
      <c r="G33" s="91" t="s">
        <v>25</v>
      </c>
      <c r="H33" s="53">
        <f>kpidata!G34/kpidata!F34-1</f>
        <v>-1.7241379310344862E-2</v>
      </c>
      <c r="I33" s="53">
        <f>kpidata!H34/kpidata!G34-1</f>
        <v>0</v>
      </c>
      <c r="J33" s="53">
        <f>kpidata!I34/kpidata!H34-1</f>
        <v>-3.5087719298245612E-2</v>
      </c>
      <c r="K33" s="53">
        <f>kpidata!J34/kpidata!I34-1</f>
        <v>-0.12727272727272732</v>
      </c>
      <c r="L33" s="53">
        <f>kpidata!K34/kpidata!J34-1</f>
        <v>-8.333333333333337E-2</v>
      </c>
      <c r="M33" s="53">
        <f>kpidata!L34/kpidata!K34-1</f>
        <v>0.18181818181818188</v>
      </c>
      <c r="N33" s="53">
        <f>kpidata!M34/kpidata!L34-1</f>
        <v>-5.7692307692307709E-2</v>
      </c>
      <c r="O33" s="53">
        <f>kpidata!N34/kpidata!M34-1</f>
        <v>2.0408163265306145E-2</v>
      </c>
      <c r="P33" s="53">
        <f>kpidata!O34/kpidata!N34-1</f>
        <v>0.15999999999999992</v>
      </c>
      <c r="Q33" s="53">
        <f>kpidata!P34/kpidata!O34-1</f>
        <v>1.7241379310344751E-2</v>
      </c>
      <c r="R33" s="53">
        <f>kpidata!Q34/kpidata!P34-1</f>
        <v>-1.6949152542372836E-2</v>
      </c>
      <c r="S33" s="93" t="s">
        <v>25</v>
      </c>
      <c r="T33" s="16"/>
      <c r="U33" s="70"/>
      <c r="V33" s="71"/>
      <c r="W33" s="71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3:35" ht="21" customHeight="1" x14ac:dyDescent="0.25">
      <c r="C34" s="99">
        <f>C33+1</f>
        <v>18</v>
      </c>
      <c r="D34" s="146" t="str">
        <f>+kpidata!C35</f>
        <v>Conversion Rate</v>
      </c>
      <c r="E34" s="146"/>
      <c r="F34" s="146"/>
      <c r="G34" s="51" t="s">
        <v>25</v>
      </c>
      <c r="H34" s="90">
        <f>kpidata!G35/kpidata!F35-1</f>
        <v>2.5477707006369421E-2</v>
      </c>
      <c r="I34" s="90">
        <f>kpidata!H35/kpidata!G35-1</f>
        <v>-5.5900621118012417E-2</v>
      </c>
      <c r="J34" s="90">
        <f>kpidata!I35/kpidata!H35-1</f>
        <v>-8.5526315789473562E-2</v>
      </c>
      <c r="K34" s="90">
        <f>kpidata!J35/kpidata!I35-1</f>
        <v>7.194244604316502E-3</v>
      </c>
      <c r="L34" s="90">
        <f>kpidata!K35/kpidata!J35-1</f>
        <v>-8.5714285714285743E-2</v>
      </c>
      <c r="M34" s="90">
        <f>kpidata!L35/kpidata!K35-1</f>
        <v>3.125E-2</v>
      </c>
      <c r="N34" s="90">
        <f>kpidata!M35/kpidata!L35-1</f>
        <v>-6.0606060606060663E-2</v>
      </c>
      <c r="O34" s="90">
        <f>kpidata!N35/kpidata!M35-1</f>
        <v>0.16129032258064502</v>
      </c>
      <c r="P34" s="90">
        <f>kpidata!O35/kpidata!N35-1</f>
        <v>1.388888888888884E-2</v>
      </c>
      <c r="Q34" s="90">
        <f>kpidata!P35/kpidata!O35-1</f>
        <v>4.1095890410958846E-2</v>
      </c>
      <c r="R34" s="90">
        <f>kpidata!Q35/kpidata!P35-1</f>
        <v>-1.9736842105263164E-2</v>
      </c>
      <c r="S34" s="92" t="s">
        <v>25</v>
      </c>
      <c r="T34" s="16"/>
      <c r="U34" s="70"/>
      <c r="V34" s="71"/>
      <c r="W34" s="71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3:35" ht="21" customHeight="1" x14ac:dyDescent="0.25"/>
    <row r="36" spans="3:35" ht="21" customHeight="1" x14ac:dyDescent="0.25"/>
    <row r="37" spans="3:35" ht="21" customHeight="1" x14ac:dyDescent="0.25"/>
    <row r="38" spans="3:35" ht="21" customHeight="1" x14ac:dyDescent="0.25"/>
    <row r="39" spans="3:35" ht="21" customHeight="1" x14ac:dyDescent="0.25"/>
    <row r="40" spans="3:35" ht="21" customHeight="1" x14ac:dyDescent="0.25"/>
    <row r="41" spans="3:35" ht="21" customHeight="1" x14ac:dyDescent="0.25"/>
    <row r="42" spans="3:35" ht="21" customHeight="1" x14ac:dyDescent="0.25"/>
    <row r="43" spans="3:35" ht="21" customHeight="1" x14ac:dyDescent="0.25"/>
    <row r="44" spans="3:35" ht="21" customHeight="1" x14ac:dyDescent="0.25"/>
    <row r="45" spans="3:35" ht="21" customHeight="1" x14ac:dyDescent="0.25"/>
    <row r="46" spans="3:35" ht="21" customHeight="1" x14ac:dyDescent="0.25"/>
    <row r="47" spans="3:35" ht="21" customHeight="1" x14ac:dyDescent="0.25"/>
    <row r="48" spans="3:35" ht="21" customHeight="1" x14ac:dyDescent="0.25"/>
    <row r="49" ht="21" customHeight="1" x14ac:dyDescent="0.25"/>
  </sheetData>
  <mergeCells count="22">
    <mergeCell ref="D33:F33"/>
    <mergeCell ref="D34:F34"/>
    <mergeCell ref="D24:F24"/>
    <mergeCell ref="D25:F25"/>
    <mergeCell ref="D29:F29"/>
    <mergeCell ref="D30:F30"/>
    <mergeCell ref="D31:F31"/>
    <mergeCell ref="D32:F32"/>
    <mergeCell ref="D23:F23"/>
    <mergeCell ref="D13:F13"/>
    <mergeCell ref="D14:F14"/>
    <mergeCell ref="D15:F15"/>
    <mergeCell ref="D16:F16"/>
    <mergeCell ref="D17:F17"/>
    <mergeCell ref="D18:F18"/>
    <mergeCell ref="D21:F21"/>
    <mergeCell ref="D22:F22"/>
    <mergeCell ref="D9:F9"/>
    <mergeCell ref="D8:F8"/>
    <mergeCell ref="D5:F5"/>
    <mergeCell ref="D6:F6"/>
    <mergeCell ref="D7:F7"/>
  </mergeCells>
  <pageMargins left="0.25" right="0.25" top="0.75" bottom="0.75" header="0.3" footer="0.3"/>
  <pageSetup scale="58" orientation="landscape" r:id="rId1"/>
  <ignoredErrors>
    <ignoredError sqref="H6:R9 C7:C9 C14:C18 H14:R18 H22:R25 H30:R33 C23:C25 C30:C33 H34:R34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FD3A-5D9B-440F-8579-3C5336CD107C}">
  <sheetPr codeName="Sheet7"/>
  <dimension ref="B1:U35"/>
  <sheetViews>
    <sheetView topLeftCell="C24" workbookViewId="0">
      <selection activeCell="C35" sqref="C35"/>
    </sheetView>
  </sheetViews>
  <sheetFormatPr defaultColWidth="11.5703125" defaultRowHeight="15" x14ac:dyDescent="0.25"/>
  <cols>
    <col min="1" max="1" width="5.42578125" customWidth="1"/>
    <col min="2" max="2" width="37.140625" customWidth="1"/>
    <col min="3" max="3" width="14.42578125" customWidth="1"/>
    <col min="15" max="21" width="11.5703125" style="73"/>
  </cols>
  <sheetData>
    <row r="1" spans="2:11" x14ac:dyDescent="0.25">
      <c r="B1" s="111" t="e">
        <f>#REF!</f>
        <v>#REF!</v>
      </c>
    </row>
    <row r="3" spans="2:11" x14ac:dyDescent="0.25">
      <c r="B3" s="108" t="s">
        <v>28</v>
      </c>
      <c r="C3" s="58" t="e">
        <f>IF(HLOOKUP(B1,kpidata!F5:R8,4,FALSE)&gt;=1,1,HLOOKUP(B1,kpidata!F5:R8,4,FALSE))</f>
        <v>#REF!</v>
      </c>
    </row>
    <row r="4" spans="2:11" x14ac:dyDescent="0.25">
      <c r="B4" s="108"/>
      <c r="C4" s="58" t="e">
        <f>IF(C3&gt;=1,0,1-C3)</f>
        <v>#REF!</v>
      </c>
      <c r="E4" t="s">
        <v>34</v>
      </c>
      <c r="F4" s="29" t="e">
        <f>+C5</f>
        <v>#REF!</v>
      </c>
      <c r="J4" t="s">
        <v>34</v>
      </c>
      <c r="K4" s="29">
        <f>+C9</f>
        <v>1.0221721741156371</v>
      </c>
    </row>
    <row r="5" spans="2:11" x14ac:dyDescent="0.25">
      <c r="B5" s="109" t="s">
        <v>30</v>
      </c>
      <c r="C5" s="110" t="e">
        <f>HLOOKUP(B1,kpidata!F5:R8,4,FALSE)</f>
        <v>#REF!</v>
      </c>
      <c r="E5" t="s">
        <v>35</v>
      </c>
      <c r="F5" s="30">
        <v>1</v>
      </c>
      <c r="J5" t="s">
        <v>35</v>
      </c>
      <c r="K5" s="30">
        <v>1</v>
      </c>
    </row>
    <row r="6" spans="2:11" x14ac:dyDescent="0.25">
      <c r="B6" s="108"/>
      <c r="C6" s="108"/>
    </row>
    <row r="7" spans="2:11" x14ac:dyDescent="0.25">
      <c r="B7" s="108" t="s">
        <v>29</v>
      </c>
      <c r="C7" s="58">
        <f>IF(kpidata!R8&gt;=1,1,kpidata!R8)</f>
        <v>1</v>
      </c>
    </row>
    <row r="8" spans="2:11" x14ac:dyDescent="0.25">
      <c r="B8" s="108"/>
      <c r="C8" s="58">
        <f>IF(C7&gt;=1,0,1-C7)</f>
        <v>0</v>
      </c>
    </row>
    <row r="9" spans="2:11" x14ac:dyDescent="0.25">
      <c r="B9" s="109" t="s">
        <v>30</v>
      </c>
      <c r="C9" s="110">
        <f>kpidata!R8</f>
        <v>1.0221721741156371</v>
      </c>
    </row>
    <row r="10" spans="2:11" x14ac:dyDescent="0.25">
      <c r="B10" s="108"/>
      <c r="C10" s="108"/>
    </row>
    <row r="11" spans="2:11" x14ac:dyDescent="0.25">
      <c r="B11" s="108" t="s">
        <v>27</v>
      </c>
      <c r="C11" s="58" t="e">
        <f>HLOOKUP(B1,kpidata!F22:R26,5,FALSE)</f>
        <v>#REF!</v>
      </c>
    </row>
    <row r="12" spans="2:11" x14ac:dyDescent="0.25">
      <c r="B12" s="108"/>
      <c r="C12" s="58" t="e">
        <f>IF(C11&gt;=1,0,1-C11)</f>
        <v>#REF!</v>
      </c>
    </row>
    <row r="13" spans="2:11" x14ac:dyDescent="0.25">
      <c r="B13" s="109" t="s">
        <v>30</v>
      </c>
      <c r="C13" s="110" t="e">
        <f>HLOOKUP(B1,kpidata!F22:R26,5,FALSE)</f>
        <v>#REF!</v>
      </c>
    </row>
    <row r="15" spans="2:11" x14ac:dyDescent="0.25">
      <c r="B15" s="21" t="s">
        <v>31</v>
      </c>
      <c r="C15" s="26" t="s">
        <v>169</v>
      </c>
    </row>
    <row r="16" spans="2:11" x14ac:dyDescent="0.25">
      <c r="B16" s="22" t="str">
        <f>kpidata!C31</f>
        <v>Inquiries</v>
      </c>
      <c r="C16" s="74" t="e">
        <f>HLOOKUP($B$1,kpidata!$C$30:$R$34,2,FALSE)</f>
        <v>#REF!</v>
      </c>
      <c r="D16" s="149" t="s">
        <v>189</v>
      </c>
      <c r="E16" s="149"/>
      <c r="F16" s="149"/>
      <c r="G16" s="149"/>
      <c r="H16" s="149"/>
      <c r="I16" s="149"/>
      <c r="J16" s="149"/>
    </row>
    <row r="17" spans="2:14" x14ac:dyDescent="0.25">
      <c r="B17" s="22" t="str">
        <f>kpidata!C32</f>
        <v>Lead</v>
      </c>
      <c r="C17" s="75" t="e">
        <f>HLOOKUP($B$1,kpidata!$C$30:$R$34,3,FALSE)</f>
        <v>#REF!</v>
      </c>
    </row>
    <row r="18" spans="2:14" x14ac:dyDescent="0.25">
      <c r="B18" s="22" t="str">
        <f>kpidata!C33</f>
        <v>Opportunity</v>
      </c>
      <c r="C18" s="76" t="e">
        <f>HLOOKUP($B$1,kpidata!$C$30:$R$34,4,FALSE)</f>
        <v>#REF!</v>
      </c>
    </row>
    <row r="19" spans="2:14" x14ac:dyDescent="0.25">
      <c r="B19" s="23" t="str">
        <f>kpidata!C34</f>
        <v>Sales</v>
      </c>
      <c r="C19" s="77" t="e">
        <f>HLOOKUP($B$1,kpidata!$C$30:$R$34,5,FALSE)</f>
        <v>#REF!</v>
      </c>
    </row>
    <row r="23" spans="2:14" x14ac:dyDescent="0.25">
      <c r="B23" s="54"/>
      <c r="C23" s="55" t="str">
        <f>kpidata!F30</f>
        <v>JAN</v>
      </c>
      <c r="D23" s="55" t="str">
        <f>kpidata!G30</f>
        <v>FEB</v>
      </c>
      <c r="E23" s="55" t="str">
        <f>kpidata!H30</f>
        <v>MAR</v>
      </c>
      <c r="F23" s="55" t="str">
        <f>kpidata!I30</f>
        <v>APR</v>
      </c>
      <c r="G23" s="55" t="str">
        <f>kpidata!J30</f>
        <v>MAY</v>
      </c>
      <c r="H23" s="55" t="str">
        <f>kpidata!K30</f>
        <v>JUN</v>
      </c>
      <c r="I23" s="55" t="str">
        <f>kpidata!L30</f>
        <v>JUL</v>
      </c>
      <c r="J23" s="55" t="str">
        <f>kpidata!M30</f>
        <v>AUG</v>
      </c>
      <c r="K23" s="55" t="str">
        <f>kpidata!N30</f>
        <v>SEP</v>
      </c>
      <c r="L23" s="55" t="str">
        <f>kpidata!O30</f>
        <v>OCT</v>
      </c>
      <c r="M23" s="55" t="str">
        <f>kpidata!P30</f>
        <v>NOV</v>
      </c>
      <c r="N23" s="56" t="str">
        <f>kpidata!Q30</f>
        <v>DEC</v>
      </c>
    </row>
    <row r="24" spans="2:14" x14ac:dyDescent="0.25">
      <c r="B24" s="57" t="str">
        <f>kpidata!C35</f>
        <v>Conversion Rate</v>
      </c>
      <c r="C24" s="58">
        <f>IF(kpidata!F35="0",NA(),kpidata!F35)</f>
        <v>0.157</v>
      </c>
      <c r="D24" s="58">
        <f>IF(kpidata!G35="0",NA(),kpidata!G35)</f>
        <v>0.161</v>
      </c>
      <c r="E24" s="58">
        <f>IF(kpidata!H35="0",NA(),kpidata!H35)</f>
        <v>0.152</v>
      </c>
      <c r="F24" s="58">
        <f>IF(kpidata!I35="0",NA(),kpidata!I35)</f>
        <v>0.13900000000000001</v>
      </c>
      <c r="G24" s="58">
        <f>IF(kpidata!J35="0",NA(),kpidata!J35)</f>
        <v>0.14000000000000001</v>
      </c>
      <c r="H24" s="58">
        <f>IF(kpidata!K35="0",NA(),kpidata!K35)</f>
        <v>0.128</v>
      </c>
      <c r="I24" s="58">
        <f>IF(kpidata!L35="0",NA(),kpidata!L35)</f>
        <v>0.13200000000000001</v>
      </c>
      <c r="J24" s="58">
        <f>IF(kpidata!M35="0",NA(),kpidata!M35)</f>
        <v>0.124</v>
      </c>
      <c r="K24" s="58">
        <f>IF(kpidata!N35="0",NA(),kpidata!N35)</f>
        <v>0.14399999999999999</v>
      </c>
      <c r="L24" s="58">
        <f>IF(kpidata!O35="0",NA(),kpidata!O35)</f>
        <v>0.14599999999999999</v>
      </c>
      <c r="M24" s="58">
        <f>IF(kpidata!P35="0",NA(),kpidata!P35)</f>
        <v>0.152</v>
      </c>
      <c r="N24" s="59">
        <f>IF(kpidata!Q35="0",NA(),kpidata!Q35)</f>
        <v>0.14899999999999999</v>
      </c>
    </row>
    <row r="25" spans="2:14" x14ac:dyDescent="0.25">
      <c r="B25" s="57" t="str">
        <f>kpidata!C25</f>
        <v>Profit</v>
      </c>
      <c r="C25" s="60">
        <f>IF(kpidata!F25=0,NA(),kpidata!F25)</f>
        <v>2591</v>
      </c>
      <c r="D25" s="60">
        <f>IF(kpidata!G25=0,NA(),kpidata!G25)</f>
        <v>2679</v>
      </c>
      <c r="E25" s="60">
        <f>IF(kpidata!H25=0,NA(),kpidata!H25)</f>
        <v>1149</v>
      </c>
      <c r="F25" s="60">
        <f>IF(kpidata!I25=0,NA(),kpidata!I25)</f>
        <v>1778</v>
      </c>
      <c r="G25" s="60">
        <f>IF(kpidata!J25=0,NA(),kpidata!J25)</f>
        <v>3086</v>
      </c>
      <c r="H25" s="60">
        <f>IF(kpidata!K25=0,NA(),kpidata!K25)</f>
        <v>2620</v>
      </c>
      <c r="I25" s="60">
        <f>IF(kpidata!L25=0,NA(),kpidata!L25)</f>
        <v>2388</v>
      </c>
      <c r="J25" s="60">
        <f>IF(kpidata!M25=0,NA(),kpidata!M25)</f>
        <v>2165</v>
      </c>
      <c r="K25" s="60">
        <f>IF(kpidata!N25=0,NA(),kpidata!N25)</f>
        <v>1255</v>
      </c>
      <c r="L25" s="60">
        <f>IF(kpidata!O25=0,NA(),kpidata!O25)</f>
        <v>475</v>
      </c>
      <c r="M25" s="60">
        <f>IF(kpidata!P25=0,NA(),kpidata!P25)</f>
        <v>1031</v>
      </c>
      <c r="N25" s="61">
        <f>IF(kpidata!Q25=0,NA(),kpidata!Q25)</f>
        <v>1784</v>
      </c>
    </row>
    <row r="26" spans="2:14" x14ac:dyDescent="0.25">
      <c r="B26" s="57" t="s">
        <v>33</v>
      </c>
      <c r="C26" s="58">
        <f>IF(kpidata!F26=0,NA(),kpidata!F26)</f>
        <v>0.52700000000000002</v>
      </c>
      <c r="D26" s="58">
        <f>IF(kpidata!G26=0,NA(),kpidata!G26)</f>
        <v>0.56499999999999995</v>
      </c>
      <c r="E26" s="58">
        <f>IF(kpidata!H26=0,NA(),kpidata!H26)</f>
        <v>0.28000000000000003</v>
      </c>
      <c r="F26" s="58">
        <f>IF(kpidata!I26=0,NA(),kpidata!I26)</f>
        <v>0.39400000000000002</v>
      </c>
      <c r="G26" s="58">
        <f>IF(kpidata!J26=0,NA(),kpidata!J26)</f>
        <v>0.59299999999999997</v>
      </c>
      <c r="H26" s="58">
        <f>IF(kpidata!K26=0,NA(),kpidata!K26)</f>
        <v>0.49399999999999999</v>
      </c>
      <c r="I26" s="58">
        <f>IF(kpidata!L26=0,NA(),kpidata!L26)</f>
        <v>0.47799999999999998</v>
      </c>
      <c r="J26" s="58">
        <f>IF(kpidata!M26=0,NA(),kpidata!M26)</f>
        <v>0.44</v>
      </c>
      <c r="K26" s="58">
        <f>IF(kpidata!N26=0,NA(),kpidata!N26)</f>
        <v>0.34899999999999998</v>
      </c>
      <c r="L26" s="58">
        <f>IF(kpidata!O26=0,NA(),kpidata!O26)</f>
        <v>0.158</v>
      </c>
      <c r="M26" s="58">
        <f>IF(kpidata!P26=0,NA(),kpidata!P26)</f>
        <v>0.314</v>
      </c>
      <c r="N26" s="59">
        <f>IF(kpidata!Q26=0,NA(),kpidata!Q26)</f>
        <v>0.439</v>
      </c>
    </row>
    <row r="27" spans="2:14" x14ac:dyDescent="0.25">
      <c r="B27" s="57" t="str">
        <f>kpidata!C24</f>
        <v>Customer Acquisition Costs (CAC)</v>
      </c>
      <c r="C27" s="60">
        <f>IF(kpidata!F24=0,NA(),kpidata!F24)</f>
        <v>116</v>
      </c>
      <c r="D27" s="60">
        <f>IF(kpidata!G24=0,NA(),kpidata!G24)</f>
        <v>98</v>
      </c>
      <c r="E27" s="60">
        <f>IF(kpidata!H24=0,NA(),kpidata!H24)</f>
        <v>155</v>
      </c>
      <c r="F27" s="60">
        <f>IF(kpidata!I24=0,NA(),kpidata!I24)</f>
        <v>130</v>
      </c>
      <c r="G27" s="60">
        <f>IF(kpidata!J24=0,NA(),kpidata!J24)</f>
        <v>96</v>
      </c>
      <c r="H27" s="60">
        <f>IF(kpidata!K24=0,NA(),kpidata!K24)</f>
        <v>141</v>
      </c>
      <c r="I27" s="60">
        <f>IF(kpidata!L24=0,NA(),kpidata!L24)</f>
        <v>137</v>
      </c>
      <c r="J27" s="60">
        <f>IF(kpidata!M24=0,NA(),kpidata!M24)</f>
        <v>145</v>
      </c>
      <c r="K27" s="60">
        <f>IF(kpidata!N24=0,NA(),kpidata!N24)</f>
        <v>137</v>
      </c>
      <c r="L27" s="60">
        <f>IF(kpidata!O24=0,NA(),kpidata!O24)</f>
        <v>115</v>
      </c>
      <c r="M27" s="60">
        <f>IF(kpidata!P24=0,NA(),kpidata!P24)</f>
        <v>150</v>
      </c>
      <c r="N27" s="61">
        <f>IF(kpidata!Q24=0,NA(),kpidata!Q24)</f>
        <v>120</v>
      </c>
    </row>
    <row r="28" spans="2:14" x14ac:dyDescent="0.25">
      <c r="B28" s="57" t="str">
        <f>kpidata!C18</f>
        <v>AVG Ticket Sales</v>
      </c>
      <c r="C28" s="60">
        <f>IF(kpidata!F18=0,NA(),kpidata!F18)</f>
        <v>85</v>
      </c>
      <c r="D28" s="60">
        <f>IF(kpidata!G18=0,NA(),kpidata!G18)</f>
        <v>83</v>
      </c>
      <c r="E28" s="60">
        <f>IF(kpidata!H18=0,NA(),kpidata!H18)</f>
        <v>72</v>
      </c>
      <c r="F28" s="60">
        <f>IF(kpidata!I18=0,NA(),kpidata!I18)</f>
        <v>82</v>
      </c>
      <c r="G28" s="60">
        <f>IF(kpidata!J18=0,NA(),kpidata!J18)</f>
        <v>108</v>
      </c>
      <c r="H28" s="60">
        <f>IF(kpidata!K18=0,NA(),kpidata!K18)</f>
        <v>120</v>
      </c>
      <c r="I28" s="60">
        <f>IF(kpidata!L18=0,NA(),kpidata!L18)</f>
        <v>96</v>
      </c>
      <c r="J28" s="60">
        <f>IF(kpidata!M18=0,NA(),kpidata!M18)</f>
        <v>101</v>
      </c>
      <c r="K28" s="60">
        <f>IF(kpidata!N18=0,NA(),kpidata!N18)</f>
        <v>72</v>
      </c>
      <c r="L28" s="60">
        <f>IF(kpidata!O18=0,NA(),kpidata!O18)</f>
        <v>52</v>
      </c>
      <c r="M28" s="60">
        <f>IF(kpidata!P18=0,NA(),kpidata!P18)</f>
        <v>56</v>
      </c>
      <c r="N28" s="61">
        <f>IF(kpidata!Q18=0,NA(),kpidata!Q18)</f>
        <v>70</v>
      </c>
    </row>
    <row r="29" spans="2:14" x14ac:dyDescent="0.25">
      <c r="B29" s="62" t="str">
        <f>kpidata!C17</f>
        <v>AVG Sales / Customer</v>
      </c>
      <c r="C29" s="63">
        <f>IF(kpidata!F17=0,NA(),kpidata!F17)</f>
        <v>246</v>
      </c>
      <c r="D29" s="63">
        <f>IF(kpidata!G17=0,NA(),kpidata!G17)</f>
        <v>226</v>
      </c>
      <c r="E29" s="63">
        <f>IF(kpidata!H17=0,NA(),kpidata!H17)</f>
        <v>216</v>
      </c>
      <c r="F29" s="63">
        <f>IF(kpidata!I17=0,NA(),kpidata!I17)</f>
        <v>215</v>
      </c>
      <c r="G29" s="63">
        <f>IF(kpidata!J17=0,NA(),kpidata!J17)</f>
        <v>236</v>
      </c>
      <c r="H29" s="63">
        <f>IF(kpidata!K17=0,NA(),kpidata!K17)</f>
        <v>279</v>
      </c>
      <c r="I29" s="63">
        <f>IF(kpidata!L17=0,NA(),kpidata!L17)</f>
        <v>263</v>
      </c>
      <c r="J29" s="63">
        <f>IF(kpidata!M17=0,NA(),kpidata!M17)</f>
        <v>259</v>
      </c>
      <c r="K29" s="63">
        <f>IF(kpidata!N17=0,NA(),kpidata!N17)</f>
        <v>211</v>
      </c>
      <c r="L29" s="63">
        <f>IF(kpidata!O17=0,NA(),kpidata!O17)</f>
        <v>137</v>
      </c>
      <c r="M29" s="63">
        <f>IF(kpidata!P17=0,NA(),kpidata!P17)</f>
        <v>219</v>
      </c>
      <c r="N29" s="64">
        <f>IF(kpidata!Q17=0,NA(),kpidata!Q17)</f>
        <v>214</v>
      </c>
    </row>
    <row r="32" spans="2:14" x14ac:dyDescent="0.25">
      <c r="B32" s="54"/>
      <c r="C32" s="55" t="str">
        <f>C23</f>
        <v>JAN</v>
      </c>
      <c r="D32" s="55" t="str">
        <f t="shared" ref="D32:N32" si="0">D23</f>
        <v>FEB</v>
      </c>
      <c r="E32" s="55" t="str">
        <f t="shared" si="0"/>
        <v>MAR</v>
      </c>
      <c r="F32" s="55" t="str">
        <f t="shared" si="0"/>
        <v>APR</v>
      </c>
      <c r="G32" s="55" t="str">
        <f t="shared" si="0"/>
        <v>MAY</v>
      </c>
      <c r="H32" s="55" t="str">
        <f t="shared" si="0"/>
        <v>JUN</v>
      </c>
      <c r="I32" s="55" t="str">
        <f t="shared" si="0"/>
        <v>JUL</v>
      </c>
      <c r="J32" s="55" t="str">
        <f t="shared" si="0"/>
        <v>AUG</v>
      </c>
      <c r="K32" s="55" t="str">
        <f t="shared" si="0"/>
        <v>SEP</v>
      </c>
      <c r="L32" s="55" t="str">
        <f t="shared" si="0"/>
        <v>OCT</v>
      </c>
      <c r="M32" s="55" t="str">
        <f t="shared" si="0"/>
        <v>NOV</v>
      </c>
      <c r="N32" s="56" t="str">
        <f t="shared" si="0"/>
        <v>DEC</v>
      </c>
    </row>
    <row r="33" spans="2:14" x14ac:dyDescent="0.25">
      <c r="B33" s="57" t="s">
        <v>197</v>
      </c>
      <c r="C33" s="60">
        <f>kpidata!F7</f>
        <v>4179</v>
      </c>
      <c r="D33" s="60">
        <f>kpidata!G7</f>
        <v>5100</v>
      </c>
      <c r="E33" s="60">
        <f>kpidata!H7</f>
        <v>3900</v>
      </c>
      <c r="F33" s="60">
        <f>kpidata!I7</f>
        <v>4800</v>
      </c>
      <c r="G33" s="60">
        <f>kpidata!J7</f>
        <v>4497</v>
      </c>
      <c r="H33" s="60">
        <f>kpidata!K7</f>
        <v>5600</v>
      </c>
      <c r="I33" s="60">
        <f>kpidata!L7</f>
        <v>4800</v>
      </c>
      <c r="J33" s="60">
        <f>kpidata!M7</f>
        <v>3553</v>
      </c>
      <c r="K33" s="60">
        <f>kpidata!N7</f>
        <v>3711</v>
      </c>
      <c r="L33" s="60">
        <f>kpidata!O7</f>
        <v>4466</v>
      </c>
      <c r="M33" s="60">
        <f>kpidata!P7</f>
        <v>3100</v>
      </c>
      <c r="N33" s="61">
        <f>kpidata!Q7</f>
        <v>3800</v>
      </c>
    </row>
    <row r="34" spans="2:14" x14ac:dyDescent="0.25">
      <c r="B34" s="57" t="s">
        <v>198</v>
      </c>
      <c r="C34" s="60">
        <f>kpidata!F6</f>
        <v>4915</v>
      </c>
      <c r="D34" s="60">
        <f>kpidata!G6</f>
        <v>4740</v>
      </c>
      <c r="E34" s="60">
        <f>kpidata!H6</f>
        <v>4100</v>
      </c>
      <c r="F34" s="60">
        <f>kpidata!I6</f>
        <v>4518</v>
      </c>
      <c r="G34" s="60">
        <f>kpidata!J6</f>
        <v>5200</v>
      </c>
      <c r="H34" s="60">
        <f>kpidata!K6</f>
        <v>5300</v>
      </c>
      <c r="I34" s="60">
        <f>kpidata!L6</f>
        <v>5000</v>
      </c>
      <c r="J34" s="60">
        <f>kpidata!M6</f>
        <v>4926</v>
      </c>
      <c r="K34" s="60">
        <f>kpidata!N6</f>
        <v>3592</v>
      </c>
      <c r="L34" s="60">
        <f>kpidata!O6</f>
        <v>3014</v>
      </c>
      <c r="M34" s="60">
        <f>kpidata!P6</f>
        <v>3280</v>
      </c>
      <c r="N34" s="61">
        <f>kpidata!Q6</f>
        <v>4063</v>
      </c>
    </row>
    <row r="35" spans="2:14" x14ac:dyDescent="0.25">
      <c r="B35" s="65" t="s">
        <v>199</v>
      </c>
      <c r="C35" s="66" t="e">
        <f>IF(C34&lt;C33,C34,NA())</f>
        <v>#N/A</v>
      </c>
      <c r="D35" s="66">
        <f t="shared" ref="D35:N35" si="1">IF(D34&lt;D33,D34,NA())</f>
        <v>4740</v>
      </c>
      <c r="E35" s="66" t="e">
        <f t="shared" si="1"/>
        <v>#N/A</v>
      </c>
      <c r="F35" s="66">
        <f t="shared" si="1"/>
        <v>4518</v>
      </c>
      <c r="G35" s="66" t="e">
        <f t="shared" si="1"/>
        <v>#N/A</v>
      </c>
      <c r="H35" s="66">
        <f t="shared" si="1"/>
        <v>5300</v>
      </c>
      <c r="I35" s="66" t="e">
        <f t="shared" si="1"/>
        <v>#N/A</v>
      </c>
      <c r="J35" s="66" t="e">
        <f t="shared" si="1"/>
        <v>#N/A</v>
      </c>
      <c r="K35" s="66">
        <f t="shared" si="1"/>
        <v>3592</v>
      </c>
      <c r="L35" s="66">
        <f t="shared" si="1"/>
        <v>3014</v>
      </c>
      <c r="M35" s="66" t="e">
        <f t="shared" si="1"/>
        <v>#N/A</v>
      </c>
      <c r="N35" s="67" t="e">
        <f t="shared" si="1"/>
        <v>#N/A</v>
      </c>
    </row>
  </sheetData>
  <mergeCells count="1">
    <mergeCell ref="D16:J16"/>
  </mergeCells>
  <hyperlinks>
    <hyperlink ref="D16:J16" r:id="rId1" display="----&gt; Raw Data for Ultimate Dashboard Tools / Sales Funnel function" xr:uid="{C11C774A-B8C9-49FA-8DAD-D8CEF907668D}"/>
  </hyperlinks>
  <pageMargins left="0.7" right="0.7" top="0.75" bottom="0.75" header="0.3" footer="0.3"/>
  <pageSetup orientation="portrait" r:id="rId2"/>
  <ignoredErrors>
    <ignoredError sqref="C8" formula="1"/>
  </ignoredErrors>
  <drawing r:id="rId3"/>
</worksheet>
</file>

<file path=customUI/_rels/customUI14.xml.rels><?xml version="1.0" encoding="UTF-8" standalone="yes"?>
<Relationships xmlns="http://schemas.openxmlformats.org/package/2006/relationships"><Relationship Id="design" Type="http://schemas.openxmlformats.org/officeDocument/2006/relationships/image" Target="images/75df57fd-0aa2-4262-9217-8aac754a29e2.png"/><Relationship Id="dial2" Type="http://schemas.openxmlformats.org/officeDocument/2006/relationships/image" Target="images/f30377d5-9b0a-4bf3-8446-00180a45d800.png"/><Relationship Id="dial1" Type="http://schemas.openxmlformats.org/officeDocument/2006/relationships/image" Target="images/ce7ffcf0-e80a-4b2d-8ef8-42cc1e6e61e4.png"/><Relationship Id="data" Type="http://schemas.openxmlformats.org/officeDocument/2006/relationships/image" Target="images/5d2622ce-739d-4566-8c3e-6fc1ee3097a3.png"/><Relationship Id="info" Type="http://schemas.openxmlformats.org/officeDocument/2006/relationships/image" Target="images/9ca16f1d-fe32-4b58-b4dd-236913ded3e5.png"/></Relationships>
</file>

<file path=customUI/customUI14.xml><?xml version="1.0" encoding="utf-8"?>
<customUI xmlns="http://schemas.microsoft.com/office/2009/07/customui">
  <ribbon>
    <tabs>
      <tab id="customTab" label="SALES DASHBOARD" insertAfterMso="TabDeveloper">
        <group id="customGroup" label="Dashboard Navigation Panel">
          <button id="customButton38" label="Data input" size="large" onAction="ShowKPI" image="data"/>
          <button id="customButton2" label="Dashboard" size="large" onAction="ShowDashboard" image="dial1"/>
          <button id="customButton26" label="Calc Sheet1" size="large" onAction="ShowCalcSheet1" image="design"/>
          <button id="customButton27" label="Calc Sheet2" size="large" onAction="ShowCalcSheet2" image="design"/>
          <button id="customButton28" label="About" size="large" onAction="ShowAbout" image="info"/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Dashboard 2</vt:lpstr>
      <vt:lpstr>kpidata</vt:lpstr>
      <vt:lpstr>calc1</vt:lpstr>
      <vt:lpstr>calc2</vt:lpstr>
      <vt:lpstr>month</vt:lpstr>
      <vt:lpstr>month2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Offvis</dc:creator>
  <cp:lastModifiedBy>Felipe Miranda</cp:lastModifiedBy>
  <dcterms:created xsi:type="dcterms:W3CDTF">2015-06-29T16:43:30Z</dcterms:created>
  <dcterms:modified xsi:type="dcterms:W3CDTF">2021-07-20T11:17:55Z</dcterms:modified>
</cp:coreProperties>
</file>