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4976b09689e/Desktop/UCLA/ACADEMIC/ECE183DA/"/>
    </mc:Choice>
  </mc:AlternateContent>
  <xr:revisionPtr revIDLastSave="19" documentId="13_ncr:1_{ACA865CF-6D58-4523-B2F2-165CA1248F99}" xr6:coauthVersionLast="46" xr6:coauthVersionMax="46" xr10:uidLastSave="{A21EEA6C-9E95-4D95-AB1D-31BF8814195F}"/>
  <bookViews>
    <workbookView xWindow="-108" yWindow="-108" windowWidth="23256" windowHeight="12576" activeTab="1" xr2:uid="{28FC1CC3-A585-4E9C-8650-F4CF404722CB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7" i="1" l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</calcChain>
</file>

<file path=xl/sharedStrings.xml><?xml version="1.0" encoding="utf-8"?>
<sst xmlns="http://schemas.openxmlformats.org/spreadsheetml/2006/main" count="21" uniqueCount="21">
  <si>
    <t>Frame</t>
  </si>
  <si>
    <t>Time</t>
  </si>
  <si>
    <t>Angular Displacement1 (deg)</t>
  </si>
  <si>
    <t>x</t>
  </si>
  <si>
    <t>y</t>
  </si>
  <si>
    <t>θ</t>
  </si>
  <si>
    <t>Ω</t>
  </si>
  <si>
    <t>ωL</t>
  </si>
  <si>
    <t>ωR</t>
  </si>
  <si>
    <t>Angular Velocity1 (rad/sec)</t>
  </si>
  <si>
    <t>x_SW</t>
  </si>
  <si>
    <t>y_SW</t>
  </si>
  <si>
    <t>theta_SW</t>
  </si>
  <si>
    <t>omega_SW</t>
  </si>
  <si>
    <t>wL</t>
  </si>
  <si>
    <t>wR</t>
  </si>
  <si>
    <t>Angular Velocity2 (rad/sec)</t>
  </si>
  <si>
    <t>Angular Velocity3 (rad/sec)</t>
  </si>
  <si>
    <t>Linear Displacement1 (m)</t>
  </si>
  <si>
    <t>Linear Displacement2 (m)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</si>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</sst>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Sheet1!$C$2:$C$4</c:f>
              <c:strCache>
                <c:ptCount val="3"/>
                <c:pt idx="0">
                  <c:v>x_SW</c:v>
                </c:pt>
                <c:pt idx="1">
                  <c:v>Linear Displacement1 (m)</c:v>
                </c:pt>
                <c:pt idx="2">
                  <c:v>x</c:v>
                </c:pt>
              </c:strCache>
            </c:strRef>
          </c:tx>
          <c:xVal>
            <c:numRef>
              <c:f>Sheet1!$B$5:$B$217</c:f>
              <c:numCache>
                <c:formatCode>0.000</c:formatCode>
                <c:ptCount val="213"/>
                <c:pt idx="0">
                  <c:v>0</c:v>
                </c:pt>
                <c:pt idx="1">
                  <c:v>2.0879139381978166E-2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6.4528357302962455E-2</c:v>
                </c:pt>
                <c:pt idx="5">
                  <c:v>0.08</c:v>
                </c:pt>
                <c:pt idx="6">
                  <c:v>0.10603174603174603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0.2278043831168832</c:v>
                </c:pt>
                <c:pt idx="11">
                  <c:v>0.24000000000000002</c:v>
                </c:pt>
                <c:pt idx="12">
                  <c:v>0.28000000000000003</c:v>
                </c:pt>
                <c:pt idx="13">
                  <c:v>0.28904230537276715</c:v>
                </c:pt>
                <c:pt idx="14">
                  <c:v>0.31531068999142092</c:v>
                </c:pt>
                <c:pt idx="15">
                  <c:v>0.32</c:v>
                </c:pt>
                <c:pt idx="16">
                  <c:v>0.35743857591683692</c:v>
                </c:pt>
                <c:pt idx="17">
                  <c:v>0.36</c:v>
                </c:pt>
                <c:pt idx="18">
                  <c:v>0.39789081885856087</c:v>
                </c:pt>
                <c:pt idx="19">
                  <c:v>0.39999999999999997</c:v>
                </c:pt>
                <c:pt idx="20">
                  <c:v>0.40851152116921591</c:v>
                </c:pt>
                <c:pt idx="21">
                  <c:v>0.43999999999999995</c:v>
                </c:pt>
                <c:pt idx="22">
                  <c:v>0.45121212121212118</c:v>
                </c:pt>
                <c:pt idx="23">
                  <c:v>0.46516444566131632</c:v>
                </c:pt>
                <c:pt idx="24">
                  <c:v>0.47999999999999993</c:v>
                </c:pt>
                <c:pt idx="25">
                  <c:v>0.50703296703296707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0.56628571428571417</c:v>
                </c:pt>
                <c:pt idx="29">
                  <c:v>0.6</c:v>
                </c:pt>
                <c:pt idx="30">
                  <c:v>0.64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0.76000000000000012</c:v>
                </c:pt>
                <c:pt idx="34">
                  <c:v>0.7966666666666673</c:v>
                </c:pt>
                <c:pt idx="35">
                  <c:v>0.80000000000000016</c:v>
                </c:pt>
                <c:pt idx="36">
                  <c:v>0.84000000000000019</c:v>
                </c:pt>
                <c:pt idx="37">
                  <c:v>0.84000000000000019</c:v>
                </c:pt>
                <c:pt idx="38">
                  <c:v>0.87049999999999994</c:v>
                </c:pt>
                <c:pt idx="39">
                  <c:v>0.88000000000000023</c:v>
                </c:pt>
                <c:pt idx="40">
                  <c:v>0.89800000000000024</c:v>
                </c:pt>
                <c:pt idx="41">
                  <c:v>0.92000000000000026</c:v>
                </c:pt>
                <c:pt idx="42">
                  <c:v>0.93</c:v>
                </c:pt>
                <c:pt idx="43">
                  <c:v>0.9600000000000003</c:v>
                </c:pt>
                <c:pt idx="44">
                  <c:v>1.0000000000000002</c:v>
                </c:pt>
                <c:pt idx="45">
                  <c:v>1.0400000000000003</c:v>
                </c:pt>
                <c:pt idx="46">
                  <c:v>1.0450000000000002</c:v>
                </c:pt>
                <c:pt idx="47">
                  <c:v>1.0800000000000003</c:v>
                </c:pt>
                <c:pt idx="48">
                  <c:v>1.1050000000000002</c:v>
                </c:pt>
                <c:pt idx="49">
                  <c:v>1.1200000000000003</c:v>
                </c:pt>
                <c:pt idx="50">
                  <c:v>1.1600000000000004</c:v>
                </c:pt>
                <c:pt idx="51">
                  <c:v>1.1750000000000003</c:v>
                </c:pt>
                <c:pt idx="52">
                  <c:v>1.2000000000000004</c:v>
                </c:pt>
                <c:pt idx="53">
                  <c:v>1.2400000000000004</c:v>
                </c:pt>
                <c:pt idx="54">
                  <c:v>1.2800000000000005</c:v>
                </c:pt>
                <c:pt idx="55">
                  <c:v>1.2997763606708213</c:v>
                </c:pt>
                <c:pt idx="56">
                  <c:v>1.3200000000000005</c:v>
                </c:pt>
                <c:pt idx="57">
                  <c:v>1.3265000000000005</c:v>
                </c:pt>
                <c:pt idx="58">
                  <c:v>1.3600000000000005</c:v>
                </c:pt>
                <c:pt idx="59">
                  <c:v>1.4000000000000006</c:v>
                </c:pt>
                <c:pt idx="60">
                  <c:v>1.4180000000000006</c:v>
                </c:pt>
                <c:pt idx="61">
                  <c:v>1.4400000000000006</c:v>
                </c:pt>
                <c:pt idx="62">
                  <c:v>1.4800000000000006</c:v>
                </c:pt>
                <c:pt idx="63">
                  <c:v>1.4839453125000008</c:v>
                </c:pt>
                <c:pt idx="64">
                  <c:v>1.5200000000000007</c:v>
                </c:pt>
                <c:pt idx="65">
                  <c:v>1.5429769439421344</c:v>
                </c:pt>
                <c:pt idx="66">
                  <c:v>1.5600000000000007</c:v>
                </c:pt>
                <c:pt idx="67">
                  <c:v>1.5973592069892486</c:v>
                </c:pt>
                <c:pt idx="68">
                  <c:v>1.6000000000000008</c:v>
                </c:pt>
                <c:pt idx="69">
                  <c:v>1.6310984848484855</c:v>
                </c:pt>
                <c:pt idx="70">
                  <c:v>1.6400000000000008</c:v>
                </c:pt>
                <c:pt idx="71">
                  <c:v>1.6615960850743465</c:v>
                </c:pt>
                <c:pt idx="72">
                  <c:v>1.6800000000000008</c:v>
                </c:pt>
                <c:pt idx="73">
                  <c:v>1.7020000000000004</c:v>
                </c:pt>
                <c:pt idx="74">
                  <c:v>1.7198652994063781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1.7967645925863776</c:v>
                </c:pt>
                <c:pt idx="78">
                  <c:v>1.8000000000000009</c:v>
                </c:pt>
                <c:pt idx="79">
                  <c:v>1.840000000000001</c:v>
                </c:pt>
                <c:pt idx="80">
                  <c:v>1.8434782608695663</c:v>
                </c:pt>
                <c:pt idx="81">
                  <c:v>1.880000000000001</c:v>
                </c:pt>
                <c:pt idx="82">
                  <c:v>1.8947368421052648</c:v>
                </c:pt>
                <c:pt idx="83">
                  <c:v>1.9057495726390943</c:v>
                </c:pt>
                <c:pt idx="84">
                  <c:v>1.915801658850443</c:v>
                </c:pt>
                <c:pt idx="85">
                  <c:v>1.920000000000001</c:v>
                </c:pt>
                <c:pt idx="86">
                  <c:v>1.9593202093583841</c:v>
                </c:pt>
                <c:pt idx="87">
                  <c:v>1.9600000000000011</c:v>
                </c:pt>
                <c:pt idx="88">
                  <c:v>1.9910465408897084</c:v>
                </c:pt>
                <c:pt idx="89">
                  <c:v>2.0000000000000009</c:v>
                </c:pt>
                <c:pt idx="90">
                  <c:v>2.0400000000000009</c:v>
                </c:pt>
                <c:pt idx="91">
                  <c:v>2.0472460679890192</c:v>
                </c:pt>
                <c:pt idx="92">
                  <c:v>2.080000000000001</c:v>
                </c:pt>
                <c:pt idx="93">
                  <c:v>2.0967783941989717</c:v>
                </c:pt>
                <c:pt idx="94">
                  <c:v>2.120000000000001</c:v>
                </c:pt>
                <c:pt idx="95">
                  <c:v>2.1449142249230575</c:v>
                </c:pt>
                <c:pt idx="96">
                  <c:v>2.160000000000001</c:v>
                </c:pt>
                <c:pt idx="97">
                  <c:v>2.1687169312169319</c:v>
                </c:pt>
                <c:pt idx="98">
                  <c:v>2.2000000000000011</c:v>
                </c:pt>
                <c:pt idx="99">
                  <c:v>2.2400000000000011</c:v>
                </c:pt>
                <c:pt idx="100">
                  <c:v>2.2513581730769237</c:v>
                </c:pt>
                <c:pt idx="101">
                  <c:v>2.269211428025447</c:v>
                </c:pt>
                <c:pt idx="102">
                  <c:v>2.2800000000000011</c:v>
                </c:pt>
                <c:pt idx="103">
                  <c:v>2.2825677966101705</c:v>
                </c:pt>
                <c:pt idx="104">
                  <c:v>2.2939143793888674</c:v>
                </c:pt>
                <c:pt idx="105">
                  <c:v>2.3044677035596135</c:v>
                </c:pt>
                <c:pt idx="106">
                  <c:v>2.3200000000000012</c:v>
                </c:pt>
                <c:pt idx="107">
                  <c:v>2.3201114206128146</c:v>
                </c:pt>
                <c:pt idx="108">
                  <c:v>2.3600000000000012</c:v>
                </c:pt>
                <c:pt idx="109">
                  <c:v>2.3886525189786054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2.4800000000000013</c:v>
                </c:pt>
                <c:pt idx="113">
                  <c:v>2.5184999999999995</c:v>
                </c:pt>
                <c:pt idx="114">
                  <c:v>2.5200000000000014</c:v>
                </c:pt>
                <c:pt idx="115">
                  <c:v>2.5300000000000002</c:v>
                </c:pt>
                <c:pt idx="116">
                  <c:v>2.5591756383712929</c:v>
                </c:pt>
                <c:pt idx="117">
                  <c:v>2.5600000000000014</c:v>
                </c:pt>
                <c:pt idx="118">
                  <c:v>2.5724218157998351</c:v>
                </c:pt>
                <c:pt idx="119">
                  <c:v>2.5844822945440136</c:v>
                </c:pt>
                <c:pt idx="120">
                  <c:v>2.6000000000000014</c:v>
                </c:pt>
                <c:pt idx="121">
                  <c:v>2.6143557422969206</c:v>
                </c:pt>
                <c:pt idx="122">
                  <c:v>2.6400000000000015</c:v>
                </c:pt>
                <c:pt idx="123">
                  <c:v>2.6682932906740122</c:v>
                </c:pt>
                <c:pt idx="124">
                  <c:v>2.6800000000000015</c:v>
                </c:pt>
                <c:pt idx="125">
                  <c:v>2.6834469997356618</c:v>
                </c:pt>
                <c:pt idx="126">
                  <c:v>2.7057276619969772</c:v>
                </c:pt>
                <c:pt idx="127">
                  <c:v>2.7163943286636445</c:v>
                </c:pt>
                <c:pt idx="128">
                  <c:v>2.7200000000000015</c:v>
                </c:pt>
                <c:pt idx="129">
                  <c:v>2.7424560892324044</c:v>
                </c:pt>
                <c:pt idx="130">
                  <c:v>2.7600000000000016</c:v>
                </c:pt>
                <c:pt idx="131">
                  <c:v>2.7804855275443536</c:v>
                </c:pt>
                <c:pt idx="132">
                  <c:v>2.8000000000000016</c:v>
                </c:pt>
                <c:pt idx="133">
                  <c:v>2.8253586693584261</c:v>
                </c:pt>
                <c:pt idx="134">
                  <c:v>2.8400000000000016</c:v>
                </c:pt>
                <c:pt idx="135">
                  <c:v>2.850824742058307</c:v>
                </c:pt>
                <c:pt idx="136">
                  <c:v>2.8667060344444524</c:v>
                </c:pt>
                <c:pt idx="137">
                  <c:v>2.8800000000000017</c:v>
                </c:pt>
                <c:pt idx="138">
                  <c:v>2.8948883481429108</c:v>
                </c:pt>
                <c:pt idx="139">
                  <c:v>2.911304728662774</c:v>
                </c:pt>
                <c:pt idx="140">
                  <c:v>2.9200000000000017</c:v>
                </c:pt>
                <c:pt idx="141">
                  <c:v>2.9222222222222243</c:v>
                </c:pt>
                <c:pt idx="142">
                  <c:v>2.9568415413602618</c:v>
                </c:pt>
                <c:pt idx="143">
                  <c:v>2.9600000000000017</c:v>
                </c:pt>
                <c:pt idx="144">
                  <c:v>2.9775947712418316</c:v>
                </c:pt>
                <c:pt idx="145">
                  <c:v>3.0000000000000018</c:v>
                </c:pt>
                <c:pt idx="146">
                  <c:v>3.0400000000000018</c:v>
                </c:pt>
                <c:pt idx="147">
                  <c:v>3.0400000000000018</c:v>
                </c:pt>
                <c:pt idx="148">
                  <c:v>3.0800000000000018</c:v>
                </c:pt>
                <c:pt idx="149">
                  <c:v>3.0857142857142881</c:v>
                </c:pt>
                <c:pt idx="150">
                  <c:v>3.1200000000000019</c:v>
                </c:pt>
                <c:pt idx="151">
                  <c:v>3.1490000000000018</c:v>
                </c:pt>
                <c:pt idx="152">
                  <c:v>3.1600000000000019</c:v>
                </c:pt>
                <c:pt idx="153">
                  <c:v>3.1790909090909114</c:v>
                </c:pt>
                <c:pt idx="154">
                  <c:v>3.200000000000002</c:v>
                </c:pt>
                <c:pt idx="155">
                  <c:v>3.240000000000002</c:v>
                </c:pt>
                <c:pt idx="156">
                  <c:v>3.2420000000000018</c:v>
                </c:pt>
                <c:pt idx="157">
                  <c:v>3.280000000000002</c:v>
                </c:pt>
                <c:pt idx="158">
                  <c:v>3.3075000000000014</c:v>
                </c:pt>
                <c:pt idx="159">
                  <c:v>3.3200000000000021</c:v>
                </c:pt>
                <c:pt idx="160">
                  <c:v>3.3375000000000017</c:v>
                </c:pt>
                <c:pt idx="161">
                  <c:v>3.3600000000000021</c:v>
                </c:pt>
                <c:pt idx="162">
                  <c:v>3.4000000000000021</c:v>
                </c:pt>
                <c:pt idx="163">
                  <c:v>3.4400000000000022</c:v>
                </c:pt>
                <c:pt idx="164">
                  <c:v>3.4800000000000022</c:v>
                </c:pt>
                <c:pt idx="165">
                  <c:v>3.4975000000000023</c:v>
                </c:pt>
                <c:pt idx="166">
                  <c:v>3.5200000000000022</c:v>
                </c:pt>
                <c:pt idx="167">
                  <c:v>3.5550000000000015</c:v>
                </c:pt>
                <c:pt idx="168">
                  <c:v>3.5600000000000023</c:v>
                </c:pt>
                <c:pt idx="169">
                  <c:v>3.591920955882355</c:v>
                </c:pt>
                <c:pt idx="170">
                  <c:v>3.6000000000000023</c:v>
                </c:pt>
                <c:pt idx="171">
                  <c:v>3.6176923076923106</c:v>
                </c:pt>
                <c:pt idx="172">
                  <c:v>3.6400000000000023</c:v>
                </c:pt>
                <c:pt idx="173">
                  <c:v>3.6800000000000024</c:v>
                </c:pt>
                <c:pt idx="174">
                  <c:v>3.7200000000000024</c:v>
                </c:pt>
                <c:pt idx="175">
                  <c:v>3.7350000000000021</c:v>
                </c:pt>
                <c:pt idx="176">
                  <c:v>3.7600000000000025</c:v>
                </c:pt>
                <c:pt idx="177">
                  <c:v>3.8000000000000025</c:v>
                </c:pt>
                <c:pt idx="178">
                  <c:v>3.8400000000000025</c:v>
                </c:pt>
                <c:pt idx="179">
                  <c:v>3.8800000000000026</c:v>
                </c:pt>
                <c:pt idx="180">
                  <c:v>3.9200000000000026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4.0000000000000027</c:v>
                </c:pt>
                <c:pt idx="184">
                  <c:v>4.0400000000000027</c:v>
                </c:pt>
                <c:pt idx="185">
                  <c:v>4.0800000000000027</c:v>
                </c:pt>
                <c:pt idx="186">
                  <c:v>4.1200000000000028</c:v>
                </c:pt>
                <c:pt idx="187">
                  <c:v>4.1600000000000028</c:v>
                </c:pt>
                <c:pt idx="188">
                  <c:v>4.2000000000000028</c:v>
                </c:pt>
                <c:pt idx="189">
                  <c:v>4.2333333333333369</c:v>
                </c:pt>
                <c:pt idx="190">
                  <c:v>4.2400000000000029</c:v>
                </c:pt>
                <c:pt idx="191">
                  <c:v>4.2800000000000029</c:v>
                </c:pt>
                <c:pt idx="192">
                  <c:v>4.3200000000000029</c:v>
                </c:pt>
                <c:pt idx="193">
                  <c:v>4.360000000000003</c:v>
                </c:pt>
                <c:pt idx="194">
                  <c:v>4.400000000000003</c:v>
                </c:pt>
                <c:pt idx="195">
                  <c:v>4.4400000000000031</c:v>
                </c:pt>
                <c:pt idx="196">
                  <c:v>4.4725000000000046</c:v>
                </c:pt>
                <c:pt idx="197">
                  <c:v>4.4800000000000031</c:v>
                </c:pt>
                <c:pt idx="198">
                  <c:v>4.5200000000000031</c:v>
                </c:pt>
                <c:pt idx="199">
                  <c:v>4.5600000000000032</c:v>
                </c:pt>
                <c:pt idx="200">
                  <c:v>4.6000000000000032</c:v>
                </c:pt>
                <c:pt idx="201">
                  <c:v>4.6400000000000032</c:v>
                </c:pt>
                <c:pt idx="202">
                  <c:v>4.6800000000000033</c:v>
                </c:pt>
                <c:pt idx="203">
                  <c:v>4.7200000000000033</c:v>
                </c:pt>
                <c:pt idx="204">
                  <c:v>4.7600000000000033</c:v>
                </c:pt>
                <c:pt idx="205">
                  <c:v>4.8000000000000034</c:v>
                </c:pt>
                <c:pt idx="206">
                  <c:v>4.8400000000000034</c:v>
                </c:pt>
                <c:pt idx="207">
                  <c:v>4.8540625000000022</c:v>
                </c:pt>
                <c:pt idx="208">
                  <c:v>4.8783971948674125</c:v>
                </c:pt>
                <c:pt idx="209">
                  <c:v>4.8800000000000034</c:v>
                </c:pt>
                <c:pt idx="210">
                  <c:v>4.9200000000000035</c:v>
                </c:pt>
                <c:pt idx="211">
                  <c:v>4.9600000000000035</c:v>
                </c:pt>
                <c:pt idx="212">
                  <c:v>5</c:v>
                </c:pt>
              </c:numCache>
            </c:numRef>
          </c:xVal>
          <c:yVal>
            <c:numRef>
              <c:f>Sheet1!$C$5:$C$217</c:f>
              <c:numCache>
                <c:formatCode>General</c:formatCode>
                <c:ptCount val="213"/>
                <c:pt idx="0">
                  <c:v>8.0000000000000018</c:v>
                </c:pt>
                <c:pt idx="1">
                  <c:v>7.9999267251378043</c:v>
                </c:pt>
                <c:pt idx="2">
                  <c:v>7.9997639645347487</c:v>
                </c:pt>
                <c:pt idx="3">
                  <c:v>7.9996947622367358</c:v>
                </c:pt>
                <c:pt idx="4">
                  <c:v>7.9996230448704431</c:v>
                </c:pt>
                <c:pt idx="5">
                  <c:v>7.9996615166054985</c:v>
                </c:pt>
                <c:pt idx="6">
                  <c:v>7.9996519970305986</c:v>
                </c:pt>
                <c:pt idx="7">
                  <c:v>7.9994618505843968</c:v>
                </c:pt>
                <c:pt idx="8">
                  <c:v>7.9997377003608863</c:v>
                </c:pt>
                <c:pt idx="9">
                  <c:v>8.0012009539129814</c:v>
                </c:pt>
                <c:pt idx="10">
                  <c:v>8.0027791617731037</c:v>
                </c:pt>
                <c:pt idx="11">
                  <c:v>8.0040050205951569</c:v>
                </c:pt>
                <c:pt idx="12">
                  <c:v>8.0084373692091084</c:v>
                </c:pt>
                <c:pt idx="13">
                  <c:v>8.0094846075447634</c:v>
                </c:pt>
                <c:pt idx="14">
                  <c:v>8.0130476122344358</c:v>
                </c:pt>
                <c:pt idx="15">
                  <c:v>8.0137007097020607</c:v>
                </c:pt>
                <c:pt idx="16">
                  <c:v>8.0185098372599022</c:v>
                </c:pt>
                <c:pt idx="17">
                  <c:v>8.0188528839130804</c:v>
                </c:pt>
                <c:pt idx="18">
                  <c:v>8.0238151056987075</c:v>
                </c:pt>
                <c:pt idx="19">
                  <c:v>8.0240434535666996</c:v>
                </c:pt>
                <c:pt idx="20">
                  <c:v>8.0248919306558975</c:v>
                </c:pt>
                <c:pt idx="21">
                  <c:v>8.0279328621438033</c:v>
                </c:pt>
                <c:pt idx="22">
                  <c:v>8.0288604166401125</c:v>
                </c:pt>
                <c:pt idx="23">
                  <c:v>8.0297984731115299</c:v>
                </c:pt>
                <c:pt idx="24">
                  <c:v>8.0305979954348174</c:v>
                </c:pt>
                <c:pt idx="25">
                  <c:v>8.0316391339959949</c:v>
                </c:pt>
                <c:pt idx="26">
                  <c:v>8.0315768056145878</c:v>
                </c:pt>
                <c:pt idx="27">
                  <c:v>8.0302726347978215</c:v>
                </c:pt>
                <c:pt idx="28">
                  <c:v>8.0298334540011798</c:v>
                </c:pt>
                <c:pt idx="29">
                  <c:v>8.0269031712366949</c:v>
                </c:pt>
                <c:pt idx="30">
                  <c:v>8.0215304711045743</c:v>
                </c:pt>
                <c:pt idx="31">
                  <c:v>8.0144306412177002</c:v>
                </c:pt>
                <c:pt idx="32">
                  <c:v>8.0057345198473921</c:v>
                </c:pt>
                <c:pt idx="33">
                  <c:v>7.9953860890264838</c:v>
                </c:pt>
                <c:pt idx="34">
                  <c:v>7.9846114436416018</c:v>
                </c:pt>
                <c:pt idx="35">
                  <c:v>7.9835537008570903</c:v>
                </c:pt>
                <c:pt idx="36">
                  <c:v>7.9702262275019153</c:v>
                </c:pt>
                <c:pt idx="37">
                  <c:v>7.9702262275018816</c:v>
                </c:pt>
                <c:pt idx="38">
                  <c:v>7.9588940891306343</c:v>
                </c:pt>
                <c:pt idx="39">
                  <c:v>7.9551839465231957</c:v>
                </c:pt>
                <c:pt idx="40">
                  <c:v>7.9479072439965863</c:v>
                </c:pt>
                <c:pt idx="41">
                  <c:v>7.9384388356742486</c:v>
                </c:pt>
                <c:pt idx="42">
                  <c:v>7.9339491164851932</c:v>
                </c:pt>
                <c:pt idx="43">
                  <c:v>7.9197700327437612</c:v>
                </c:pt>
                <c:pt idx="44">
                  <c:v>7.8989400142262474</c:v>
                </c:pt>
                <c:pt idx="45">
                  <c:v>7.875720440285364</c:v>
                </c:pt>
                <c:pt idx="46">
                  <c:v>7.8726358385778878</c:v>
                </c:pt>
                <c:pt idx="47">
                  <c:v>7.8498728927131047</c:v>
                </c:pt>
                <c:pt idx="48">
                  <c:v>7.8322933778658577</c:v>
                </c:pt>
                <c:pt idx="49">
                  <c:v>7.821214126719922</c:v>
                </c:pt>
                <c:pt idx="50">
                  <c:v>7.7896232891445614</c:v>
                </c:pt>
                <c:pt idx="51">
                  <c:v>7.776997743575051</c:v>
                </c:pt>
                <c:pt idx="52">
                  <c:v>7.7550237562708944</c:v>
                </c:pt>
                <c:pt idx="53">
                  <c:v>7.7173697359337083</c:v>
                </c:pt>
                <c:pt idx="54">
                  <c:v>7.6766266530814073</c:v>
                </c:pt>
                <c:pt idx="55">
                  <c:v>7.655311278589882</c:v>
                </c:pt>
                <c:pt idx="56">
                  <c:v>7.6328155901477492</c:v>
                </c:pt>
                <c:pt idx="57">
                  <c:v>7.6254327058084508</c:v>
                </c:pt>
                <c:pt idx="58">
                  <c:v>7.5859067483479636</c:v>
                </c:pt>
                <c:pt idx="59">
                  <c:v>7.5365595059098194</c:v>
                </c:pt>
                <c:pt idx="60">
                  <c:v>7.5141883220511483</c:v>
                </c:pt>
                <c:pt idx="61">
                  <c:v>7.4866902013707328</c:v>
                </c:pt>
                <c:pt idx="62">
                  <c:v>7.4366221280013303</c:v>
                </c:pt>
                <c:pt idx="63">
                  <c:v>7.4316999496233356</c:v>
                </c:pt>
                <c:pt idx="64">
                  <c:v>7.3869949407414106</c:v>
                </c:pt>
                <c:pt idx="65">
                  <c:v>7.3589076869483865</c:v>
                </c:pt>
                <c:pt idx="66">
                  <c:v>7.3383259876145255</c:v>
                </c:pt>
                <c:pt idx="67">
                  <c:v>7.294070189958882</c:v>
                </c:pt>
                <c:pt idx="68">
                  <c:v>7.2909750556987873</c:v>
                </c:pt>
                <c:pt idx="69">
                  <c:v>7.2550633181754662</c:v>
                </c:pt>
                <c:pt idx="70">
                  <c:v>7.2450222149314216</c:v>
                </c:pt>
                <c:pt idx="71">
                  <c:v>7.2206246025982894</c:v>
                </c:pt>
                <c:pt idx="72">
                  <c:v>7.200229107642329</c:v>
                </c:pt>
                <c:pt idx="73">
                  <c:v>7.1765670893467872</c:v>
                </c:pt>
                <c:pt idx="74">
                  <c:v>7.1574170077994284</c:v>
                </c:pt>
                <c:pt idx="75">
                  <c:v>7.1572736281565597</c:v>
                </c:pt>
                <c:pt idx="76">
                  <c:v>7.1157883463178502</c:v>
                </c:pt>
                <c:pt idx="77">
                  <c:v>7.0789262691509869</c:v>
                </c:pt>
                <c:pt idx="78">
                  <c:v>7.0757584486554261</c:v>
                </c:pt>
                <c:pt idx="79">
                  <c:v>7.0370214119555357</c:v>
                </c:pt>
                <c:pt idx="80">
                  <c:v>7.0337537526402487</c:v>
                </c:pt>
                <c:pt idx="81">
                  <c:v>7.0001738359147687</c:v>
                </c:pt>
                <c:pt idx="82">
                  <c:v>6.9869386464706356</c:v>
                </c:pt>
                <c:pt idx="83">
                  <c:v>6.9771697550491671</c:v>
                </c:pt>
                <c:pt idx="84">
                  <c:v>6.9684412007263115</c:v>
                </c:pt>
                <c:pt idx="85">
                  <c:v>6.9648824075311957</c:v>
                </c:pt>
                <c:pt idx="86">
                  <c:v>6.932374298018976</c:v>
                </c:pt>
                <c:pt idx="87">
                  <c:v>6.9318317341615758</c:v>
                </c:pt>
                <c:pt idx="88">
                  <c:v>6.9079074693520646</c:v>
                </c:pt>
                <c:pt idx="89">
                  <c:v>6.9012410307599081</c:v>
                </c:pt>
                <c:pt idx="90">
                  <c:v>6.8736227316568241</c:v>
                </c:pt>
                <c:pt idx="91">
                  <c:v>6.8688802403002001</c:v>
                </c:pt>
                <c:pt idx="92">
                  <c:v>6.8494000670805324</c:v>
                </c:pt>
                <c:pt idx="93">
                  <c:v>6.8400365898527875</c:v>
                </c:pt>
                <c:pt idx="94">
                  <c:v>6.8286555574776537</c:v>
                </c:pt>
                <c:pt idx="95">
                  <c:v>6.8176296967102639</c:v>
                </c:pt>
                <c:pt idx="96">
                  <c:v>6.8118682181161017</c:v>
                </c:pt>
                <c:pt idx="97">
                  <c:v>6.8087820671797603</c:v>
                </c:pt>
                <c:pt idx="98">
                  <c:v>6.7990700312889114</c:v>
                </c:pt>
                <c:pt idx="99">
                  <c:v>6.7903139536547235</c:v>
                </c:pt>
                <c:pt idx="100">
                  <c:v>6.7885219707180671</c:v>
                </c:pt>
                <c:pt idx="101">
                  <c:v>6.7862258174467316</c:v>
                </c:pt>
                <c:pt idx="102">
                  <c:v>6.7851982651283365</c:v>
                </c:pt>
                <c:pt idx="103">
                  <c:v>6.7849937045366993</c:v>
                </c:pt>
                <c:pt idx="104">
                  <c:v>6.7842475250399996</c:v>
                </c:pt>
                <c:pt idx="105">
                  <c:v>6.7837540653517339</c:v>
                </c:pt>
                <c:pt idx="106">
                  <c:v>6.7833907947387493</c:v>
                </c:pt>
                <c:pt idx="107">
                  <c:v>6.783390154245228</c:v>
                </c:pt>
                <c:pt idx="108">
                  <c:v>6.7842274098250046</c:v>
                </c:pt>
                <c:pt idx="109">
                  <c:v>6.7862493891318998</c:v>
                </c:pt>
                <c:pt idx="110">
                  <c:v>6.7871659314934663</c:v>
                </c:pt>
                <c:pt idx="111">
                  <c:v>6.7912263250720173</c:v>
                </c:pt>
                <c:pt idx="112">
                  <c:v>6.7953927500192304</c:v>
                </c:pt>
                <c:pt idx="113">
                  <c:v>6.798860977150464</c:v>
                </c:pt>
                <c:pt idx="114">
                  <c:v>6.7989488195592029</c:v>
                </c:pt>
                <c:pt idx="115">
                  <c:v>6.7995318624017091</c:v>
                </c:pt>
                <c:pt idx="116">
                  <c:v>6.8012082400096645</c:v>
                </c:pt>
                <c:pt idx="117">
                  <c:v>6.8012433974982294</c:v>
                </c:pt>
                <c:pt idx="118">
                  <c:v>6.8016043466070917</c:v>
                </c:pt>
                <c:pt idx="119">
                  <c:v>6.8018017295610074</c:v>
                </c:pt>
                <c:pt idx="120">
                  <c:v>6.8017799654042532</c:v>
                </c:pt>
                <c:pt idx="121">
                  <c:v>6.8013607034751598</c:v>
                </c:pt>
                <c:pt idx="122">
                  <c:v>6.8007027046865609</c:v>
                </c:pt>
                <c:pt idx="123">
                  <c:v>6.800983753597329</c:v>
                </c:pt>
                <c:pt idx="124">
                  <c:v>6.8008400847820107</c:v>
                </c:pt>
                <c:pt idx="125">
                  <c:v>6.8007783668571768</c:v>
                </c:pt>
                <c:pt idx="126">
                  <c:v>6.8008742288116375</c:v>
                </c:pt>
                <c:pt idx="127">
                  <c:v>6.8013378730787952</c:v>
                </c:pt>
                <c:pt idx="128">
                  <c:v>6.8014881195740511</c:v>
                </c:pt>
                <c:pt idx="129">
                  <c:v>6.8023196993789075</c:v>
                </c:pt>
                <c:pt idx="130">
                  <c:v>6.8031314359503945</c:v>
                </c:pt>
                <c:pt idx="131">
                  <c:v>6.8049254636306813</c:v>
                </c:pt>
                <c:pt idx="132">
                  <c:v>6.8070620890548499</c:v>
                </c:pt>
                <c:pt idx="133">
                  <c:v>6.8110159171963867</c:v>
                </c:pt>
                <c:pt idx="134">
                  <c:v>6.8138265668364948</c:v>
                </c:pt>
                <c:pt idx="135">
                  <c:v>6.8160955700707033</c:v>
                </c:pt>
                <c:pt idx="136">
                  <c:v>6.820134854216322</c:v>
                </c:pt>
                <c:pt idx="137">
                  <c:v>6.8238352574654009</c:v>
                </c:pt>
                <c:pt idx="138">
                  <c:v>6.8282328243470687</c:v>
                </c:pt>
                <c:pt idx="139">
                  <c:v>6.834214190572653</c:v>
                </c:pt>
                <c:pt idx="140">
                  <c:v>6.8375387125503515</c:v>
                </c:pt>
                <c:pt idx="141">
                  <c:v>6.8383802309103272</c:v>
                </c:pt>
                <c:pt idx="142">
                  <c:v>6.8533819473013304</c:v>
                </c:pt>
                <c:pt idx="143">
                  <c:v>6.8549132894384792</c:v>
                </c:pt>
                <c:pt idx="144">
                  <c:v>6.8635070566972436</c:v>
                </c:pt>
                <c:pt idx="145">
                  <c:v>6.8760141805833941</c:v>
                </c:pt>
                <c:pt idx="146">
                  <c:v>6.9004931959604825</c:v>
                </c:pt>
                <c:pt idx="147">
                  <c:v>6.9004931959602738</c:v>
                </c:pt>
                <c:pt idx="148">
                  <c:v>6.9279620139761766</c:v>
                </c:pt>
                <c:pt idx="149">
                  <c:v>6.9320809170027626</c:v>
                </c:pt>
                <c:pt idx="150">
                  <c:v>6.9582197801525458</c:v>
                </c:pt>
                <c:pt idx="151">
                  <c:v>6.9814619998682623</c:v>
                </c:pt>
                <c:pt idx="152">
                  <c:v>6.9906947796941061</c:v>
                </c:pt>
                <c:pt idx="153">
                  <c:v>7.0071023549803515</c:v>
                </c:pt>
                <c:pt idx="154">
                  <c:v>7.0253895433439517</c:v>
                </c:pt>
                <c:pt idx="155">
                  <c:v>7.0618656302140232</c:v>
                </c:pt>
                <c:pt idx="156">
                  <c:v>7.0637155923440806</c:v>
                </c:pt>
                <c:pt idx="157">
                  <c:v>7.0991717988973306</c:v>
                </c:pt>
                <c:pt idx="158">
                  <c:v>7.1256357109530937</c:v>
                </c:pt>
                <c:pt idx="159">
                  <c:v>7.1376916413534373</c:v>
                </c:pt>
                <c:pt idx="160">
                  <c:v>7.1546527323890263</c:v>
                </c:pt>
                <c:pt idx="161">
                  <c:v>7.1768638655297341</c:v>
                </c:pt>
                <c:pt idx="162">
                  <c:v>7.2165940809201388</c:v>
                </c:pt>
                <c:pt idx="163">
                  <c:v>7.2570032877437685</c:v>
                </c:pt>
                <c:pt idx="164">
                  <c:v>7.2976182390878126</c:v>
                </c:pt>
                <c:pt idx="165">
                  <c:v>7.3155143504756444</c:v>
                </c:pt>
                <c:pt idx="166">
                  <c:v>7.3384934927328871</c:v>
                </c:pt>
                <c:pt idx="167">
                  <c:v>7.3744281353783121</c:v>
                </c:pt>
                <c:pt idx="168">
                  <c:v>7.3795336112508521</c:v>
                </c:pt>
                <c:pt idx="169">
                  <c:v>7.4119242604135449</c:v>
                </c:pt>
                <c:pt idx="170">
                  <c:v>7.4200925459955576</c:v>
                </c:pt>
                <c:pt idx="171">
                  <c:v>7.4378338349049784</c:v>
                </c:pt>
                <c:pt idx="172">
                  <c:v>7.4597659258406734</c:v>
                </c:pt>
                <c:pt idx="173">
                  <c:v>7.4980460532843454</c:v>
                </c:pt>
                <c:pt idx="174">
                  <c:v>7.5340639420890643</c:v>
                </c:pt>
                <c:pt idx="175">
                  <c:v>7.5469287192326204</c:v>
                </c:pt>
                <c:pt idx="176">
                  <c:v>7.5672264868688792</c:v>
                </c:pt>
                <c:pt idx="177">
                  <c:v>7.5967026015107981</c:v>
                </c:pt>
                <c:pt idx="178">
                  <c:v>7.6216372125184391</c:v>
                </c:pt>
                <c:pt idx="179">
                  <c:v>7.6412838389841005</c:v>
                </c:pt>
                <c:pt idx="180">
                  <c:v>7.6549275178366845</c:v>
                </c:pt>
                <c:pt idx="181">
                  <c:v>7.6619791499811614</c:v>
                </c:pt>
                <c:pt idx="182">
                  <c:v>7.6621778837479315</c:v>
                </c:pt>
                <c:pt idx="183">
                  <c:v>7.6621778837480354</c:v>
                </c:pt>
                <c:pt idx="184">
                  <c:v>7.6566822142102708</c:v>
                </c:pt>
                <c:pt idx="185">
                  <c:v>7.6457354715594148</c:v>
                </c:pt>
                <c:pt idx="186">
                  <c:v>7.6286917017646747</c:v>
                </c:pt>
                <c:pt idx="187">
                  <c:v>7.6052463724659622</c:v>
                </c:pt>
                <c:pt idx="188">
                  <c:v>7.5754164715859655</c:v>
                </c:pt>
                <c:pt idx="189">
                  <c:v>7.5459886862326924</c:v>
                </c:pt>
                <c:pt idx="190">
                  <c:v>7.5396441517796875</c:v>
                </c:pt>
                <c:pt idx="191">
                  <c:v>7.4994479112208063</c:v>
                </c:pt>
                <c:pt idx="192">
                  <c:v>7.4567624086649635</c:v>
                </c:pt>
                <c:pt idx="193">
                  <c:v>7.4121255184027657</c:v>
                </c:pt>
                <c:pt idx="194">
                  <c:v>7.3662954349916028</c:v>
                </c:pt>
                <c:pt idx="195">
                  <c:v>7.3200261957745374</c:v>
                </c:pt>
                <c:pt idx="196">
                  <c:v>7.2825611783984288</c:v>
                </c:pt>
                <c:pt idx="197">
                  <c:v>7.2739758491882309</c:v>
                </c:pt>
                <c:pt idx="198">
                  <c:v>7.2287755768392081</c:v>
                </c:pt>
                <c:pt idx="199">
                  <c:v>7.1849714657447992</c:v>
                </c:pt>
                <c:pt idx="200">
                  <c:v>7.1429942395788748</c:v>
                </c:pt>
                <c:pt idx="201">
                  <c:v>7.1032008331585699</c:v>
                </c:pt>
                <c:pt idx="202">
                  <c:v>7.065847707892325</c:v>
                </c:pt>
                <c:pt idx="203">
                  <c:v>7.0311085019304436</c:v>
                </c:pt>
                <c:pt idx="204">
                  <c:v>6.9990877938799212</c:v>
                </c:pt>
                <c:pt idx="205">
                  <c:v>6.9698471596979008</c:v>
                </c:pt>
                <c:pt idx="206">
                  <c:v>6.9411353658229338</c:v>
                </c:pt>
                <c:pt idx="207">
                  <c:v>6.9306083947649864</c:v>
                </c:pt>
                <c:pt idx="208">
                  <c:v>6.9129980381763607</c:v>
                </c:pt>
                <c:pt idx="209">
                  <c:v>6.9118414756677398</c:v>
                </c:pt>
                <c:pt idx="210">
                  <c:v>6.8830909555170638</c:v>
                </c:pt>
                <c:pt idx="211">
                  <c:v>6.8544916077575859</c:v>
                </c:pt>
                <c:pt idx="212">
                  <c:v>6.8264519402554997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89-43D1-BD92-C1E1C01DCE99}"/>
            </c:ext>
          </c:extLst>
        </c:ser>
        <c:ser>
          <c:idx val="1"/>
          <c:order val="1"/>
          <c:tx>
            <c:strRef>
              <c:f>Sheet1!$D$2:$D$4</c:f>
              <c:strCache>
                <c:ptCount val="3"/>
                <c:pt idx="0">
                  <c:v>y_SW</c:v>
                </c:pt>
                <c:pt idx="1">
                  <c:v>Linear Displacement2 (m)</c:v>
                </c:pt>
                <c:pt idx="2">
                  <c:v>y</c:v>
                </c:pt>
              </c:strCache>
            </c:strRef>
          </c:tx>
          <c:xVal>
            <c:numRef>
              <c:f>Sheet1!$B$5:$B$217</c:f>
              <c:numCache>
                <c:formatCode>0.000</c:formatCode>
                <c:ptCount val="213"/>
                <c:pt idx="0">
                  <c:v>0</c:v>
                </c:pt>
                <c:pt idx="1">
                  <c:v>2.0879139381978166E-2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6.4528357302962455E-2</c:v>
                </c:pt>
                <c:pt idx="5">
                  <c:v>0.08</c:v>
                </c:pt>
                <c:pt idx="6">
                  <c:v>0.10603174603174603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0.2278043831168832</c:v>
                </c:pt>
                <c:pt idx="11">
                  <c:v>0.24000000000000002</c:v>
                </c:pt>
                <c:pt idx="12">
                  <c:v>0.28000000000000003</c:v>
                </c:pt>
                <c:pt idx="13">
                  <c:v>0.28904230537276715</c:v>
                </c:pt>
                <c:pt idx="14">
                  <c:v>0.31531068999142092</c:v>
                </c:pt>
                <c:pt idx="15">
                  <c:v>0.32</c:v>
                </c:pt>
                <c:pt idx="16">
                  <c:v>0.35743857591683692</c:v>
                </c:pt>
                <c:pt idx="17">
                  <c:v>0.36</c:v>
                </c:pt>
                <c:pt idx="18">
                  <c:v>0.39789081885856087</c:v>
                </c:pt>
                <c:pt idx="19">
                  <c:v>0.39999999999999997</c:v>
                </c:pt>
                <c:pt idx="20">
                  <c:v>0.40851152116921591</c:v>
                </c:pt>
                <c:pt idx="21">
                  <c:v>0.43999999999999995</c:v>
                </c:pt>
                <c:pt idx="22">
                  <c:v>0.45121212121212118</c:v>
                </c:pt>
                <c:pt idx="23">
                  <c:v>0.46516444566131632</c:v>
                </c:pt>
                <c:pt idx="24">
                  <c:v>0.47999999999999993</c:v>
                </c:pt>
                <c:pt idx="25">
                  <c:v>0.50703296703296707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0.56628571428571417</c:v>
                </c:pt>
                <c:pt idx="29">
                  <c:v>0.6</c:v>
                </c:pt>
                <c:pt idx="30">
                  <c:v>0.64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0.76000000000000012</c:v>
                </c:pt>
                <c:pt idx="34">
                  <c:v>0.7966666666666673</c:v>
                </c:pt>
                <c:pt idx="35">
                  <c:v>0.80000000000000016</c:v>
                </c:pt>
                <c:pt idx="36">
                  <c:v>0.84000000000000019</c:v>
                </c:pt>
                <c:pt idx="37">
                  <c:v>0.84000000000000019</c:v>
                </c:pt>
                <c:pt idx="38">
                  <c:v>0.87049999999999994</c:v>
                </c:pt>
                <c:pt idx="39">
                  <c:v>0.88000000000000023</c:v>
                </c:pt>
                <c:pt idx="40">
                  <c:v>0.89800000000000024</c:v>
                </c:pt>
                <c:pt idx="41">
                  <c:v>0.92000000000000026</c:v>
                </c:pt>
                <c:pt idx="42">
                  <c:v>0.93</c:v>
                </c:pt>
                <c:pt idx="43">
                  <c:v>0.9600000000000003</c:v>
                </c:pt>
                <c:pt idx="44">
                  <c:v>1.0000000000000002</c:v>
                </c:pt>
                <c:pt idx="45">
                  <c:v>1.0400000000000003</c:v>
                </c:pt>
                <c:pt idx="46">
                  <c:v>1.0450000000000002</c:v>
                </c:pt>
                <c:pt idx="47">
                  <c:v>1.0800000000000003</c:v>
                </c:pt>
                <c:pt idx="48">
                  <c:v>1.1050000000000002</c:v>
                </c:pt>
                <c:pt idx="49">
                  <c:v>1.1200000000000003</c:v>
                </c:pt>
                <c:pt idx="50">
                  <c:v>1.1600000000000004</c:v>
                </c:pt>
                <c:pt idx="51">
                  <c:v>1.1750000000000003</c:v>
                </c:pt>
                <c:pt idx="52">
                  <c:v>1.2000000000000004</c:v>
                </c:pt>
                <c:pt idx="53">
                  <c:v>1.2400000000000004</c:v>
                </c:pt>
                <c:pt idx="54">
                  <c:v>1.2800000000000005</c:v>
                </c:pt>
                <c:pt idx="55">
                  <c:v>1.2997763606708213</c:v>
                </c:pt>
                <c:pt idx="56">
                  <c:v>1.3200000000000005</c:v>
                </c:pt>
                <c:pt idx="57">
                  <c:v>1.3265000000000005</c:v>
                </c:pt>
                <c:pt idx="58">
                  <c:v>1.3600000000000005</c:v>
                </c:pt>
                <c:pt idx="59">
                  <c:v>1.4000000000000006</c:v>
                </c:pt>
                <c:pt idx="60">
                  <c:v>1.4180000000000006</c:v>
                </c:pt>
                <c:pt idx="61">
                  <c:v>1.4400000000000006</c:v>
                </c:pt>
                <c:pt idx="62">
                  <c:v>1.4800000000000006</c:v>
                </c:pt>
                <c:pt idx="63">
                  <c:v>1.4839453125000008</c:v>
                </c:pt>
                <c:pt idx="64">
                  <c:v>1.5200000000000007</c:v>
                </c:pt>
                <c:pt idx="65">
                  <c:v>1.5429769439421344</c:v>
                </c:pt>
                <c:pt idx="66">
                  <c:v>1.5600000000000007</c:v>
                </c:pt>
                <c:pt idx="67">
                  <c:v>1.5973592069892486</c:v>
                </c:pt>
                <c:pt idx="68">
                  <c:v>1.6000000000000008</c:v>
                </c:pt>
                <c:pt idx="69">
                  <c:v>1.6310984848484855</c:v>
                </c:pt>
                <c:pt idx="70">
                  <c:v>1.6400000000000008</c:v>
                </c:pt>
                <c:pt idx="71">
                  <c:v>1.6615960850743465</c:v>
                </c:pt>
                <c:pt idx="72">
                  <c:v>1.6800000000000008</c:v>
                </c:pt>
                <c:pt idx="73">
                  <c:v>1.7020000000000004</c:v>
                </c:pt>
                <c:pt idx="74">
                  <c:v>1.7198652994063781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1.7967645925863776</c:v>
                </c:pt>
                <c:pt idx="78">
                  <c:v>1.8000000000000009</c:v>
                </c:pt>
                <c:pt idx="79">
                  <c:v>1.840000000000001</c:v>
                </c:pt>
                <c:pt idx="80">
                  <c:v>1.8434782608695663</c:v>
                </c:pt>
                <c:pt idx="81">
                  <c:v>1.880000000000001</c:v>
                </c:pt>
                <c:pt idx="82">
                  <c:v>1.8947368421052648</c:v>
                </c:pt>
                <c:pt idx="83">
                  <c:v>1.9057495726390943</c:v>
                </c:pt>
                <c:pt idx="84">
                  <c:v>1.915801658850443</c:v>
                </c:pt>
                <c:pt idx="85">
                  <c:v>1.920000000000001</c:v>
                </c:pt>
                <c:pt idx="86">
                  <c:v>1.9593202093583841</c:v>
                </c:pt>
                <c:pt idx="87">
                  <c:v>1.9600000000000011</c:v>
                </c:pt>
                <c:pt idx="88">
                  <c:v>1.9910465408897084</c:v>
                </c:pt>
                <c:pt idx="89">
                  <c:v>2.0000000000000009</c:v>
                </c:pt>
                <c:pt idx="90">
                  <c:v>2.0400000000000009</c:v>
                </c:pt>
                <c:pt idx="91">
                  <c:v>2.0472460679890192</c:v>
                </c:pt>
                <c:pt idx="92">
                  <c:v>2.080000000000001</c:v>
                </c:pt>
                <c:pt idx="93">
                  <c:v>2.0967783941989717</c:v>
                </c:pt>
                <c:pt idx="94">
                  <c:v>2.120000000000001</c:v>
                </c:pt>
                <c:pt idx="95">
                  <c:v>2.1449142249230575</c:v>
                </c:pt>
                <c:pt idx="96">
                  <c:v>2.160000000000001</c:v>
                </c:pt>
                <c:pt idx="97">
                  <c:v>2.1687169312169319</c:v>
                </c:pt>
                <c:pt idx="98">
                  <c:v>2.2000000000000011</c:v>
                </c:pt>
                <c:pt idx="99">
                  <c:v>2.2400000000000011</c:v>
                </c:pt>
                <c:pt idx="100">
                  <c:v>2.2513581730769237</c:v>
                </c:pt>
                <c:pt idx="101">
                  <c:v>2.269211428025447</c:v>
                </c:pt>
                <c:pt idx="102">
                  <c:v>2.2800000000000011</c:v>
                </c:pt>
                <c:pt idx="103">
                  <c:v>2.2825677966101705</c:v>
                </c:pt>
                <c:pt idx="104">
                  <c:v>2.2939143793888674</c:v>
                </c:pt>
                <c:pt idx="105">
                  <c:v>2.3044677035596135</c:v>
                </c:pt>
                <c:pt idx="106">
                  <c:v>2.3200000000000012</c:v>
                </c:pt>
                <c:pt idx="107">
                  <c:v>2.3201114206128146</c:v>
                </c:pt>
                <c:pt idx="108">
                  <c:v>2.3600000000000012</c:v>
                </c:pt>
                <c:pt idx="109">
                  <c:v>2.3886525189786054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2.4800000000000013</c:v>
                </c:pt>
                <c:pt idx="113">
                  <c:v>2.5184999999999995</c:v>
                </c:pt>
                <c:pt idx="114">
                  <c:v>2.5200000000000014</c:v>
                </c:pt>
                <c:pt idx="115">
                  <c:v>2.5300000000000002</c:v>
                </c:pt>
                <c:pt idx="116">
                  <c:v>2.5591756383712929</c:v>
                </c:pt>
                <c:pt idx="117">
                  <c:v>2.5600000000000014</c:v>
                </c:pt>
                <c:pt idx="118">
                  <c:v>2.5724218157998351</c:v>
                </c:pt>
                <c:pt idx="119">
                  <c:v>2.5844822945440136</c:v>
                </c:pt>
                <c:pt idx="120">
                  <c:v>2.6000000000000014</c:v>
                </c:pt>
                <c:pt idx="121">
                  <c:v>2.6143557422969206</c:v>
                </c:pt>
                <c:pt idx="122">
                  <c:v>2.6400000000000015</c:v>
                </c:pt>
                <c:pt idx="123">
                  <c:v>2.6682932906740122</c:v>
                </c:pt>
                <c:pt idx="124">
                  <c:v>2.6800000000000015</c:v>
                </c:pt>
                <c:pt idx="125">
                  <c:v>2.6834469997356618</c:v>
                </c:pt>
                <c:pt idx="126">
                  <c:v>2.7057276619969772</c:v>
                </c:pt>
                <c:pt idx="127">
                  <c:v>2.7163943286636445</c:v>
                </c:pt>
                <c:pt idx="128">
                  <c:v>2.7200000000000015</c:v>
                </c:pt>
                <c:pt idx="129">
                  <c:v>2.7424560892324044</c:v>
                </c:pt>
                <c:pt idx="130">
                  <c:v>2.7600000000000016</c:v>
                </c:pt>
                <c:pt idx="131">
                  <c:v>2.7804855275443536</c:v>
                </c:pt>
                <c:pt idx="132">
                  <c:v>2.8000000000000016</c:v>
                </c:pt>
                <c:pt idx="133">
                  <c:v>2.8253586693584261</c:v>
                </c:pt>
                <c:pt idx="134">
                  <c:v>2.8400000000000016</c:v>
                </c:pt>
                <c:pt idx="135">
                  <c:v>2.850824742058307</c:v>
                </c:pt>
                <c:pt idx="136">
                  <c:v>2.8667060344444524</c:v>
                </c:pt>
                <c:pt idx="137">
                  <c:v>2.8800000000000017</c:v>
                </c:pt>
                <c:pt idx="138">
                  <c:v>2.8948883481429108</c:v>
                </c:pt>
                <c:pt idx="139">
                  <c:v>2.911304728662774</c:v>
                </c:pt>
                <c:pt idx="140">
                  <c:v>2.9200000000000017</c:v>
                </c:pt>
                <c:pt idx="141">
                  <c:v>2.9222222222222243</c:v>
                </c:pt>
                <c:pt idx="142">
                  <c:v>2.9568415413602618</c:v>
                </c:pt>
                <c:pt idx="143">
                  <c:v>2.9600000000000017</c:v>
                </c:pt>
                <c:pt idx="144">
                  <c:v>2.9775947712418316</c:v>
                </c:pt>
                <c:pt idx="145">
                  <c:v>3.0000000000000018</c:v>
                </c:pt>
                <c:pt idx="146">
                  <c:v>3.0400000000000018</c:v>
                </c:pt>
                <c:pt idx="147">
                  <c:v>3.0400000000000018</c:v>
                </c:pt>
                <c:pt idx="148">
                  <c:v>3.0800000000000018</c:v>
                </c:pt>
                <c:pt idx="149">
                  <c:v>3.0857142857142881</c:v>
                </c:pt>
                <c:pt idx="150">
                  <c:v>3.1200000000000019</c:v>
                </c:pt>
                <c:pt idx="151">
                  <c:v>3.1490000000000018</c:v>
                </c:pt>
                <c:pt idx="152">
                  <c:v>3.1600000000000019</c:v>
                </c:pt>
                <c:pt idx="153">
                  <c:v>3.1790909090909114</c:v>
                </c:pt>
                <c:pt idx="154">
                  <c:v>3.200000000000002</c:v>
                </c:pt>
                <c:pt idx="155">
                  <c:v>3.240000000000002</c:v>
                </c:pt>
                <c:pt idx="156">
                  <c:v>3.2420000000000018</c:v>
                </c:pt>
                <c:pt idx="157">
                  <c:v>3.280000000000002</c:v>
                </c:pt>
                <c:pt idx="158">
                  <c:v>3.3075000000000014</c:v>
                </c:pt>
                <c:pt idx="159">
                  <c:v>3.3200000000000021</c:v>
                </c:pt>
                <c:pt idx="160">
                  <c:v>3.3375000000000017</c:v>
                </c:pt>
                <c:pt idx="161">
                  <c:v>3.3600000000000021</c:v>
                </c:pt>
                <c:pt idx="162">
                  <c:v>3.4000000000000021</c:v>
                </c:pt>
                <c:pt idx="163">
                  <c:v>3.4400000000000022</c:v>
                </c:pt>
                <c:pt idx="164">
                  <c:v>3.4800000000000022</c:v>
                </c:pt>
                <c:pt idx="165">
                  <c:v>3.4975000000000023</c:v>
                </c:pt>
                <c:pt idx="166">
                  <c:v>3.5200000000000022</c:v>
                </c:pt>
                <c:pt idx="167">
                  <c:v>3.5550000000000015</c:v>
                </c:pt>
                <c:pt idx="168">
                  <c:v>3.5600000000000023</c:v>
                </c:pt>
                <c:pt idx="169">
                  <c:v>3.591920955882355</c:v>
                </c:pt>
                <c:pt idx="170">
                  <c:v>3.6000000000000023</c:v>
                </c:pt>
                <c:pt idx="171">
                  <c:v>3.6176923076923106</c:v>
                </c:pt>
                <c:pt idx="172">
                  <c:v>3.6400000000000023</c:v>
                </c:pt>
                <c:pt idx="173">
                  <c:v>3.6800000000000024</c:v>
                </c:pt>
                <c:pt idx="174">
                  <c:v>3.7200000000000024</c:v>
                </c:pt>
                <c:pt idx="175">
                  <c:v>3.7350000000000021</c:v>
                </c:pt>
                <c:pt idx="176">
                  <c:v>3.7600000000000025</c:v>
                </c:pt>
                <c:pt idx="177">
                  <c:v>3.8000000000000025</c:v>
                </c:pt>
                <c:pt idx="178">
                  <c:v>3.8400000000000025</c:v>
                </c:pt>
                <c:pt idx="179">
                  <c:v>3.8800000000000026</c:v>
                </c:pt>
                <c:pt idx="180">
                  <c:v>3.9200000000000026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4.0000000000000027</c:v>
                </c:pt>
                <c:pt idx="184">
                  <c:v>4.0400000000000027</c:v>
                </c:pt>
                <c:pt idx="185">
                  <c:v>4.0800000000000027</c:v>
                </c:pt>
                <c:pt idx="186">
                  <c:v>4.1200000000000028</c:v>
                </c:pt>
                <c:pt idx="187">
                  <c:v>4.1600000000000028</c:v>
                </c:pt>
                <c:pt idx="188">
                  <c:v>4.2000000000000028</c:v>
                </c:pt>
                <c:pt idx="189">
                  <c:v>4.2333333333333369</c:v>
                </c:pt>
                <c:pt idx="190">
                  <c:v>4.2400000000000029</c:v>
                </c:pt>
                <c:pt idx="191">
                  <c:v>4.2800000000000029</c:v>
                </c:pt>
                <c:pt idx="192">
                  <c:v>4.3200000000000029</c:v>
                </c:pt>
                <c:pt idx="193">
                  <c:v>4.360000000000003</c:v>
                </c:pt>
                <c:pt idx="194">
                  <c:v>4.400000000000003</c:v>
                </c:pt>
                <c:pt idx="195">
                  <c:v>4.4400000000000031</c:v>
                </c:pt>
                <c:pt idx="196">
                  <c:v>4.4725000000000046</c:v>
                </c:pt>
                <c:pt idx="197">
                  <c:v>4.4800000000000031</c:v>
                </c:pt>
                <c:pt idx="198">
                  <c:v>4.5200000000000031</c:v>
                </c:pt>
                <c:pt idx="199">
                  <c:v>4.5600000000000032</c:v>
                </c:pt>
                <c:pt idx="200">
                  <c:v>4.6000000000000032</c:v>
                </c:pt>
                <c:pt idx="201">
                  <c:v>4.6400000000000032</c:v>
                </c:pt>
                <c:pt idx="202">
                  <c:v>4.6800000000000033</c:v>
                </c:pt>
                <c:pt idx="203">
                  <c:v>4.7200000000000033</c:v>
                </c:pt>
                <c:pt idx="204">
                  <c:v>4.7600000000000033</c:v>
                </c:pt>
                <c:pt idx="205">
                  <c:v>4.8000000000000034</c:v>
                </c:pt>
                <c:pt idx="206">
                  <c:v>4.8400000000000034</c:v>
                </c:pt>
                <c:pt idx="207">
                  <c:v>4.8540625000000022</c:v>
                </c:pt>
                <c:pt idx="208">
                  <c:v>4.8783971948674125</c:v>
                </c:pt>
                <c:pt idx="209">
                  <c:v>4.8800000000000034</c:v>
                </c:pt>
                <c:pt idx="210">
                  <c:v>4.9200000000000035</c:v>
                </c:pt>
                <c:pt idx="211">
                  <c:v>4.9600000000000035</c:v>
                </c:pt>
                <c:pt idx="212">
                  <c:v>5</c:v>
                </c:pt>
              </c:numCache>
            </c:numRef>
          </c:xVal>
          <c:yVal>
            <c:numRef>
              <c:f>Sheet1!$D$5:$D$217</c:f>
              <c:numCache>
                <c:formatCode>General</c:formatCode>
                <c:ptCount val="213"/>
                <c:pt idx="0">
                  <c:v>6.0000000000000009</c:v>
                </c:pt>
                <c:pt idx="1">
                  <c:v>5.9999589108727287</c:v>
                </c:pt>
                <c:pt idx="2">
                  <c:v>6.0000622834051631</c:v>
                </c:pt>
                <c:pt idx="3">
                  <c:v>6.0003267071768001</c:v>
                </c:pt>
                <c:pt idx="4">
                  <c:v>6.0006277120177076</c:v>
                </c:pt>
                <c:pt idx="5">
                  <c:v>6.0012956716429482</c:v>
                </c:pt>
                <c:pt idx="6">
                  <c:v>6.0025531878572309</c:v>
                </c:pt>
                <c:pt idx="7">
                  <c:v>6.003245886875729</c:v>
                </c:pt>
                <c:pt idx="8">
                  <c:v>6.006862237285973</c:v>
                </c:pt>
                <c:pt idx="9">
                  <c:v>6.0128979248142906</c:v>
                </c:pt>
                <c:pt idx="10">
                  <c:v>6.0180040905531129</c:v>
                </c:pt>
                <c:pt idx="11">
                  <c:v>6.0206209479968038</c:v>
                </c:pt>
                <c:pt idx="12">
                  <c:v>6.0288443140420833</c:v>
                </c:pt>
                <c:pt idx="13">
                  <c:v>6.0304493422135321</c:v>
                </c:pt>
                <c:pt idx="14">
                  <c:v>6.0349888808781529</c:v>
                </c:pt>
                <c:pt idx="15">
                  <c:v>6.0357618736008209</c:v>
                </c:pt>
                <c:pt idx="16">
                  <c:v>6.0405386969179151</c:v>
                </c:pt>
                <c:pt idx="17">
                  <c:v>6.0408309390543486</c:v>
                </c:pt>
                <c:pt idx="18">
                  <c:v>6.0444379504715524</c:v>
                </c:pt>
                <c:pt idx="19">
                  <c:v>6.0445815614397302</c:v>
                </c:pt>
                <c:pt idx="20">
                  <c:v>6.045082657106791</c:v>
                </c:pt>
                <c:pt idx="21">
                  <c:v>6.046551153452743</c:v>
                </c:pt>
                <c:pt idx="22">
                  <c:v>6.0469118513302389</c:v>
                </c:pt>
                <c:pt idx="23">
                  <c:v>6.047224361642761</c:v>
                </c:pt>
                <c:pt idx="24">
                  <c:v>6.0475090588370115</c:v>
                </c:pt>
                <c:pt idx="25">
                  <c:v>6.0478566865427883</c:v>
                </c:pt>
                <c:pt idx="26">
                  <c:v>6.047783798487516</c:v>
                </c:pt>
                <c:pt idx="27">
                  <c:v>6.0478410833002414</c:v>
                </c:pt>
                <c:pt idx="28">
                  <c:v>6.0478258618303569</c:v>
                </c:pt>
                <c:pt idx="29">
                  <c:v>6.0480980603672663</c:v>
                </c:pt>
                <c:pt idx="30">
                  <c:v>6.0489852662356558</c:v>
                </c:pt>
                <c:pt idx="31">
                  <c:v>6.0509879008978391</c:v>
                </c:pt>
                <c:pt idx="32">
                  <c:v>6.0543472360155537</c:v>
                </c:pt>
                <c:pt idx="33">
                  <c:v>6.0591984225117432</c:v>
                </c:pt>
                <c:pt idx="34">
                  <c:v>6.0652125099541818</c:v>
                </c:pt>
                <c:pt idx="35">
                  <c:v>6.0658350986661436</c:v>
                </c:pt>
                <c:pt idx="36">
                  <c:v>6.0744409192091373</c:v>
                </c:pt>
                <c:pt idx="37">
                  <c:v>6.0744409192091107</c:v>
                </c:pt>
                <c:pt idx="38">
                  <c:v>6.0823859264866602</c:v>
                </c:pt>
                <c:pt idx="39">
                  <c:v>6.085145229348405</c:v>
                </c:pt>
                <c:pt idx="40">
                  <c:v>6.0907197624763665</c:v>
                </c:pt>
                <c:pt idx="41">
                  <c:v>6.0981852801212559</c:v>
                </c:pt>
                <c:pt idx="42">
                  <c:v>6.1018280827177032</c:v>
                </c:pt>
                <c:pt idx="43">
                  <c:v>6.1137478397495375</c:v>
                </c:pt>
                <c:pt idx="44">
                  <c:v>6.1320477448719188</c:v>
                </c:pt>
                <c:pt idx="45">
                  <c:v>6.1533221736141384</c:v>
                </c:pt>
                <c:pt idx="46">
                  <c:v>6.1562029998779053</c:v>
                </c:pt>
                <c:pt idx="47">
                  <c:v>6.1777896994913686</c:v>
                </c:pt>
                <c:pt idx="48">
                  <c:v>6.1947924948646556</c:v>
                </c:pt>
                <c:pt idx="49">
                  <c:v>6.2056334358640122</c:v>
                </c:pt>
                <c:pt idx="50">
                  <c:v>6.2369736816169148</c:v>
                </c:pt>
                <c:pt idx="51">
                  <c:v>6.2496476201150246</c:v>
                </c:pt>
                <c:pt idx="52">
                  <c:v>6.2718735902644687</c:v>
                </c:pt>
                <c:pt idx="53">
                  <c:v>6.3103314827281105</c:v>
                </c:pt>
                <c:pt idx="54">
                  <c:v>6.3522675063575207</c:v>
                </c:pt>
                <c:pt idx="55">
                  <c:v>6.3742157493524338</c:v>
                </c:pt>
                <c:pt idx="56">
                  <c:v>6.3974838351387158</c:v>
                </c:pt>
                <c:pt idx="57">
                  <c:v>6.4051057577260258</c:v>
                </c:pt>
                <c:pt idx="58">
                  <c:v>6.4455924639521323</c:v>
                </c:pt>
                <c:pt idx="59">
                  <c:v>6.4955642236822415</c:v>
                </c:pt>
                <c:pt idx="60">
                  <c:v>6.5179510206307416</c:v>
                </c:pt>
                <c:pt idx="61">
                  <c:v>6.5454723434175905</c:v>
                </c:pt>
                <c:pt idx="62">
                  <c:v>6.595469412007831</c:v>
                </c:pt>
                <c:pt idx="63">
                  <c:v>6.6003548417046467</c:v>
                </c:pt>
                <c:pt idx="64">
                  <c:v>6.6449469673036932</c:v>
                </c:pt>
                <c:pt idx="65">
                  <c:v>6.6730435641747414</c:v>
                </c:pt>
                <c:pt idx="66">
                  <c:v>6.6934722715662094</c:v>
                </c:pt>
                <c:pt idx="67">
                  <c:v>6.7374779474965871</c:v>
                </c:pt>
                <c:pt idx="68">
                  <c:v>6.7405152057015014</c:v>
                </c:pt>
                <c:pt idx="69">
                  <c:v>6.7755590462006214</c:v>
                </c:pt>
                <c:pt idx="70">
                  <c:v>6.785430366643876</c:v>
                </c:pt>
                <c:pt idx="71">
                  <c:v>6.8084447797972283</c:v>
                </c:pt>
                <c:pt idx="72">
                  <c:v>6.8274918612602189</c:v>
                </c:pt>
                <c:pt idx="73">
                  <c:v>6.8494615676946218</c:v>
                </c:pt>
                <c:pt idx="74">
                  <c:v>6.8663493423318638</c:v>
                </c:pt>
                <c:pt idx="75">
                  <c:v>6.8664738399213094</c:v>
                </c:pt>
                <c:pt idx="76">
                  <c:v>6.9017649146722349</c:v>
                </c:pt>
                <c:pt idx="77">
                  <c:v>6.9308259120068172</c:v>
                </c:pt>
                <c:pt idx="78">
                  <c:v>6.9332490284098354</c:v>
                </c:pt>
                <c:pt idx="79">
                  <c:v>6.9604692918156239</c:v>
                </c:pt>
                <c:pt idx="80">
                  <c:v>6.9626370736505736</c:v>
                </c:pt>
                <c:pt idx="81">
                  <c:v>6.983544006023946</c:v>
                </c:pt>
                <c:pt idx="82">
                  <c:v>6.9907028326865106</c:v>
                </c:pt>
                <c:pt idx="83">
                  <c:v>6.9958181673823043</c:v>
                </c:pt>
                <c:pt idx="84">
                  <c:v>7.000162566109756</c:v>
                </c:pt>
                <c:pt idx="85">
                  <c:v>7.0018713250175235</c:v>
                </c:pt>
                <c:pt idx="86">
                  <c:v>7.0160139428412549</c:v>
                </c:pt>
                <c:pt idx="87">
                  <c:v>7.0162145186724381</c:v>
                </c:pt>
                <c:pt idx="88">
                  <c:v>7.0239442482268366</c:v>
                </c:pt>
                <c:pt idx="89">
                  <c:v>7.0259153011465472</c:v>
                </c:pt>
                <c:pt idx="90">
                  <c:v>7.0317917725645875</c:v>
                </c:pt>
                <c:pt idx="91">
                  <c:v>7.0324902304697279</c:v>
                </c:pt>
                <c:pt idx="92">
                  <c:v>7.0345454722799472</c:v>
                </c:pt>
                <c:pt idx="93">
                  <c:v>7.0347950928610468</c:v>
                </c:pt>
                <c:pt idx="94">
                  <c:v>7.0339906598381372</c:v>
                </c:pt>
                <c:pt idx="95">
                  <c:v>7.0328964677481407</c:v>
                </c:pt>
                <c:pt idx="96">
                  <c:v>7.0317315376628953</c:v>
                </c:pt>
                <c:pt idx="97">
                  <c:v>7.030903322883006</c:v>
                </c:pt>
                <c:pt idx="98">
                  <c:v>7.0280852919979022</c:v>
                </c:pt>
                <c:pt idx="99">
                  <c:v>7.0239263023039946</c:v>
                </c:pt>
                <c:pt idx="100">
                  <c:v>7.0229203047715574</c:v>
                </c:pt>
                <c:pt idx="101">
                  <c:v>7.0213442374549349</c:v>
                </c:pt>
                <c:pt idx="102">
                  <c:v>7.0205228278675245</c:v>
                </c:pt>
                <c:pt idx="103">
                  <c:v>7.0203490969569522</c:v>
                </c:pt>
                <c:pt idx="104">
                  <c:v>7.0196553633151684</c:v>
                </c:pt>
                <c:pt idx="105">
                  <c:v>7.0190853727580311</c:v>
                </c:pt>
                <c:pt idx="106">
                  <c:v>7.0184880950572186</c:v>
                </c:pt>
                <c:pt idx="107">
                  <c:v>7.0184846322179339</c:v>
                </c:pt>
                <c:pt idx="108">
                  <c:v>7.0186664968229771</c:v>
                </c:pt>
                <c:pt idx="109">
                  <c:v>7.0203282223799901</c:v>
                </c:pt>
                <c:pt idx="110">
                  <c:v>7.0214389803631514</c:v>
                </c:pt>
                <c:pt idx="111">
                  <c:v>7.0274007702204573</c:v>
                </c:pt>
                <c:pt idx="112">
                  <c:v>7.0367674770530559</c:v>
                </c:pt>
                <c:pt idx="113">
                  <c:v>7.0483682963756173</c:v>
                </c:pt>
                <c:pt idx="114">
                  <c:v>7.0487510591803186</c:v>
                </c:pt>
                <c:pt idx="115">
                  <c:v>7.0512429639205791</c:v>
                </c:pt>
                <c:pt idx="116">
                  <c:v>7.0584231118991694</c:v>
                </c:pt>
                <c:pt idx="117">
                  <c:v>7.0585756881792543</c:v>
                </c:pt>
                <c:pt idx="118">
                  <c:v>7.06049206669028</c:v>
                </c:pt>
                <c:pt idx="119">
                  <c:v>7.0623688598709435</c:v>
                </c:pt>
                <c:pt idx="120">
                  <c:v>7.0648699574111724</c:v>
                </c:pt>
                <c:pt idx="121">
                  <c:v>7.0661022061016334</c:v>
                </c:pt>
                <c:pt idx="122">
                  <c:v>7.0672458204518778</c:v>
                </c:pt>
                <c:pt idx="123">
                  <c:v>7.0674706689792961</c:v>
                </c:pt>
                <c:pt idx="124">
                  <c:v>7.0674615464774098</c:v>
                </c:pt>
                <c:pt idx="125">
                  <c:v>7.0674577378798293</c:v>
                </c:pt>
                <c:pt idx="126">
                  <c:v>7.0668961800568102</c:v>
                </c:pt>
                <c:pt idx="127">
                  <c:v>7.0659772565705365</c:v>
                </c:pt>
                <c:pt idx="128">
                  <c:v>7.0656844703467989</c:v>
                </c:pt>
                <c:pt idx="129">
                  <c:v>7.063547140341651</c:v>
                </c:pt>
                <c:pt idx="130">
                  <c:v>7.0613718612819332</c:v>
                </c:pt>
                <c:pt idx="131">
                  <c:v>7.0596961686551536</c:v>
                </c:pt>
                <c:pt idx="132">
                  <c:v>7.0571192679285826</c:v>
                </c:pt>
                <c:pt idx="133">
                  <c:v>7.0525822282234563</c:v>
                </c:pt>
                <c:pt idx="134">
                  <c:v>7.0495757628864784</c:v>
                </c:pt>
                <c:pt idx="135">
                  <c:v>7.0470437418304055</c:v>
                </c:pt>
                <c:pt idx="136">
                  <c:v>7.0432351579933439</c:v>
                </c:pt>
                <c:pt idx="137">
                  <c:v>7.0399720992931512</c:v>
                </c:pt>
                <c:pt idx="138">
                  <c:v>7.0360543338426478</c:v>
                </c:pt>
                <c:pt idx="139">
                  <c:v>7.0314655947204807</c:v>
                </c:pt>
                <c:pt idx="140">
                  <c:v>7.0290489754515288</c:v>
                </c:pt>
                <c:pt idx="141">
                  <c:v>7.0284346088541279</c:v>
                </c:pt>
                <c:pt idx="142">
                  <c:v>7.0194400528808734</c:v>
                </c:pt>
                <c:pt idx="143">
                  <c:v>7.0186555853129278</c:v>
                </c:pt>
                <c:pt idx="144">
                  <c:v>7.0142864116528303</c:v>
                </c:pt>
                <c:pt idx="145">
                  <c:v>7.0089557672066549</c:v>
                </c:pt>
                <c:pt idx="146">
                  <c:v>7.0016047978043598</c:v>
                </c:pt>
                <c:pt idx="147">
                  <c:v>7.0016047978038349</c:v>
                </c:pt>
                <c:pt idx="148">
                  <c:v>6.9960993002920766</c:v>
                </c:pt>
                <c:pt idx="149">
                  <c:v>6.9955329689310366</c:v>
                </c:pt>
                <c:pt idx="150">
                  <c:v>6.992888879108528</c:v>
                </c:pt>
                <c:pt idx="151">
                  <c:v>6.9925369977751126</c:v>
                </c:pt>
                <c:pt idx="152">
                  <c:v>6.9927171269893869</c:v>
                </c:pt>
                <c:pt idx="153">
                  <c:v>6.9935381203142351</c:v>
                </c:pt>
                <c:pt idx="154">
                  <c:v>6.9954841703249011</c:v>
                </c:pt>
                <c:pt idx="155">
                  <c:v>7.0014042174031736</c:v>
                </c:pt>
                <c:pt idx="156">
                  <c:v>7.0017893777346822</c:v>
                </c:pt>
                <c:pt idx="157">
                  <c:v>7.0107762384112773</c:v>
                </c:pt>
                <c:pt idx="158">
                  <c:v>7.0191610629469796</c:v>
                </c:pt>
                <c:pt idx="159">
                  <c:v>7.0235747075014894</c:v>
                </c:pt>
                <c:pt idx="160">
                  <c:v>7.0303118577602985</c:v>
                </c:pt>
                <c:pt idx="161">
                  <c:v>7.0399636615391117</c:v>
                </c:pt>
                <c:pt idx="162">
                  <c:v>7.0602242462833544</c:v>
                </c:pt>
                <c:pt idx="163">
                  <c:v>7.0844450717500145</c:v>
                </c:pt>
                <c:pt idx="164">
                  <c:v>7.1127788167326669</c:v>
                </c:pt>
                <c:pt idx="165">
                  <c:v>7.1266127520859506</c:v>
                </c:pt>
                <c:pt idx="166">
                  <c:v>7.1456670765594152</c:v>
                </c:pt>
                <c:pt idx="167">
                  <c:v>7.1783043409165455</c:v>
                </c:pt>
                <c:pt idx="168">
                  <c:v>7.1832689930158269</c:v>
                </c:pt>
                <c:pt idx="169">
                  <c:v>7.2167113650987025</c:v>
                </c:pt>
                <c:pt idx="170">
                  <c:v>7.2256829672759464</c:v>
                </c:pt>
                <c:pt idx="171">
                  <c:v>7.2460290545415917</c:v>
                </c:pt>
                <c:pt idx="172">
                  <c:v>7.2730435673957903</c:v>
                </c:pt>
                <c:pt idx="173">
                  <c:v>7.3254437299418811</c:v>
                </c:pt>
                <c:pt idx="174">
                  <c:v>7.3828388214974856</c:v>
                </c:pt>
                <c:pt idx="175">
                  <c:v>7.4056281194160967</c:v>
                </c:pt>
                <c:pt idx="176">
                  <c:v>7.4451076014015225</c:v>
                </c:pt>
                <c:pt idx="177">
                  <c:v>7.5120315694444129</c:v>
                </c:pt>
                <c:pt idx="178">
                  <c:v>7.5831969047643639</c:v>
                </c:pt>
                <c:pt idx="179">
                  <c:v>7.6580804275889607</c:v>
                </c:pt>
                <c:pt idx="180">
                  <c:v>7.7359995423629009</c:v>
                </c:pt>
                <c:pt idx="181">
                  <c:v>7.8161299215179065</c:v>
                </c:pt>
                <c:pt idx="182">
                  <c:v>7.8975931668916912</c:v>
                </c:pt>
                <c:pt idx="183">
                  <c:v>7.8975931668916219</c:v>
                </c:pt>
                <c:pt idx="184">
                  <c:v>7.9801068101754122</c:v>
                </c:pt>
                <c:pt idx="185">
                  <c:v>8.0628275335739819</c:v>
                </c:pt>
                <c:pt idx="186">
                  <c:v>8.1446832201538495</c:v>
                </c:pt>
                <c:pt idx="187">
                  <c:v>8.2243603701653232</c:v>
                </c:pt>
                <c:pt idx="188">
                  <c:v>8.3002275014926266</c:v>
                </c:pt>
                <c:pt idx="189">
                  <c:v>8.3592881310192197</c:v>
                </c:pt>
                <c:pt idx="190">
                  <c:v>8.3705345326338527</c:v>
                </c:pt>
                <c:pt idx="191">
                  <c:v>8.4342943473471266</c:v>
                </c:pt>
                <c:pt idx="192">
                  <c:v>8.4919990246633841</c:v>
                </c:pt>
                <c:pt idx="193">
                  <c:v>8.5434932675633384</c:v>
                </c:pt>
                <c:pt idx="194">
                  <c:v>8.5888361491096656</c:v>
                </c:pt>
                <c:pt idx="195">
                  <c:v>8.628275397849487</c:v>
                </c:pt>
                <c:pt idx="196">
                  <c:v>8.6561623920786008</c:v>
                </c:pt>
                <c:pt idx="197">
                  <c:v>8.6620986670458731</c:v>
                </c:pt>
                <c:pt idx="198">
                  <c:v>8.6907572751757112</c:v>
                </c:pt>
                <c:pt idx="199">
                  <c:v>8.7147925601460567</c:v>
                </c:pt>
                <c:pt idx="200">
                  <c:v>8.7347814319492798</c:v>
                </c:pt>
                <c:pt idx="201">
                  <c:v>8.7513745397075056</c:v>
                </c:pt>
                <c:pt idx="202">
                  <c:v>8.7652291643441593</c:v>
                </c:pt>
                <c:pt idx="203">
                  <c:v>8.7769967094029404</c:v>
                </c:pt>
                <c:pt idx="204">
                  <c:v>8.7872853293868474</c:v>
                </c:pt>
                <c:pt idx="205">
                  <c:v>8.7966473251874291</c:v>
                </c:pt>
                <c:pt idx="206">
                  <c:v>8.8061664744595305</c:v>
                </c:pt>
                <c:pt idx="207">
                  <c:v>8.809945712477866</c:v>
                </c:pt>
                <c:pt idx="208">
                  <c:v>8.8165921106502942</c:v>
                </c:pt>
                <c:pt idx="209">
                  <c:v>8.8170300555926442</c:v>
                </c:pt>
                <c:pt idx="210">
                  <c:v>8.8294010987282139</c:v>
                </c:pt>
                <c:pt idx="211">
                  <c:v>8.8439793205166399</c:v>
                </c:pt>
                <c:pt idx="212">
                  <c:v>8.8617587589528508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9-43D1-BD92-C1E1C01DCE99}"/>
            </c:ext>
          </c:extLst>
        </c:ser>
        <c:ser>
          <c:idx val="2"/>
          <c:order val="2"/>
          <c:tx>
            <c:strRef>
              <c:f>Sheet1!$E$2:$E$4</c:f>
              <c:strCache>
                <c:ptCount val="3"/>
                <c:pt idx="0">
                  <c:v>theta_SW</c:v>
                </c:pt>
                <c:pt idx="1">
                  <c:v>Angular Displacement1 (deg)</c:v>
                </c:pt>
                <c:pt idx="2">
                  <c:v>θ</c:v>
                </c:pt>
              </c:strCache>
            </c:strRef>
          </c:tx>
          <c:xVal>
            <c:numRef>
              <c:f>Sheet1!$B$5:$B$217</c:f>
              <c:numCache>
                <c:formatCode>0.000</c:formatCode>
                <c:ptCount val="213"/>
                <c:pt idx="0">
                  <c:v>0</c:v>
                </c:pt>
                <c:pt idx="1">
                  <c:v>2.0879139381978166E-2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6.4528357302962455E-2</c:v>
                </c:pt>
                <c:pt idx="5">
                  <c:v>0.08</c:v>
                </c:pt>
                <c:pt idx="6">
                  <c:v>0.10603174603174603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0.2278043831168832</c:v>
                </c:pt>
                <c:pt idx="11">
                  <c:v>0.24000000000000002</c:v>
                </c:pt>
                <c:pt idx="12">
                  <c:v>0.28000000000000003</c:v>
                </c:pt>
                <c:pt idx="13">
                  <c:v>0.28904230537276715</c:v>
                </c:pt>
                <c:pt idx="14">
                  <c:v>0.31531068999142092</c:v>
                </c:pt>
                <c:pt idx="15">
                  <c:v>0.32</c:v>
                </c:pt>
                <c:pt idx="16">
                  <c:v>0.35743857591683692</c:v>
                </c:pt>
                <c:pt idx="17">
                  <c:v>0.36</c:v>
                </c:pt>
                <c:pt idx="18">
                  <c:v>0.39789081885856087</c:v>
                </c:pt>
                <c:pt idx="19">
                  <c:v>0.39999999999999997</c:v>
                </c:pt>
                <c:pt idx="20">
                  <c:v>0.40851152116921591</c:v>
                </c:pt>
                <c:pt idx="21">
                  <c:v>0.43999999999999995</c:v>
                </c:pt>
                <c:pt idx="22">
                  <c:v>0.45121212121212118</c:v>
                </c:pt>
                <c:pt idx="23">
                  <c:v>0.46516444566131632</c:v>
                </c:pt>
                <c:pt idx="24">
                  <c:v>0.47999999999999993</c:v>
                </c:pt>
                <c:pt idx="25">
                  <c:v>0.50703296703296707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0.56628571428571417</c:v>
                </c:pt>
                <c:pt idx="29">
                  <c:v>0.6</c:v>
                </c:pt>
                <c:pt idx="30">
                  <c:v>0.64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0.76000000000000012</c:v>
                </c:pt>
                <c:pt idx="34">
                  <c:v>0.7966666666666673</c:v>
                </c:pt>
                <c:pt idx="35">
                  <c:v>0.80000000000000016</c:v>
                </c:pt>
                <c:pt idx="36">
                  <c:v>0.84000000000000019</c:v>
                </c:pt>
                <c:pt idx="37">
                  <c:v>0.84000000000000019</c:v>
                </c:pt>
                <c:pt idx="38">
                  <c:v>0.87049999999999994</c:v>
                </c:pt>
                <c:pt idx="39">
                  <c:v>0.88000000000000023</c:v>
                </c:pt>
                <c:pt idx="40">
                  <c:v>0.89800000000000024</c:v>
                </c:pt>
                <c:pt idx="41">
                  <c:v>0.92000000000000026</c:v>
                </c:pt>
                <c:pt idx="42">
                  <c:v>0.93</c:v>
                </c:pt>
                <c:pt idx="43">
                  <c:v>0.9600000000000003</c:v>
                </c:pt>
                <c:pt idx="44">
                  <c:v>1.0000000000000002</c:v>
                </c:pt>
                <c:pt idx="45">
                  <c:v>1.0400000000000003</c:v>
                </c:pt>
                <c:pt idx="46">
                  <c:v>1.0450000000000002</c:v>
                </c:pt>
                <c:pt idx="47">
                  <c:v>1.0800000000000003</c:v>
                </c:pt>
                <c:pt idx="48">
                  <c:v>1.1050000000000002</c:v>
                </c:pt>
                <c:pt idx="49">
                  <c:v>1.1200000000000003</c:v>
                </c:pt>
                <c:pt idx="50">
                  <c:v>1.1600000000000004</c:v>
                </c:pt>
                <c:pt idx="51">
                  <c:v>1.1750000000000003</c:v>
                </c:pt>
                <c:pt idx="52">
                  <c:v>1.2000000000000004</c:v>
                </c:pt>
                <c:pt idx="53">
                  <c:v>1.2400000000000004</c:v>
                </c:pt>
                <c:pt idx="54">
                  <c:v>1.2800000000000005</c:v>
                </c:pt>
                <c:pt idx="55">
                  <c:v>1.2997763606708213</c:v>
                </c:pt>
                <c:pt idx="56">
                  <c:v>1.3200000000000005</c:v>
                </c:pt>
                <c:pt idx="57">
                  <c:v>1.3265000000000005</c:v>
                </c:pt>
                <c:pt idx="58">
                  <c:v>1.3600000000000005</c:v>
                </c:pt>
                <c:pt idx="59">
                  <c:v>1.4000000000000006</c:v>
                </c:pt>
                <c:pt idx="60">
                  <c:v>1.4180000000000006</c:v>
                </c:pt>
                <c:pt idx="61">
                  <c:v>1.4400000000000006</c:v>
                </c:pt>
                <c:pt idx="62">
                  <c:v>1.4800000000000006</c:v>
                </c:pt>
                <c:pt idx="63">
                  <c:v>1.4839453125000008</c:v>
                </c:pt>
                <c:pt idx="64">
                  <c:v>1.5200000000000007</c:v>
                </c:pt>
                <c:pt idx="65">
                  <c:v>1.5429769439421344</c:v>
                </c:pt>
                <c:pt idx="66">
                  <c:v>1.5600000000000007</c:v>
                </c:pt>
                <c:pt idx="67">
                  <c:v>1.5973592069892486</c:v>
                </c:pt>
                <c:pt idx="68">
                  <c:v>1.6000000000000008</c:v>
                </c:pt>
                <c:pt idx="69">
                  <c:v>1.6310984848484855</c:v>
                </c:pt>
                <c:pt idx="70">
                  <c:v>1.6400000000000008</c:v>
                </c:pt>
                <c:pt idx="71">
                  <c:v>1.6615960850743465</c:v>
                </c:pt>
                <c:pt idx="72">
                  <c:v>1.6800000000000008</c:v>
                </c:pt>
                <c:pt idx="73">
                  <c:v>1.7020000000000004</c:v>
                </c:pt>
                <c:pt idx="74">
                  <c:v>1.7198652994063781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1.7967645925863776</c:v>
                </c:pt>
                <c:pt idx="78">
                  <c:v>1.8000000000000009</c:v>
                </c:pt>
                <c:pt idx="79">
                  <c:v>1.840000000000001</c:v>
                </c:pt>
                <c:pt idx="80">
                  <c:v>1.8434782608695663</c:v>
                </c:pt>
                <c:pt idx="81">
                  <c:v>1.880000000000001</c:v>
                </c:pt>
                <c:pt idx="82">
                  <c:v>1.8947368421052648</c:v>
                </c:pt>
                <c:pt idx="83">
                  <c:v>1.9057495726390943</c:v>
                </c:pt>
                <c:pt idx="84">
                  <c:v>1.915801658850443</c:v>
                </c:pt>
                <c:pt idx="85">
                  <c:v>1.920000000000001</c:v>
                </c:pt>
                <c:pt idx="86">
                  <c:v>1.9593202093583841</c:v>
                </c:pt>
                <c:pt idx="87">
                  <c:v>1.9600000000000011</c:v>
                </c:pt>
                <c:pt idx="88">
                  <c:v>1.9910465408897084</c:v>
                </c:pt>
                <c:pt idx="89">
                  <c:v>2.0000000000000009</c:v>
                </c:pt>
                <c:pt idx="90">
                  <c:v>2.0400000000000009</c:v>
                </c:pt>
                <c:pt idx="91">
                  <c:v>2.0472460679890192</c:v>
                </c:pt>
                <c:pt idx="92">
                  <c:v>2.080000000000001</c:v>
                </c:pt>
                <c:pt idx="93">
                  <c:v>2.0967783941989717</c:v>
                </c:pt>
                <c:pt idx="94">
                  <c:v>2.120000000000001</c:v>
                </c:pt>
                <c:pt idx="95">
                  <c:v>2.1449142249230575</c:v>
                </c:pt>
                <c:pt idx="96">
                  <c:v>2.160000000000001</c:v>
                </c:pt>
                <c:pt idx="97">
                  <c:v>2.1687169312169319</c:v>
                </c:pt>
                <c:pt idx="98">
                  <c:v>2.2000000000000011</c:v>
                </c:pt>
                <c:pt idx="99">
                  <c:v>2.2400000000000011</c:v>
                </c:pt>
                <c:pt idx="100">
                  <c:v>2.2513581730769237</c:v>
                </c:pt>
                <c:pt idx="101">
                  <c:v>2.269211428025447</c:v>
                </c:pt>
                <c:pt idx="102">
                  <c:v>2.2800000000000011</c:v>
                </c:pt>
                <c:pt idx="103">
                  <c:v>2.2825677966101705</c:v>
                </c:pt>
                <c:pt idx="104">
                  <c:v>2.2939143793888674</c:v>
                </c:pt>
                <c:pt idx="105">
                  <c:v>2.3044677035596135</c:v>
                </c:pt>
                <c:pt idx="106">
                  <c:v>2.3200000000000012</c:v>
                </c:pt>
                <c:pt idx="107">
                  <c:v>2.3201114206128146</c:v>
                </c:pt>
                <c:pt idx="108">
                  <c:v>2.3600000000000012</c:v>
                </c:pt>
                <c:pt idx="109">
                  <c:v>2.3886525189786054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2.4800000000000013</c:v>
                </c:pt>
                <c:pt idx="113">
                  <c:v>2.5184999999999995</c:v>
                </c:pt>
                <c:pt idx="114">
                  <c:v>2.5200000000000014</c:v>
                </c:pt>
                <c:pt idx="115">
                  <c:v>2.5300000000000002</c:v>
                </c:pt>
                <c:pt idx="116">
                  <c:v>2.5591756383712929</c:v>
                </c:pt>
                <c:pt idx="117">
                  <c:v>2.5600000000000014</c:v>
                </c:pt>
                <c:pt idx="118">
                  <c:v>2.5724218157998351</c:v>
                </c:pt>
                <c:pt idx="119">
                  <c:v>2.5844822945440136</c:v>
                </c:pt>
                <c:pt idx="120">
                  <c:v>2.6000000000000014</c:v>
                </c:pt>
                <c:pt idx="121">
                  <c:v>2.6143557422969206</c:v>
                </c:pt>
                <c:pt idx="122">
                  <c:v>2.6400000000000015</c:v>
                </c:pt>
                <c:pt idx="123">
                  <c:v>2.6682932906740122</c:v>
                </c:pt>
                <c:pt idx="124">
                  <c:v>2.6800000000000015</c:v>
                </c:pt>
                <c:pt idx="125">
                  <c:v>2.6834469997356618</c:v>
                </c:pt>
                <c:pt idx="126">
                  <c:v>2.7057276619969772</c:v>
                </c:pt>
                <c:pt idx="127">
                  <c:v>2.7163943286636445</c:v>
                </c:pt>
                <c:pt idx="128">
                  <c:v>2.7200000000000015</c:v>
                </c:pt>
                <c:pt idx="129">
                  <c:v>2.7424560892324044</c:v>
                </c:pt>
                <c:pt idx="130">
                  <c:v>2.7600000000000016</c:v>
                </c:pt>
                <c:pt idx="131">
                  <c:v>2.7804855275443536</c:v>
                </c:pt>
                <c:pt idx="132">
                  <c:v>2.8000000000000016</c:v>
                </c:pt>
                <c:pt idx="133">
                  <c:v>2.8253586693584261</c:v>
                </c:pt>
                <c:pt idx="134">
                  <c:v>2.8400000000000016</c:v>
                </c:pt>
                <c:pt idx="135">
                  <c:v>2.850824742058307</c:v>
                </c:pt>
                <c:pt idx="136">
                  <c:v>2.8667060344444524</c:v>
                </c:pt>
                <c:pt idx="137">
                  <c:v>2.8800000000000017</c:v>
                </c:pt>
                <c:pt idx="138">
                  <c:v>2.8948883481429108</c:v>
                </c:pt>
                <c:pt idx="139">
                  <c:v>2.911304728662774</c:v>
                </c:pt>
                <c:pt idx="140">
                  <c:v>2.9200000000000017</c:v>
                </c:pt>
                <c:pt idx="141">
                  <c:v>2.9222222222222243</c:v>
                </c:pt>
                <c:pt idx="142">
                  <c:v>2.9568415413602618</c:v>
                </c:pt>
                <c:pt idx="143">
                  <c:v>2.9600000000000017</c:v>
                </c:pt>
                <c:pt idx="144">
                  <c:v>2.9775947712418316</c:v>
                </c:pt>
                <c:pt idx="145">
                  <c:v>3.0000000000000018</c:v>
                </c:pt>
                <c:pt idx="146">
                  <c:v>3.0400000000000018</c:v>
                </c:pt>
                <c:pt idx="147">
                  <c:v>3.0400000000000018</c:v>
                </c:pt>
                <c:pt idx="148">
                  <c:v>3.0800000000000018</c:v>
                </c:pt>
                <c:pt idx="149">
                  <c:v>3.0857142857142881</c:v>
                </c:pt>
                <c:pt idx="150">
                  <c:v>3.1200000000000019</c:v>
                </c:pt>
                <c:pt idx="151">
                  <c:v>3.1490000000000018</c:v>
                </c:pt>
                <c:pt idx="152">
                  <c:v>3.1600000000000019</c:v>
                </c:pt>
                <c:pt idx="153">
                  <c:v>3.1790909090909114</c:v>
                </c:pt>
                <c:pt idx="154">
                  <c:v>3.200000000000002</c:v>
                </c:pt>
                <c:pt idx="155">
                  <c:v>3.240000000000002</c:v>
                </c:pt>
                <c:pt idx="156">
                  <c:v>3.2420000000000018</c:v>
                </c:pt>
                <c:pt idx="157">
                  <c:v>3.280000000000002</c:v>
                </c:pt>
                <c:pt idx="158">
                  <c:v>3.3075000000000014</c:v>
                </c:pt>
                <c:pt idx="159">
                  <c:v>3.3200000000000021</c:v>
                </c:pt>
                <c:pt idx="160">
                  <c:v>3.3375000000000017</c:v>
                </c:pt>
                <c:pt idx="161">
                  <c:v>3.3600000000000021</c:v>
                </c:pt>
                <c:pt idx="162">
                  <c:v>3.4000000000000021</c:v>
                </c:pt>
                <c:pt idx="163">
                  <c:v>3.4400000000000022</c:v>
                </c:pt>
                <c:pt idx="164">
                  <c:v>3.4800000000000022</c:v>
                </c:pt>
                <c:pt idx="165">
                  <c:v>3.4975000000000023</c:v>
                </c:pt>
                <c:pt idx="166">
                  <c:v>3.5200000000000022</c:v>
                </c:pt>
                <c:pt idx="167">
                  <c:v>3.5550000000000015</c:v>
                </c:pt>
                <c:pt idx="168">
                  <c:v>3.5600000000000023</c:v>
                </c:pt>
                <c:pt idx="169">
                  <c:v>3.591920955882355</c:v>
                </c:pt>
                <c:pt idx="170">
                  <c:v>3.6000000000000023</c:v>
                </c:pt>
                <c:pt idx="171">
                  <c:v>3.6176923076923106</c:v>
                </c:pt>
                <c:pt idx="172">
                  <c:v>3.6400000000000023</c:v>
                </c:pt>
                <c:pt idx="173">
                  <c:v>3.6800000000000024</c:v>
                </c:pt>
                <c:pt idx="174">
                  <c:v>3.7200000000000024</c:v>
                </c:pt>
                <c:pt idx="175">
                  <c:v>3.7350000000000021</c:v>
                </c:pt>
                <c:pt idx="176">
                  <c:v>3.7600000000000025</c:v>
                </c:pt>
                <c:pt idx="177">
                  <c:v>3.8000000000000025</c:v>
                </c:pt>
                <c:pt idx="178">
                  <c:v>3.8400000000000025</c:v>
                </c:pt>
                <c:pt idx="179">
                  <c:v>3.8800000000000026</c:v>
                </c:pt>
                <c:pt idx="180">
                  <c:v>3.9200000000000026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4.0000000000000027</c:v>
                </c:pt>
                <c:pt idx="184">
                  <c:v>4.0400000000000027</c:v>
                </c:pt>
                <c:pt idx="185">
                  <c:v>4.0800000000000027</c:v>
                </c:pt>
                <c:pt idx="186">
                  <c:v>4.1200000000000028</c:v>
                </c:pt>
                <c:pt idx="187">
                  <c:v>4.1600000000000028</c:v>
                </c:pt>
                <c:pt idx="188">
                  <c:v>4.2000000000000028</c:v>
                </c:pt>
                <c:pt idx="189">
                  <c:v>4.2333333333333369</c:v>
                </c:pt>
                <c:pt idx="190">
                  <c:v>4.2400000000000029</c:v>
                </c:pt>
                <c:pt idx="191">
                  <c:v>4.2800000000000029</c:v>
                </c:pt>
                <c:pt idx="192">
                  <c:v>4.3200000000000029</c:v>
                </c:pt>
                <c:pt idx="193">
                  <c:v>4.360000000000003</c:v>
                </c:pt>
                <c:pt idx="194">
                  <c:v>4.400000000000003</c:v>
                </c:pt>
                <c:pt idx="195">
                  <c:v>4.4400000000000031</c:v>
                </c:pt>
                <c:pt idx="196">
                  <c:v>4.4725000000000046</c:v>
                </c:pt>
                <c:pt idx="197">
                  <c:v>4.4800000000000031</c:v>
                </c:pt>
                <c:pt idx="198">
                  <c:v>4.5200000000000031</c:v>
                </c:pt>
                <c:pt idx="199">
                  <c:v>4.5600000000000032</c:v>
                </c:pt>
                <c:pt idx="200">
                  <c:v>4.6000000000000032</c:v>
                </c:pt>
                <c:pt idx="201">
                  <c:v>4.6400000000000032</c:v>
                </c:pt>
                <c:pt idx="202">
                  <c:v>4.6800000000000033</c:v>
                </c:pt>
                <c:pt idx="203">
                  <c:v>4.7200000000000033</c:v>
                </c:pt>
                <c:pt idx="204">
                  <c:v>4.7600000000000033</c:v>
                </c:pt>
                <c:pt idx="205">
                  <c:v>4.8000000000000034</c:v>
                </c:pt>
                <c:pt idx="206">
                  <c:v>4.8400000000000034</c:v>
                </c:pt>
                <c:pt idx="207">
                  <c:v>4.8540625000000022</c:v>
                </c:pt>
                <c:pt idx="208">
                  <c:v>4.8783971948674125</c:v>
                </c:pt>
                <c:pt idx="209">
                  <c:v>4.8800000000000034</c:v>
                </c:pt>
                <c:pt idx="210">
                  <c:v>4.9200000000000035</c:v>
                </c:pt>
                <c:pt idx="211">
                  <c:v>4.9600000000000035</c:v>
                </c:pt>
                <c:pt idx="212">
                  <c:v>5</c:v>
                </c:pt>
              </c:numCache>
            </c:numRef>
          </c:xVal>
          <c:yVal>
            <c:numRef>
              <c:f>Sheet1!$E$5:$E$217</c:f>
              <c:numCache>
                <c:formatCode>0.0000E+00</c:formatCode>
                <c:ptCount val="213"/>
                <c:pt idx="0">
                  <c:v>179.99999999999997</c:v>
                </c:pt>
                <c:pt idx="1">
                  <c:v>179.8832745029618</c:v>
                </c:pt>
                <c:pt idx="2">
                  <c:v>179.33052161807043</c:v>
                </c:pt>
                <c:pt idx="3">
                  <c:v>178.80937965193706</c:v>
                </c:pt>
                <c:pt idx="4">
                  <c:v>178.26551940643483</c:v>
                </c:pt>
                <c:pt idx="5">
                  <c:v>177.25295100674913</c:v>
                </c:pt>
                <c:pt idx="6">
                  <c:v>175.17358934527635</c:v>
                </c:pt>
                <c:pt idx="7">
                  <c:v>173.81035599509596</c:v>
                </c:pt>
                <c:pt idx="8">
                  <c:v>168.99346881778234</c:v>
                </c:pt>
                <c:pt idx="9">
                  <c:v>162.85315128621846</c:v>
                </c:pt>
                <c:pt idx="10">
                  <c:v>157.79854802427491</c:v>
                </c:pt>
                <c:pt idx="11">
                  <c:v>155.40071363509338</c:v>
                </c:pt>
                <c:pt idx="12">
                  <c:v>147.23058657573034</c:v>
                </c:pt>
                <c:pt idx="13">
                  <c:v>145.32986849619593</c:v>
                </c:pt>
                <c:pt idx="14">
                  <c:v>139.70073923823114</c:v>
                </c:pt>
                <c:pt idx="15">
                  <c:v>138.68654792836364</c:v>
                </c:pt>
                <c:pt idx="16">
                  <c:v>130.54234384512486</c:v>
                </c:pt>
                <c:pt idx="17">
                  <c:v>129.9843524398986</c:v>
                </c:pt>
                <c:pt idx="18">
                  <c:v>121.77275481329404</c:v>
                </c:pt>
                <c:pt idx="19">
                  <c:v>121.31789543305629</c:v>
                </c:pt>
                <c:pt idx="20">
                  <c:v>119.49423256693994</c:v>
                </c:pt>
                <c:pt idx="21">
                  <c:v>112.8637935322708</c:v>
                </c:pt>
                <c:pt idx="22">
                  <c:v>110.55339603278576</c:v>
                </c:pt>
                <c:pt idx="23">
                  <c:v>107.70408540532782</c:v>
                </c:pt>
                <c:pt idx="24">
                  <c:v>104.75941949693787</c:v>
                </c:pt>
                <c:pt idx="25">
                  <c:v>99.500440713833044</c:v>
                </c:pt>
                <c:pt idx="26">
                  <c:v>97.044778374209557</c:v>
                </c:pt>
                <c:pt idx="27">
                  <c:v>89.852911977337541</c:v>
                </c:pt>
                <c:pt idx="28">
                  <c:v>88.770594270846445</c:v>
                </c:pt>
                <c:pt idx="29">
                  <c:v>83.231657995810124</c:v>
                </c:pt>
                <c:pt idx="30">
                  <c:v>77.187407762342559</c:v>
                </c:pt>
                <c:pt idx="31">
                  <c:v>71.736941713591747</c:v>
                </c:pt>
                <c:pt idx="32">
                  <c:v>66.88728749804099</c:v>
                </c:pt>
                <c:pt idx="33">
                  <c:v>62.633742752542247</c:v>
                </c:pt>
                <c:pt idx="34">
                  <c:v>59.249667815139347</c:v>
                </c:pt>
                <c:pt idx="35">
                  <c:v>58.963801490828182</c:v>
                </c:pt>
                <c:pt idx="36">
                  <c:v>55.843094104335194</c:v>
                </c:pt>
                <c:pt idx="37">
                  <c:v>55.843094104335734</c:v>
                </c:pt>
                <c:pt idx="38">
                  <c:v>53.805015701393934</c:v>
                </c:pt>
                <c:pt idx="39">
                  <c:v>53.235511616933294</c:v>
                </c:pt>
                <c:pt idx="40">
                  <c:v>52.225889172540583</c:v>
                </c:pt>
                <c:pt idx="41">
                  <c:v>51.109697367928703</c:v>
                </c:pt>
                <c:pt idx="42">
                  <c:v>50.647699959888094</c:v>
                </c:pt>
                <c:pt idx="43">
                  <c:v>49.409545066908962</c:v>
                </c:pt>
                <c:pt idx="44">
                  <c:v>48.068689141388539</c:v>
                </c:pt>
                <c:pt idx="45">
                  <c:v>47.016008119600627</c:v>
                </c:pt>
                <c:pt idx="46">
                  <c:v>46.90117177621751</c:v>
                </c:pt>
                <c:pt idx="47">
                  <c:v>46.181934917516259</c:v>
                </c:pt>
                <c:pt idx="48">
                  <c:v>45.74744389249247</c:v>
                </c:pt>
                <c:pt idx="49">
                  <c:v>45.513360725898607</c:v>
                </c:pt>
                <c:pt idx="50">
                  <c:v>44.976863856342248</c:v>
                </c:pt>
                <c:pt idx="51">
                  <c:v>44.806594709253247</c:v>
                </c:pt>
                <c:pt idx="52">
                  <c:v>44.55849799600113</c:v>
                </c:pt>
                <c:pt idx="53">
                  <c:v>44.264429593939845</c:v>
                </c:pt>
                <c:pt idx="54">
                  <c:v>44.123333058996991</c:v>
                </c:pt>
                <c:pt idx="55">
                  <c:v>44.123830044415243</c:v>
                </c:pt>
                <c:pt idx="56">
                  <c:v>44.176059115252713</c:v>
                </c:pt>
                <c:pt idx="57">
                  <c:v>44.206951620757749</c:v>
                </c:pt>
                <c:pt idx="58">
                  <c:v>44.475084378634286</c:v>
                </c:pt>
                <c:pt idx="59">
                  <c:v>44.850154069112875</c:v>
                </c:pt>
                <c:pt idx="60">
                  <c:v>44.945286303355118</c:v>
                </c:pt>
                <c:pt idx="61">
                  <c:v>45.012423307156411</c:v>
                </c:pt>
                <c:pt idx="62">
                  <c:v>45.042768575213557</c:v>
                </c:pt>
                <c:pt idx="63">
                  <c:v>45.043130791502904</c:v>
                </c:pt>
                <c:pt idx="64">
                  <c:v>45.04864419800915</c:v>
                </c:pt>
                <c:pt idx="65">
                  <c:v>45.089360945308037</c:v>
                </c:pt>
                <c:pt idx="66">
                  <c:v>45.149530343874169</c:v>
                </c:pt>
                <c:pt idx="67">
                  <c:v>45.441033393823069</c:v>
                </c:pt>
                <c:pt idx="68">
                  <c:v>45.47097345979472</c:v>
                </c:pt>
                <c:pt idx="69">
                  <c:v>45.932598238129557</c:v>
                </c:pt>
                <c:pt idx="70">
                  <c:v>46.106418078500077</c:v>
                </c:pt>
                <c:pt idx="71">
                  <c:v>46.612991632564679</c:v>
                </c:pt>
                <c:pt idx="72">
                  <c:v>47.146755886245408</c:v>
                </c:pt>
                <c:pt idx="73">
                  <c:v>47.915949734969665</c:v>
                </c:pt>
                <c:pt idx="74">
                  <c:v>48.651198817063914</c:v>
                </c:pt>
                <c:pt idx="75">
                  <c:v>48.657140783460122</c:v>
                </c:pt>
                <c:pt idx="76">
                  <c:v>50.676539964505714</c:v>
                </c:pt>
                <c:pt idx="77">
                  <c:v>53.012336089225798</c:v>
                </c:pt>
                <c:pt idx="78">
                  <c:v>53.23794901099928</c:v>
                </c:pt>
                <c:pt idx="79">
                  <c:v>56.339826082047907</c:v>
                </c:pt>
                <c:pt idx="80">
                  <c:v>56.645044112152974</c:v>
                </c:pt>
                <c:pt idx="81">
                  <c:v>60.118918573494447</c:v>
                </c:pt>
                <c:pt idx="82">
                  <c:v>61.658067627600992</c:v>
                </c:pt>
                <c:pt idx="83">
                  <c:v>62.848430426788298</c:v>
                </c:pt>
                <c:pt idx="84">
                  <c:v>63.980966152942202</c:v>
                </c:pt>
                <c:pt idx="85">
                  <c:v>64.465338517189295</c:v>
                </c:pt>
                <c:pt idx="86">
                  <c:v>69.204976427098714</c:v>
                </c:pt>
                <c:pt idx="87">
                  <c:v>69.29246980210236</c:v>
                </c:pt>
                <c:pt idx="88">
                  <c:v>73.456396276954521</c:v>
                </c:pt>
                <c:pt idx="89">
                  <c:v>74.708234258020326</c:v>
                </c:pt>
                <c:pt idx="90">
                  <c:v>80.56607008407201</c:v>
                </c:pt>
                <c:pt idx="91">
                  <c:v>81.673787206168214</c:v>
                </c:pt>
                <c:pt idx="92">
                  <c:v>86.840999782620671</c:v>
                </c:pt>
                <c:pt idx="93">
                  <c:v>89.539433687942022</c:v>
                </c:pt>
                <c:pt idx="94">
                  <c:v>93.433056641346369</c:v>
                </c:pt>
                <c:pt idx="95">
                  <c:v>97.716621684875648</c:v>
                </c:pt>
                <c:pt idx="96">
                  <c:v>100.35913634323437</c:v>
                </c:pt>
                <c:pt idx="97">
                  <c:v>101.90161795458668</c:v>
                </c:pt>
                <c:pt idx="98">
                  <c:v>107.51985087435919</c:v>
                </c:pt>
                <c:pt idx="99">
                  <c:v>114.86580081105041</c:v>
                </c:pt>
                <c:pt idx="100">
                  <c:v>116.97783554068947</c:v>
                </c:pt>
                <c:pt idx="101">
                  <c:v>120.31786040302885</c:v>
                </c:pt>
                <c:pt idx="102">
                  <c:v>122.34778380145335</c:v>
                </c:pt>
                <c:pt idx="103">
                  <c:v>122.8318985833065</c:v>
                </c:pt>
                <c:pt idx="104">
                  <c:v>124.97625152173961</c:v>
                </c:pt>
                <c:pt idx="105">
                  <c:v>126.97694549405647</c:v>
                </c:pt>
                <c:pt idx="106">
                  <c:v>129.93033834391153</c:v>
                </c:pt>
                <c:pt idx="107">
                  <c:v>129.95155698561737</c:v>
                </c:pt>
                <c:pt idx="108">
                  <c:v>137.57426911215003</c:v>
                </c:pt>
                <c:pt idx="109">
                  <c:v>143.06708058261427</c:v>
                </c:pt>
                <c:pt idx="110">
                  <c:v>145.24358544509033</c:v>
                </c:pt>
                <c:pt idx="111">
                  <c:v>152.9070631287407</c:v>
                </c:pt>
                <c:pt idx="112">
                  <c:v>160.53706990546664</c:v>
                </c:pt>
                <c:pt idx="113">
                  <c:v>167.81820109441605</c:v>
                </c:pt>
                <c:pt idx="114">
                  <c:v>168.09841341704742</c:v>
                </c:pt>
                <c:pt idx="115">
                  <c:v>169.9649691881686</c:v>
                </c:pt>
                <c:pt idx="116">
                  <c:v>175.37544298026265</c:v>
                </c:pt>
                <c:pt idx="117">
                  <c:v>175.5266882481358</c:v>
                </c:pt>
                <c:pt idx="118">
                  <c:v>177.81270012753276</c:v>
                </c:pt>
                <c:pt idx="119">
                  <c:v>-179.95327209904843</c:v>
                </c:pt>
                <c:pt idx="120">
                  <c:v>-177.09536716099376</c:v>
                </c:pt>
                <c:pt idx="121">
                  <c:v>-174.48925545041769</c:v>
                </c:pt>
                <c:pt idx="122">
                  <c:v>-169.86389950244893</c:v>
                </c:pt>
                <c:pt idx="123">
                  <c:v>-164.70283597148349</c:v>
                </c:pt>
                <c:pt idx="124">
                  <c:v>-162.62451888999192</c:v>
                </c:pt>
                <c:pt idx="125">
                  <c:v>-162.01504038617884</c:v>
                </c:pt>
                <c:pt idx="126">
                  <c:v>-158.07987777879313</c:v>
                </c:pt>
                <c:pt idx="127">
                  <c:v>-156.18591177896405</c:v>
                </c:pt>
                <c:pt idx="128">
                  <c:v>-155.5459242950281</c:v>
                </c:pt>
                <c:pt idx="129">
                  <c:v>-151.63581999996617</c:v>
                </c:pt>
                <c:pt idx="130">
                  <c:v>-148.65600306367</c:v>
                </c:pt>
                <c:pt idx="131">
                  <c:v>-145.16841820192022</c:v>
                </c:pt>
                <c:pt idx="132">
                  <c:v>-141.94034050095999</c:v>
                </c:pt>
                <c:pt idx="133">
                  <c:v>-137.7559839933663</c:v>
                </c:pt>
                <c:pt idx="134">
                  <c:v>-135.34201500215929</c:v>
                </c:pt>
                <c:pt idx="135">
                  <c:v>-133.59210908230909</c:v>
                </c:pt>
                <c:pt idx="136">
                  <c:v>-131.04184060394442</c:v>
                </c:pt>
                <c:pt idx="137">
                  <c:v>-128.88246903929672</c:v>
                </c:pt>
                <c:pt idx="138">
                  <c:v>-126.51886358437143</c:v>
                </c:pt>
                <c:pt idx="139">
                  <c:v>-123.94935128744454</c:v>
                </c:pt>
                <c:pt idx="140">
                  <c:v>-122.570313052432</c:v>
                </c:pt>
                <c:pt idx="141">
                  <c:v>-122.21815163186282</c:v>
                </c:pt>
                <c:pt idx="142">
                  <c:v>-116.83309412343176</c:v>
                </c:pt>
                <c:pt idx="143">
                  <c:v>-116.34767459524585</c:v>
                </c:pt>
                <c:pt idx="144">
                  <c:v>-113.64620399332387</c:v>
                </c:pt>
                <c:pt idx="145">
                  <c:v>-110.24739879980855</c:v>
                </c:pt>
                <c:pt idx="146">
                  <c:v>-104.30095334459683</c:v>
                </c:pt>
                <c:pt idx="147">
                  <c:v>-104.30095334466053</c:v>
                </c:pt>
                <c:pt idx="148">
                  <c:v>-98.581599572024558</c:v>
                </c:pt>
                <c:pt idx="149">
                  <c:v>-97.793641033459934</c:v>
                </c:pt>
                <c:pt idx="150">
                  <c:v>-93.127138814329399</c:v>
                </c:pt>
                <c:pt idx="151">
                  <c:v>-89.358286081723904</c:v>
                </c:pt>
                <c:pt idx="152">
                  <c:v>-87.954422343137921</c:v>
                </c:pt>
                <c:pt idx="153">
                  <c:v>-85.55877366459049</c:v>
                </c:pt>
                <c:pt idx="154">
                  <c:v>-83.03358329929101</c:v>
                </c:pt>
                <c:pt idx="155">
                  <c:v>-78.331609861781033</c:v>
                </c:pt>
                <c:pt idx="156">
                  <c:v>-78.10077901070062</c:v>
                </c:pt>
                <c:pt idx="157">
                  <c:v>-73.789367454545868</c:v>
                </c:pt>
                <c:pt idx="158">
                  <c:v>-70.755061938089838</c:v>
                </c:pt>
                <c:pt idx="159">
                  <c:v>-69.398812191479038</c:v>
                </c:pt>
                <c:pt idx="160">
                  <c:v>-67.523289519217997</c:v>
                </c:pt>
                <c:pt idx="161">
                  <c:v>-65.150693599040167</c:v>
                </c:pt>
                <c:pt idx="162">
                  <c:v>-61.0353837110098</c:v>
                </c:pt>
                <c:pt idx="163">
                  <c:v>-57.04153912794829</c:v>
                </c:pt>
                <c:pt idx="164">
                  <c:v>-53.154893723980123</c:v>
                </c:pt>
                <c:pt idx="165">
                  <c:v>-51.470934986908865</c:v>
                </c:pt>
                <c:pt idx="166">
                  <c:v>-49.349356454227873</c:v>
                </c:pt>
                <c:pt idx="167">
                  <c:v>-46.071145935746742</c:v>
                </c:pt>
                <c:pt idx="168">
                  <c:v>-45.60426141987692</c:v>
                </c:pt>
                <c:pt idx="169">
                  <c:v>-42.629574063543402</c:v>
                </c:pt>
                <c:pt idx="170">
                  <c:v>-41.864370398690667</c:v>
                </c:pt>
                <c:pt idx="171">
                  <c:v>-40.182935349797468</c:v>
                </c:pt>
                <c:pt idx="172">
                  <c:v>-38.061392033935086</c:v>
                </c:pt>
                <c:pt idx="173">
                  <c:v>-34.148128846610682</c:v>
                </c:pt>
                <c:pt idx="174">
                  <c:v>-30.111917555317895</c:v>
                </c:pt>
                <c:pt idx="175">
                  <c:v>-28.563289317768024</c:v>
                </c:pt>
                <c:pt idx="176">
                  <c:v>-25.927413849640022</c:v>
                </c:pt>
                <c:pt idx="177">
                  <c:v>-21.570566770667337</c:v>
                </c:pt>
                <c:pt idx="178">
                  <c:v>-17.04160809501915</c:v>
                </c:pt>
                <c:pt idx="179">
                  <c:v>-12.344680627830487</c:v>
                </c:pt>
                <c:pt idx="180">
                  <c:v>-7.4987372549336744</c:v>
                </c:pt>
                <c:pt idx="181">
                  <c:v>-2.5385739587898786</c:v>
                </c:pt>
                <c:pt idx="182">
                  <c:v>2.4722067131311927</c:v>
                </c:pt>
                <c:pt idx="183">
                  <c:v>2.4722067131058774</c:v>
                </c:pt>
                <c:pt idx="184">
                  <c:v>7.362998593372061</c:v>
                </c:pt>
                <c:pt idx="185">
                  <c:v>12.116619954407675</c:v>
                </c:pt>
                <c:pt idx="186">
                  <c:v>16.730929117710438</c:v>
                </c:pt>
                <c:pt idx="187">
                  <c:v>21.220240580342658</c:v>
                </c:pt>
                <c:pt idx="188">
                  <c:v>25.610265305971488</c:v>
                </c:pt>
                <c:pt idx="189">
                  <c:v>29.225704510868578</c:v>
                </c:pt>
                <c:pt idx="190">
                  <c:v>29.950745426357663</c:v>
                </c:pt>
                <c:pt idx="191">
                  <c:v>34.334397345460076</c:v>
                </c:pt>
                <c:pt idx="192">
                  <c:v>38.74009670359527</c:v>
                </c:pt>
                <c:pt idx="193">
                  <c:v>43.128844826933573</c:v>
                </c:pt>
                <c:pt idx="194">
                  <c:v>47.453589831487221</c:v>
                </c:pt>
                <c:pt idx="195">
                  <c:v>51.661320353060354</c:v>
                </c:pt>
                <c:pt idx="196">
                  <c:v>54.951568498932758</c:v>
                </c:pt>
                <c:pt idx="197">
                  <c:v>55.690245110676962</c:v>
                </c:pt>
                <c:pt idx="198">
                  <c:v>59.472522192249279</c:v>
                </c:pt>
                <c:pt idx="199">
                  <c:v>62.930962268471859</c:v>
                </c:pt>
                <c:pt idx="200">
                  <c:v>65.986463713886323</c:v>
                </c:pt>
                <c:pt idx="201">
                  <c:v>68.550910164544376</c:v>
                </c:pt>
                <c:pt idx="202">
                  <c:v>70.530522640244584</c:v>
                </c:pt>
                <c:pt idx="203">
                  <c:v>71.826197696724009</c:v>
                </c:pt>
                <c:pt idx="204">
                  <c:v>72.333058634795222</c:v>
                </c:pt>
                <c:pt idx="205">
                  <c:v>71.940434560953065</c:v>
                </c:pt>
                <c:pt idx="206">
                  <c:v>70.745249536106357</c:v>
                </c:pt>
                <c:pt idx="207">
                  <c:v>70.154647075906965</c:v>
                </c:pt>
                <c:pt idx="208">
                  <c:v>68.605658087255421</c:v>
                </c:pt>
                <c:pt idx="209">
                  <c:v>68.492413136808636</c:v>
                </c:pt>
                <c:pt idx="210">
                  <c:v>64.872312121424912</c:v>
                </c:pt>
                <c:pt idx="211">
                  <c:v>59.911369305244939</c:v>
                </c:pt>
                <c:pt idx="212">
                  <c:v>53.600551904129375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89-43D1-BD92-C1E1C01DCE99}"/>
            </c:ext>
          </c:extLst>
        </c:ser>
        <c:ser>
          <c:idx val="3"/>
          <c:order val="3"/>
          <c:tx>
            <c:strRef>
              <c:f>Sheet1!$F$2:$F$4</c:f>
              <c:strCache>
                <c:ptCount val="3"/>
                <c:pt idx="0">
                  <c:v>omega_SW</c:v>
                </c:pt>
                <c:pt idx="1">
                  <c:v>Angular Velocity1 (rad/sec)</c:v>
                </c:pt>
                <c:pt idx="2">
                  <c:v>Ω</c:v>
                </c:pt>
              </c:strCache>
            </c:strRef>
          </c:tx>
          <c:xVal>
            <c:numRef>
              <c:f>Sheet1!$B$5:$B$217</c:f>
              <c:numCache>
                <c:formatCode>0.000</c:formatCode>
                <c:ptCount val="213"/>
                <c:pt idx="0">
                  <c:v>0</c:v>
                </c:pt>
                <c:pt idx="1">
                  <c:v>2.0879139381978166E-2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6.4528357302962455E-2</c:v>
                </c:pt>
                <c:pt idx="5">
                  <c:v>0.08</c:v>
                </c:pt>
                <c:pt idx="6">
                  <c:v>0.10603174603174603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0.2278043831168832</c:v>
                </c:pt>
                <c:pt idx="11">
                  <c:v>0.24000000000000002</c:v>
                </c:pt>
                <c:pt idx="12">
                  <c:v>0.28000000000000003</c:v>
                </c:pt>
                <c:pt idx="13">
                  <c:v>0.28904230537276715</c:v>
                </c:pt>
                <c:pt idx="14">
                  <c:v>0.31531068999142092</c:v>
                </c:pt>
                <c:pt idx="15">
                  <c:v>0.32</c:v>
                </c:pt>
                <c:pt idx="16">
                  <c:v>0.35743857591683692</c:v>
                </c:pt>
                <c:pt idx="17">
                  <c:v>0.36</c:v>
                </c:pt>
                <c:pt idx="18">
                  <c:v>0.39789081885856087</c:v>
                </c:pt>
                <c:pt idx="19">
                  <c:v>0.39999999999999997</c:v>
                </c:pt>
                <c:pt idx="20">
                  <c:v>0.40851152116921591</c:v>
                </c:pt>
                <c:pt idx="21">
                  <c:v>0.43999999999999995</c:v>
                </c:pt>
                <c:pt idx="22">
                  <c:v>0.45121212121212118</c:v>
                </c:pt>
                <c:pt idx="23">
                  <c:v>0.46516444566131632</c:v>
                </c:pt>
                <c:pt idx="24">
                  <c:v>0.47999999999999993</c:v>
                </c:pt>
                <c:pt idx="25">
                  <c:v>0.50703296703296707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0.56628571428571417</c:v>
                </c:pt>
                <c:pt idx="29">
                  <c:v>0.6</c:v>
                </c:pt>
                <c:pt idx="30">
                  <c:v>0.64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0.76000000000000012</c:v>
                </c:pt>
                <c:pt idx="34">
                  <c:v>0.7966666666666673</c:v>
                </c:pt>
                <c:pt idx="35">
                  <c:v>0.80000000000000016</c:v>
                </c:pt>
                <c:pt idx="36">
                  <c:v>0.84000000000000019</c:v>
                </c:pt>
                <c:pt idx="37">
                  <c:v>0.84000000000000019</c:v>
                </c:pt>
                <c:pt idx="38">
                  <c:v>0.87049999999999994</c:v>
                </c:pt>
                <c:pt idx="39">
                  <c:v>0.88000000000000023</c:v>
                </c:pt>
                <c:pt idx="40">
                  <c:v>0.89800000000000024</c:v>
                </c:pt>
                <c:pt idx="41">
                  <c:v>0.92000000000000026</c:v>
                </c:pt>
                <c:pt idx="42">
                  <c:v>0.93</c:v>
                </c:pt>
                <c:pt idx="43">
                  <c:v>0.9600000000000003</c:v>
                </c:pt>
                <c:pt idx="44">
                  <c:v>1.0000000000000002</c:v>
                </c:pt>
                <c:pt idx="45">
                  <c:v>1.0400000000000003</c:v>
                </c:pt>
                <c:pt idx="46">
                  <c:v>1.0450000000000002</c:v>
                </c:pt>
                <c:pt idx="47">
                  <c:v>1.0800000000000003</c:v>
                </c:pt>
                <c:pt idx="48">
                  <c:v>1.1050000000000002</c:v>
                </c:pt>
                <c:pt idx="49">
                  <c:v>1.1200000000000003</c:v>
                </c:pt>
                <c:pt idx="50">
                  <c:v>1.1600000000000004</c:v>
                </c:pt>
                <c:pt idx="51">
                  <c:v>1.1750000000000003</c:v>
                </c:pt>
                <c:pt idx="52">
                  <c:v>1.2000000000000004</c:v>
                </c:pt>
                <c:pt idx="53">
                  <c:v>1.2400000000000004</c:v>
                </c:pt>
                <c:pt idx="54">
                  <c:v>1.2800000000000005</c:v>
                </c:pt>
                <c:pt idx="55">
                  <c:v>1.2997763606708213</c:v>
                </c:pt>
                <c:pt idx="56">
                  <c:v>1.3200000000000005</c:v>
                </c:pt>
                <c:pt idx="57">
                  <c:v>1.3265000000000005</c:v>
                </c:pt>
                <c:pt idx="58">
                  <c:v>1.3600000000000005</c:v>
                </c:pt>
                <c:pt idx="59">
                  <c:v>1.4000000000000006</c:v>
                </c:pt>
                <c:pt idx="60">
                  <c:v>1.4180000000000006</c:v>
                </c:pt>
                <c:pt idx="61">
                  <c:v>1.4400000000000006</c:v>
                </c:pt>
                <c:pt idx="62">
                  <c:v>1.4800000000000006</c:v>
                </c:pt>
                <c:pt idx="63">
                  <c:v>1.4839453125000008</c:v>
                </c:pt>
                <c:pt idx="64">
                  <c:v>1.5200000000000007</c:v>
                </c:pt>
                <c:pt idx="65">
                  <c:v>1.5429769439421344</c:v>
                </c:pt>
                <c:pt idx="66">
                  <c:v>1.5600000000000007</c:v>
                </c:pt>
                <c:pt idx="67">
                  <c:v>1.5973592069892486</c:v>
                </c:pt>
                <c:pt idx="68">
                  <c:v>1.6000000000000008</c:v>
                </c:pt>
                <c:pt idx="69">
                  <c:v>1.6310984848484855</c:v>
                </c:pt>
                <c:pt idx="70">
                  <c:v>1.6400000000000008</c:v>
                </c:pt>
                <c:pt idx="71">
                  <c:v>1.6615960850743465</c:v>
                </c:pt>
                <c:pt idx="72">
                  <c:v>1.6800000000000008</c:v>
                </c:pt>
                <c:pt idx="73">
                  <c:v>1.7020000000000004</c:v>
                </c:pt>
                <c:pt idx="74">
                  <c:v>1.7198652994063781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1.7967645925863776</c:v>
                </c:pt>
                <c:pt idx="78">
                  <c:v>1.8000000000000009</c:v>
                </c:pt>
                <c:pt idx="79">
                  <c:v>1.840000000000001</c:v>
                </c:pt>
                <c:pt idx="80">
                  <c:v>1.8434782608695663</c:v>
                </c:pt>
                <c:pt idx="81">
                  <c:v>1.880000000000001</c:v>
                </c:pt>
                <c:pt idx="82">
                  <c:v>1.8947368421052648</c:v>
                </c:pt>
                <c:pt idx="83">
                  <c:v>1.9057495726390943</c:v>
                </c:pt>
                <c:pt idx="84">
                  <c:v>1.915801658850443</c:v>
                </c:pt>
                <c:pt idx="85">
                  <c:v>1.920000000000001</c:v>
                </c:pt>
                <c:pt idx="86">
                  <c:v>1.9593202093583841</c:v>
                </c:pt>
                <c:pt idx="87">
                  <c:v>1.9600000000000011</c:v>
                </c:pt>
                <c:pt idx="88">
                  <c:v>1.9910465408897084</c:v>
                </c:pt>
                <c:pt idx="89">
                  <c:v>2.0000000000000009</c:v>
                </c:pt>
                <c:pt idx="90">
                  <c:v>2.0400000000000009</c:v>
                </c:pt>
                <c:pt idx="91">
                  <c:v>2.0472460679890192</c:v>
                </c:pt>
                <c:pt idx="92">
                  <c:v>2.080000000000001</c:v>
                </c:pt>
                <c:pt idx="93">
                  <c:v>2.0967783941989717</c:v>
                </c:pt>
                <c:pt idx="94">
                  <c:v>2.120000000000001</c:v>
                </c:pt>
                <c:pt idx="95">
                  <c:v>2.1449142249230575</c:v>
                </c:pt>
                <c:pt idx="96">
                  <c:v>2.160000000000001</c:v>
                </c:pt>
                <c:pt idx="97">
                  <c:v>2.1687169312169319</c:v>
                </c:pt>
                <c:pt idx="98">
                  <c:v>2.2000000000000011</c:v>
                </c:pt>
                <c:pt idx="99">
                  <c:v>2.2400000000000011</c:v>
                </c:pt>
                <c:pt idx="100">
                  <c:v>2.2513581730769237</c:v>
                </c:pt>
                <c:pt idx="101">
                  <c:v>2.269211428025447</c:v>
                </c:pt>
                <c:pt idx="102">
                  <c:v>2.2800000000000011</c:v>
                </c:pt>
                <c:pt idx="103">
                  <c:v>2.2825677966101705</c:v>
                </c:pt>
                <c:pt idx="104">
                  <c:v>2.2939143793888674</c:v>
                </c:pt>
                <c:pt idx="105">
                  <c:v>2.3044677035596135</c:v>
                </c:pt>
                <c:pt idx="106">
                  <c:v>2.3200000000000012</c:v>
                </c:pt>
                <c:pt idx="107">
                  <c:v>2.3201114206128146</c:v>
                </c:pt>
                <c:pt idx="108">
                  <c:v>2.3600000000000012</c:v>
                </c:pt>
                <c:pt idx="109">
                  <c:v>2.3886525189786054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2.4800000000000013</c:v>
                </c:pt>
                <c:pt idx="113">
                  <c:v>2.5184999999999995</c:v>
                </c:pt>
                <c:pt idx="114">
                  <c:v>2.5200000000000014</c:v>
                </c:pt>
                <c:pt idx="115">
                  <c:v>2.5300000000000002</c:v>
                </c:pt>
                <c:pt idx="116">
                  <c:v>2.5591756383712929</c:v>
                </c:pt>
                <c:pt idx="117">
                  <c:v>2.5600000000000014</c:v>
                </c:pt>
                <c:pt idx="118">
                  <c:v>2.5724218157998351</c:v>
                </c:pt>
                <c:pt idx="119">
                  <c:v>2.5844822945440136</c:v>
                </c:pt>
                <c:pt idx="120">
                  <c:v>2.6000000000000014</c:v>
                </c:pt>
                <c:pt idx="121">
                  <c:v>2.6143557422969206</c:v>
                </c:pt>
                <c:pt idx="122">
                  <c:v>2.6400000000000015</c:v>
                </c:pt>
                <c:pt idx="123">
                  <c:v>2.6682932906740122</c:v>
                </c:pt>
                <c:pt idx="124">
                  <c:v>2.6800000000000015</c:v>
                </c:pt>
                <c:pt idx="125">
                  <c:v>2.6834469997356618</c:v>
                </c:pt>
                <c:pt idx="126">
                  <c:v>2.7057276619969772</c:v>
                </c:pt>
                <c:pt idx="127">
                  <c:v>2.7163943286636445</c:v>
                </c:pt>
                <c:pt idx="128">
                  <c:v>2.7200000000000015</c:v>
                </c:pt>
                <c:pt idx="129">
                  <c:v>2.7424560892324044</c:v>
                </c:pt>
                <c:pt idx="130">
                  <c:v>2.7600000000000016</c:v>
                </c:pt>
                <c:pt idx="131">
                  <c:v>2.7804855275443536</c:v>
                </c:pt>
                <c:pt idx="132">
                  <c:v>2.8000000000000016</c:v>
                </c:pt>
                <c:pt idx="133">
                  <c:v>2.8253586693584261</c:v>
                </c:pt>
                <c:pt idx="134">
                  <c:v>2.8400000000000016</c:v>
                </c:pt>
                <c:pt idx="135">
                  <c:v>2.850824742058307</c:v>
                </c:pt>
                <c:pt idx="136">
                  <c:v>2.8667060344444524</c:v>
                </c:pt>
                <c:pt idx="137">
                  <c:v>2.8800000000000017</c:v>
                </c:pt>
                <c:pt idx="138">
                  <c:v>2.8948883481429108</c:v>
                </c:pt>
                <c:pt idx="139">
                  <c:v>2.911304728662774</c:v>
                </c:pt>
                <c:pt idx="140">
                  <c:v>2.9200000000000017</c:v>
                </c:pt>
                <c:pt idx="141">
                  <c:v>2.9222222222222243</c:v>
                </c:pt>
                <c:pt idx="142">
                  <c:v>2.9568415413602618</c:v>
                </c:pt>
                <c:pt idx="143">
                  <c:v>2.9600000000000017</c:v>
                </c:pt>
                <c:pt idx="144">
                  <c:v>2.9775947712418316</c:v>
                </c:pt>
                <c:pt idx="145">
                  <c:v>3.0000000000000018</c:v>
                </c:pt>
                <c:pt idx="146">
                  <c:v>3.0400000000000018</c:v>
                </c:pt>
                <c:pt idx="147">
                  <c:v>3.0400000000000018</c:v>
                </c:pt>
                <c:pt idx="148">
                  <c:v>3.0800000000000018</c:v>
                </c:pt>
                <c:pt idx="149">
                  <c:v>3.0857142857142881</c:v>
                </c:pt>
                <c:pt idx="150">
                  <c:v>3.1200000000000019</c:v>
                </c:pt>
                <c:pt idx="151">
                  <c:v>3.1490000000000018</c:v>
                </c:pt>
                <c:pt idx="152">
                  <c:v>3.1600000000000019</c:v>
                </c:pt>
                <c:pt idx="153">
                  <c:v>3.1790909090909114</c:v>
                </c:pt>
                <c:pt idx="154">
                  <c:v>3.200000000000002</c:v>
                </c:pt>
                <c:pt idx="155">
                  <c:v>3.240000000000002</c:v>
                </c:pt>
                <c:pt idx="156">
                  <c:v>3.2420000000000018</c:v>
                </c:pt>
                <c:pt idx="157">
                  <c:v>3.280000000000002</c:v>
                </c:pt>
                <c:pt idx="158">
                  <c:v>3.3075000000000014</c:v>
                </c:pt>
                <c:pt idx="159">
                  <c:v>3.3200000000000021</c:v>
                </c:pt>
                <c:pt idx="160">
                  <c:v>3.3375000000000017</c:v>
                </c:pt>
                <c:pt idx="161">
                  <c:v>3.3600000000000021</c:v>
                </c:pt>
                <c:pt idx="162">
                  <c:v>3.4000000000000021</c:v>
                </c:pt>
                <c:pt idx="163">
                  <c:v>3.4400000000000022</c:v>
                </c:pt>
                <c:pt idx="164">
                  <c:v>3.4800000000000022</c:v>
                </c:pt>
                <c:pt idx="165">
                  <c:v>3.4975000000000023</c:v>
                </c:pt>
                <c:pt idx="166">
                  <c:v>3.5200000000000022</c:v>
                </c:pt>
                <c:pt idx="167">
                  <c:v>3.5550000000000015</c:v>
                </c:pt>
                <c:pt idx="168">
                  <c:v>3.5600000000000023</c:v>
                </c:pt>
                <c:pt idx="169">
                  <c:v>3.591920955882355</c:v>
                </c:pt>
                <c:pt idx="170">
                  <c:v>3.6000000000000023</c:v>
                </c:pt>
                <c:pt idx="171">
                  <c:v>3.6176923076923106</c:v>
                </c:pt>
                <c:pt idx="172">
                  <c:v>3.6400000000000023</c:v>
                </c:pt>
                <c:pt idx="173">
                  <c:v>3.6800000000000024</c:v>
                </c:pt>
                <c:pt idx="174">
                  <c:v>3.7200000000000024</c:v>
                </c:pt>
                <c:pt idx="175">
                  <c:v>3.7350000000000021</c:v>
                </c:pt>
                <c:pt idx="176">
                  <c:v>3.7600000000000025</c:v>
                </c:pt>
                <c:pt idx="177">
                  <c:v>3.8000000000000025</c:v>
                </c:pt>
                <c:pt idx="178">
                  <c:v>3.8400000000000025</c:v>
                </c:pt>
                <c:pt idx="179">
                  <c:v>3.8800000000000026</c:v>
                </c:pt>
                <c:pt idx="180">
                  <c:v>3.9200000000000026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4.0000000000000027</c:v>
                </c:pt>
                <c:pt idx="184">
                  <c:v>4.0400000000000027</c:v>
                </c:pt>
                <c:pt idx="185">
                  <c:v>4.0800000000000027</c:v>
                </c:pt>
                <c:pt idx="186">
                  <c:v>4.1200000000000028</c:v>
                </c:pt>
                <c:pt idx="187">
                  <c:v>4.1600000000000028</c:v>
                </c:pt>
                <c:pt idx="188">
                  <c:v>4.2000000000000028</c:v>
                </c:pt>
                <c:pt idx="189">
                  <c:v>4.2333333333333369</c:v>
                </c:pt>
                <c:pt idx="190">
                  <c:v>4.2400000000000029</c:v>
                </c:pt>
                <c:pt idx="191">
                  <c:v>4.2800000000000029</c:v>
                </c:pt>
                <c:pt idx="192">
                  <c:v>4.3200000000000029</c:v>
                </c:pt>
                <c:pt idx="193">
                  <c:v>4.360000000000003</c:v>
                </c:pt>
                <c:pt idx="194">
                  <c:v>4.400000000000003</c:v>
                </c:pt>
                <c:pt idx="195">
                  <c:v>4.4400000000000031</c:v>
                </c:pt>
                <c:pt idx="196">
                  <c:v>4.4725000000000046</c:v>
                </c:pt>
                <c:pt idx="197">
                  <c:v>4.4800000000000031</c:v>
                </c:pt>
                <c:pt idx="198">
                  <c:v>4.5200000000000031</c:v>
                </c:pt>
                <c:pt idx="199">
                  <c:v>4.5600000000000032</c:v>
                </c:pt>
                <c:pt idx="200">
                  <c:v>4.6000000000000032</c:v>
                </c:pt>
                <c:pt idx="201">
                  <c:v>4.6400000000000032</c:v>
                </c:pt>
                <c:pt idx="202">
                  <c:v>4.6800000000000033</c:v>
                </c:pt>
                <c:pt idx="203">
                  <c:v>4.7200000000000033</c:v>
                </c:pt>
                <c:pt idx="204">
                  <c:v>4.7600000000000033</c:v>
                </c:pt>
                <c:pt idx="205">
                  <c:v>4.8000000000000034</c:v>
                </c:pt>
                <c:pt idx="206">
                  <c:v>4.8400000000000034</c:v>
                </c:pt>
                <c:pt idx="207">
                  <c:v>4.8540625000000022</c:v>
                </c:pt>
                <c:pt idx="208">
                  <c:v>4.8783971948674125</c:v>
                </c:pt>
                <c:pt idx="209">
                  <c:v>4.8800000000000034</c:v>
                </c:pt>
                <c:pt idx="210">
                  <c:v>4.9200000000000035</c:v>
                </c:pt>
                <c:pt idx="211">
                  <c:v>4.9600000000000035</c:v>
                </c:pt>
                <c:pt idx="212">
                  <c:v>5</c:v>
                </c:pt>
              </c:numCache>
            </c:numRef>
          </c:xVal>
          <c:yVal>
            <c:numRef>
              <c:f>Sheet1!$F$5:$F$217</c:f>
              <c:numCache>
                <c:formatCode>General</c:formatCode>
                <c:ptCount val="213"/>
                <c:pt idx="0">
                  <c:v>0</c:v>
                </c:pt>
                <c:pt idx="1">
                  <c:v>0.31179109468563143</c:v>
                </c:pt>
                <c:pt idx="2">
                  <c:v>0.62729499064153404</c:v>
                </c:pt>
                <c:pt idx="3">
                  <c:v>0.73908427208383976</c:v>
                </c:pt>
                <c:pt idx="4">
                  <c:v>0.97835656329416165</c:v>
                </c:pt>
                <c:pt idx="5">
                  <c:v>1.2586717936376148</c:v>
                </c:pt>
                <c:pt idx="6">
                  <c:v>1.55624473424849</c:v>
                </c:pt>
                <c:pt idx="7">
                  <c:v>1.8374433898910314</c:v>
                </c:pt>
                <c:pt idx="8">
                  <c:v>2.377375665945872</c:v>
                </c:pt>
                <c:pt idx="9">
                  <c:v>2.9498268831531225</c:v>
                </c:pt>
                <c:pt idx="10">
                  <c:v>3.3909016822417901</c:v>
                </c:pt>
                <c:pt idx="11">
                  <c:v>3.470825193233114</c:v>
                </c:pt>
                <c:pt idx="12">
                  <c:v>3.6317467906273775</c:v>
                </c:pt>
                <c:pt idx="13">
                  <c:v>3.7023341223377226</c:v>
                </c:pt>
                <c:pt idx="14">
                  <c:v>3.7705846334138182</c:v>
                </c:pt>
                <c:pt idx="15">
                  <c:v>3.7787213945099891</c:v>
                </c:pt>
                <c:pt idx="16">
                  <c:v>3.8062344848698997</c:v>
                </c:pt>
                <c:pt idx="17">
                  <c:v>3.8014896742702953</c:v>
                </c:pt>
                <c:pt idx="18">
                  <c:v>3.7636842434484414</c:v>
                </c:pt>
                <c:pt idx="19">
                  <c:v>3.7616738984319031</c:v>
                </c:pt>
                <c:pt idx="20">
                  <c:v>3.7249907376310532</c:v>
                </c:pt>
                <c:pt idx="21">
                  <c:v>3.6183145054838199</c:v>
                </c:pt>
                <c:pt idx="22">
                  <c:v>3.5796340224643641</c:v>
                </c:pt>
                <c:pt idx="23">
                  <c:v>3.5037067211451824</c:v>
                </c:pt>
                <c:pt idx="24">
                  <c:v>3.4247085892471838</c:v>
                </c:pt>
                <c:pt idx="25">
                  <c:v>3.3569061846626513</c:v>
                </c:pt>
                <c:pt idx="26">
                  <c:v>3.243515373595212</c:v>
                </c:pt>
                <c:pt idx="27">
                  <c:v>3.0284514934695217</c:v>
                </c:pt>
                <c:pt idx="28">
                  <c:v>2.9819676144641019</c:v>
                </c:pt>
                <c:pt idx="29">
                  <c:v>2.7744689176685955</c:v>
                </c:pt>
                <c:pt idx="30">
                  <c:v>2.5018699882190609</c:v>
                </c:pt>
                <c:pt idx="31">
                  <c:v>2.2362989849771662</c:v>
                </c:pt>
                <c:pt idx="32">
                  <c:v>1.9807370335905878</c:v>
                </c:pt>
                <c:pt idx="33">
                  <c:v>1.7348987350041705</c:v>
                </c:pt>
                <c:pt idx="34">
                  <c:v>1.504587553783463</c:v>
                </c:pt>
                <c:pt idx="35">
                  <c:v>1.4897753675719314</c:v>
                </c:pt>
                <c:pt idx="36">
                  <c:v>1.2421790859938755</c:v>
                </c:pt>
                <c:pt idx="37">
                  <c:v>1.2421790860444506</c:v>
                </c:pt>
                <c:pt idx="38">
                  <c:v>1.0745518217893109</c:v>
                </c:pt>
                <c:pt idx="39">
                  <c:v>1.0197668214973092</c:v>
                </c:pt>
                <c:pt idx="40">
                  <c:v>0.93845738474963081</c:v>
                </c:pt>
                <c:pt idx="41">
                  <c:v>0.82996593806190544</c:v>
                </c:pt>
                <c:pt idx="42">
                  <c:v>0.78314669305634588</c:v>
                </c:pt>
                <c:pt idx="43">
                  <c:v>0.65840596708511867</c:v>
                </c:pt>
                <c:pt idx="44">
                  <c:v>0.51587254758107681</c:v>
                </c:pt>
                <c:pt idx="45">
                  <c:v>0.40652918550458778</c:v>
                </c:pt>
                <c:pt idx="46">
                  <c:v>0.39519240404736405</c:v>
                </c:pt>
                <c:pt idx="47">
                  <c:v>0.32423390614475828</c:v>
                </c:pt>
                <c:pt idx="48">
                  <c:v>0.28311917753116006</c:v>
                </c:pt>
                <c:pt idx="49">
                  <c:v>0.26115224954875976</c:v>
                </c:pt>
                <c:pt idx="50">
                  <c:v>0.20817209002451498</c:v>
                </c:pt>
                <c:pt idx="51">
                  <c:v>0.18880061553487174</c:v>
                </c:pt>
                <c:pt idx="52">
                  <c:v>0.15646987930119324</c:v>
                </c:pt>
                <c:pt idx="53">
                  <c:v>9.7873828277731473E-2</c:v>
                </c:pt>
                <c:pt idx="54">
                  <c:v>2.1370122969063945E-2</c:v>
                </c:pt>
                <c:pt idx="55">
                  <c:v>-2.0181084104417352E-2</c:v>
                </c:pt>
                <c:pt idx="56">
                  <c:v>-7.1514976976678177E-2</c:v>
                </c:pt>
                <c:pt idx="57">
                  <c:v>-9.3520082823478679E-2</c:v>
                </c:pt>
                <c:pt idx="58">
                  <c:v>-0.196100036981809</c:v>
                </c:pt>
                <c:pt idx="59">
                  <c:v>-0.11254920374947451</c:v>
                </c:pt>
                <c:pt idx="60">
                  <c:v>-7.0447372458017452E-2</c:v>
                </c:pt>
                <c:pt idx="61">
                  <c:v>-3.4988458284510596E-2</c:v>
                </c:pt>
                <c:pt idx="62">
                  <c:v>9.7485722950854984E-4</c:v>
                </c:pt>
                <c:pt idx="63">
                  <c:v>-5.3487023858448876E-4</c:v>
                </c:pt>
                <c:pt idx="64">
                  <c:v>-1.5237847693384448E-2</c:v>
                </c:pt>
                <c:pt idx="65">
                  <c:v>-4.9064081967574447E-2</c:v>
                </c:pt>
                <c:pt idx="66">
                  <c:v>-8.5248691649741762E-2</c:v>
                </c:pt>
                <c:pt idx="67">
                  <c:v>-0.19309145953504109</c:v>
                </c:pt>
                <c:pt idx="68">
                  <c:v>-0.20238178590524594</c:v>
                </c:pt>
                <c:pt idx="69">
                  <c:v>-0.31338263995143367</c:v>
                </c:pt>
                <c:pt idx="70">
                  <c:v>-0.36013841093999327</c:v>
                </c:pt>
                <c:pt idx="71">
                  <c:v>-0.4594051015407879</c:v>
                </c:pt>
                <c:pt idx="72">
                  <c:v>-0.55263838014243771</c:v>
                </c:pt>
                <c:pt idx="73">
                  <c:v>-0.66758566630246918</c:v>
                </c:pt>
                <c:pt idx="74">
                  <c:v>-0.76963254897901157</c:v>
                </c:pt>
                <c:pt idx="75">
                  <c:v>-0.77023455440918565</c:v>
                </c:pt>
                <c:pt idx="76">
                  <c:v>-0.97279946742030698</c:v>
                </c:pt>
                <c:pt idx="77">
                  <c:v>-1.2128739172416576</c:v>
                </c:pt>
                <c:pt idx="78">
                  <c:v>-1.2215411233407154</c:v>
                </c:pt>
                <c:pt idx="79">
                  <c:v>-1.5202413212291941</c:v>
                </c:pt>
                <c:pt idx="80">
                  <c:v>-1.54276881860764</c:v>
                </c:pt>
                <c:pt idx="81">
                  <c:v>-1.7775009042139986</c:v>
                </c:pt>
                <c:pt idx="82">
                  <c:v>-1.8609562174641598</c:v>
                </c:pt>
                <c:pt idx="83">
                  <c:v>-1.9074955886334406</c:v>
                </c:pt>
                <c:pt idx="84">
                  <c:v>-2.001637804574806</c:v>
                </c:pt>
                <c:pt idx="85">
                  <c:v>-2.0275985242448744</c:v>
                </c:pt>
                <c:pt idx="86">
                  <c:v>-2.2413824074233291</c:v>
                </c:pt>
                <c:pt idx="87">
                  <c:v>-2.251685043229132</c:v>
                </c:pt>
                <c:pt idx="88">
                  <c:v>-2.4037476851854516</c:v>
                </c:pt>
                <c:pt idx="89">
                  <c:v>-2.4776339724919501</c:v>
                </c:pt>
                <c:pt idx="90">
                  <c:v>-2.62370500436126</c:v>
                </c:pt>
                <c:pt idx="91">
                  <c:v>-2.696804568682388</c:v>
                </c:pt>
                <c:pt idx="92">
                  <c:v>-2.7792011587370919</c:v>
                </c:pt>
                <c:pt idx="93">
                  <c:v>-2.8872331111870171</c:v>
                </c:pt>
                <c:pt idx="94">
                  <c:v>-2.9645443803546372</c:v>
                </c:pt>
                <c:pt idx="95">
                  <c:v>-3.0320340408665452</c:v>
                </c:pt>
                <c:pt idx="96">
                  <c:v>-3.0776246134582581</c:v>
                </c:pt>
                <c:pt idx="97">
                  <c:v>-3.0979792192218909</c:v>
                </c:pt>
                <c:pt idx="98">
                  <c:v>-3.1683873468064054</c:v>
                </c:pt>
                <c:pt idx="99">
                  <c:v>-3.2386385477888151</c:v>
                </c:pt>
                <c:pt idx="100">
                  <c:v>-3.2476155844141892</c:v>
                </c:pt>
                <c:pt idx="101">
                  <c:v>-3.2752540120354574</c:v>
                </c:pt>
                <c:pt idx="102">
                  <c:v>-3.2902709206782021</c:v>
                </c:pt>
                <c:pt idx="103">
                  <c:v>-3.2920638899323436</c:v>
                </c:pt>
                <c:pt idx="104">
                  <c:v>-3.3043809721888828</c:v>
                </c:pt>
                <c:pt idx="105">
                  <c:v>-3.3121814099056417</c:v>
                </c:pt>
                <c:pt idx="106">
                  <c:v>-3.3216048451960125</c:v>
                </c:pt>
                <c:pt idx="107">
                  <c:v>-3.3238380144509336</c:v>
                </c:pt>
                <c:pt idx="108">
                  <c:v>-3.3429948554001516</c:v>
                </c:pt>
                <c:pt idx="109">
                  <c:v>-3.3479045585409213</c:v>
                </c:pt>
                <c:pt idx="110">
                  <c:v>-3.3473236956283485</c:v>
                </c:pt>
                <c:pt idx="111">
                  <c:v>-3.3389578748593185</c:v>
                </c:pt>
                <c:pt idx="112">
                  <c:v>-3.3185717434912756</c:v>
                </c:pt>
                <c:pt idx="113">
                  <c:v>-3.2614030528042544</c:v>
                </c:pt>
                <c:pt idx="114">
                  <c:v>-3.2597399560017877</c:v>
                </c:pt>
                <c:pt idx="115">
                  <c:v>-3.2551121985593521</c:v>
                </c:pt>
                <c:pt idx="116">
                  <c:v>-3.2039745843955356</c:v>
                </c:pt>
                <c:pt idx="117">
                  <c:v>-3.2004934072850855</c:v>
                </c:pt>
                <c:pt idx="118">
                  <c:v>-3.2370009171331673</c:v>
                </c:pt>
                <c:pt idx="119">
                  <c:v>-3.2334505788126671</c:v>
                </c:pt>
                <c:pt idx="120">
                  <c:v>-3.2034791387977117</c:v>
                </c:pt>
                <c:pt idx="121">
                  <c:v>-3.1500885706930513</c:v>
                </c:pt>
                <c:pt idx="122">
                  <c:v>-3.1672547082951472</c:v>
                </c:pt>
                <c:pt idx="123">
                  <c:v>-3.1101618981778776</c:v>
                </c:pt>
                <c:pt idx="124">
                  <c:v>-3.0877272372481004</c:v>
                </c:pt>
                <c:pt idx="125">
                  <c:v>-3.0850093950005752</c:v>
                </c:pt>
                <c:pt idx="126">
                  <c:v>-3.1005904402436628</c:v>
                </c:pt>
                <c:pt idx="127">
                  <c:v>-3.0975894639696748</c:v>
                </c:pt>
                <c:pt idx="128">
                  <c:v>-3.0970255777114373</c:v>
                </c:pt>
                <c:pt idx="129">
                  <c:v>-2.940219193390992</c:v>
                </c:pt>
                <c:pt idx="130">
                  <c:v>-2.9616711589362836</c:v>
                </c:pt>
                <c:pt idx="131">
                  <c:v>-2.9583943206596555</c:v>
                </c:pt>
                <c:pt idx="132">
                  <c:v>-2.8456163135705501</c:v>
                </c:pt>
                <c:pt idx="133">
                  <c:v>-2.9064304689711236</c:v>
                </c:pt>
                <c:pt idx="134">
                  <c:v>-2.8430698982716951</c:v>
                </c:pt>
                <c:pt idx="135">
                  <c:v>-2.781363937119707</c:v>
                </c:pt>
                <c:pt idx="136">
                  <c:v>-2.8368533629855333</c:v>
                </c:pt>
                <c:pt idx="137">
                  <c:v>-2.8229390785130692</c:v>
                </c:pt>
                <c:pt idx="138">
                  <c:v>-2.6929236734879631</c:v>
                </c:pt>
                <c:pt idx="139">
                  <c:v>-2.7681019931538589</c:v>
                </c:pt>
                <c:pt idx="140">
                  <c:v>-2.7658550125329504</c:v>
                </c:pt>
                <c:pt idx="141">
                  <c:v>-2.765965602284512</c:v>
                </c:pt>
                <c:pt idx="142">
                  <c:v>-2.6824192244486</c:v>
                </c:pt>
                <c:pt idx="143">
                  <c:v>-2.6832268531296966</c:v>
                </c:pt>
                <c:pt idx="144">
                  <c:v>-2.65762356297942</c:v>
                </c:pt>
                <c:pt idx="145">
                  <c:v>-2.6392052690724905</c:v>
                </c:pt>
                <c:pt idx="146">
                  <c:v>-2.5272195159666944</c:v>
                </c:pt>
                <c:pt idx="147">
                  <c:v>-2.5272194285735505</c:v>
                </c:pt>
                <c:pt idx="148">
                  <c:v>-2.4169655255287474</c:v>
                </c:pt>
                <c:pt idx="149">
                  <c:v>-2.3965539843927366</c:v>
                </c:pt>
                <c:pt idx="150">
                  <c:v>-2.3325645339512895</c:v>
                </c:pt>
                <c:pt idx="151">
                  <c:v>-2.2305049200859033</c:v>
                </c:pt>
                <c:pt idx="152">
                  <c:v>-2.2224478535248275</c:v>
                </c:pt>
                <c:pt idx="153">
                  <c:v>-2.1449701284875946</c:v>
                </c:pt>
                <c:pt idx="154">
                  <c:v>-2.0876268542073313</c:v>
                </c:pt>
                <c:pt idx="155">
                  <c:v>-2.0161247018819846</c:v>
                </c:pt>
                <c:pt idx="156">
                  <c:v>-2.012638334943369</c:v>
                </c:pt>
                <c:pt idx="157">
                  <c:v>-1.9483279768687287</c:v>
                </c:pt>
                <c:pt idx="158">
                  <c:v>-1.9035305241918157</c:v>
                </c:pt>
                <c:pt idx="159">
                  <c:v>-1.8839185765805979</c:v>
                </c:pt>
                <c:pt idx="160">
                  <c:v>-1.8572214879431299</c:v>
                </c:pt>
                <c:pt idx="161">
                  <c:v>-1.8238252091797329</c:v>
                </c:pt>
                <c:pt idx="162">
                  <c:v>-1.7683668006768958</c:v>
                </c:pt>
                <c:pt idx="163">
                  <c:v>-1.7176632554086844</c:v>
                </c:pt>
                <c:pt idx="164">
                  <c:v>-1.6837258898104737</c:v>
                </c:pt>
                <c:pt idx="165">
                  <c:v>-1.6676728967162604</c:v>
                </c:pt>
                <c:pt idx="166">
                  <c:v>-1.633431241918698</c:v>
                </c:pt>
                <c:pt idx="167">
                  <c:v>-1.6329211580867695</c:v>
                </c:pt>
                <c:pt idx="168">
                  <c:v>-1.6261095310025271</c:v>
                </c:pt>
                <c:pt idx="169">
                  <c:v>-1.6458414271994581</c:v>
                </c:pt>
                <c:pt idx="170">
                  <c:v>-1.6587959507273908</c:v>
                </c:pt>
                <c:pt idx="171">
                  <c:v>-1.65379186170479</c:v>
                </c:pt>
                <c:pt idx="172">
                  <c:v>-1.6791238891448677</c:v>
                </c:pt>
                <c:pt idx="173">
                  <c:v>-1.7202191503769779</c:v>
                </c:pt>
                <c:pt idx="174">
                  <c:v>-1.7940556516889674</c:v>
                </c:pt>
                <c:pt idx="175">
                  <c:v>-1.8126218120575508</c:v>
                </c:pt>
                <c:pt idx="176">
                  <c:v>-1.8666479989325608</c:v>
                </c:pt>
                <c:pt idx="177">
                  <c:v>-1.9380752383756985</c:v>
                </c:pt>
                <c:pt idx="178">
                  <c:v>-2.0139075729373102</c:v>
                </c:pt>
                <c:pt idx="179">
                  <c:v>-2.0839382408402458</c:v>
                </c:pt>
                <c:pt idx="180">
                  <c:v>-2.1428015766237589</c:v>
                </c:pt>
                <c:pt idx="181">
                  <c:v>-2.1825838168272327</c:v>
                </c:pt>
                <c:pt idx="182">
                  <c:v>-2.1704640941903977</c:v>
                </c:pt>
                <c:pt idx="183">
                  <c:v>-2.1704653501430937</c:v>
                </c:pt>
                <c:pt idx="184">
                  <c:v>-2.1068345147163714</c:v>
                </c:pt>
                <c:pt idx="185">
                  <c:v>-2.0423566009902827</c:v>
                </c:pt>
                <c:pt idx="186">
                  <c:v>-1.9850657886448764</c:v>
                </c:pt>
                <c:pt idx="187">
                  <c:v>-1.93465174045241</c:v>
                </c:pt>
                <c:pt idx="188">
                  <c:v>-1.9008274829631375</c:v>
                </c:pt>
                <c:pt idx="189">
                  <c:v>-1.8938673210376107</c:v>
                </c:pt>
                <c:pt idx="190">
                  <c:v>-1.9027684684798785</c:v>
                </c:pt>
                <c:pt idx="191">
                  <c:v>-1.9203284738780164</c:v>
                </c:pt>
                <c:pt idx="192">
                  <c:v>-1.9218522793686357</c:v>
                </c:pt>
                <c:pt idx="193">
                  <c:v>-1.9049292519852308</c:v>
                </c:pt>
                <c:pt idx="194">
                  <c:v>-1.8660645234894027</c:v>
                </c:pt>
                <c:pt idx="195">
                  <c:v>-1.8019586585828171</c:v>
                </c:pt>
                <c:pt idx="196">
                  <c:v>-1.7291066270664659</c:v>
                </c:pt>
                <c:pt idx="197">
                  <c:v>-1.709589633014666</c:v>
                </c:pt>
                <c:pt idx="198">
                  <c:v>-1.5858938023608966</c:v>
                </c:pt>
                <c:pt idx="199">
                  <c:v>-1.427663810991211</c:v>
                </c:pt>
                <c:pt idx="200">
                  <c:v>-1.2327934652095713</c:v>
                </c:pt>
                <c:pt idx="201">
                  <c:v>-0.99836877902583276</c:v>
                </c:pt>
                <c:pt idx="202">
                  <c:v>-0.72198098619906004</c:v>
                </c:pt>
                <c:pt idx="203">
                  <c:v>-0.40108580188622789</c:v>
                </c:pt>
                <c:pt idx="204">
                  <c:v>-3.3161021570345471E-2</c:v>
                </c:pt>
                <c:pt idx="205">
                  <c:v>0.38430199026138423</c:v>
                </c:pt>
                <c:pt idx="206">
                  <c:v>0.58903895510997462</c:v>
                </c:pt>
                <c:pt idx="207">
                  <c:v>0.91938311498597813</c:v>
                </c:pt>
                <c:pt idx="208">
                  <c:v>1.2302565051128189</c:v>
                </c:pt>
                <c:pt idx="209">
                  <c:v>1.2363101554731872</c:v>
                </c:pt>
                <c:pt idx="210">
                  <c:v>1.9358725349729031</c:v>
                </c:pt>
                <c:pt idx="211">
                  <c:v>2.4663389185578324</c:v>
                </c:pt>
                <c:pt idx="212">
                  <c:v>3.0814372673880723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89-43D1-BD92-C1E1C01DCE99}"/>
            </c:ext>
          </c:extLst>
        </c:ser>
        <c:ser>
          <c:idx val="4"/>
          <c:order val="4"/>
          <c:tx>
            <c:strRef>
              <c:f>Sheet1!$G$2:$G$4</c:f>
              <c:strCache>
                <c:ptCount val="3"/>
                <c:pt idx="0">
                  <c:v>wL</c:v>
                </c:pt>
                <c:pt idx="1">
                  <c:v>Angular Velocity2 (rad/sec)</c:v>
                </c:pt>
                <c:pt idx="2">
                  <c:v>ωL</c:v>
                </c:pt>
              </c:strCache>
            </c:strRef>
          </c:tx>
          <c:xVal>
            <c:numRef>
              <c:f>Sheet1!$B$5:$B$217</c:f>
              <c:numCache>
                <c:formatCode>0.000</c:formatCode>
                <c:ptCount val="213"/>
                <c:pt idx="0">
                  <c:v>0</c:v>
                </c:pt>
                <c:pt idx="1">
                  <c:v>2.0879139381978166E-2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6.4528357302962455E-2</c:v>
                </c:pt>
                <c:pt idx="5">
                  <c:v>0.08</c:v>
                </c:pt>
                <c:pt idx="6">
                  <c:v>0.10603174603174603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0.2278043831168832</c:v>
                </c:pt>
                <c:pt idx="11">
                  <c:v>0.24000000000000002</c:v>
                </c:pt>
                <c:pt idx="12">
                  <c:v>0.28000000000000003</c:v>
                </c:pt>
                <c:pt idx="13">
                  <c:v>0.28904230537276715</c:v>
                </c:pt>
                <c:pt idx="14">
                  <c:v>0.31531068999142092</c:v>
                </c:pt>
                <c:pt idx="15">
                  <c:v>0.32</c:v>
                </c:pt>
                <c:pt idx="16">
                  <c:v>0.35743857591683692</c:v>
                </c:pt>
                <c:pt idx="17">
                  <c:v>0.36</c:v>
                </c:pt>
                <c:pt idx="18">
                  <c:v>0.39789081885856087</c:v>
                </c:pt>
                <c:pt idx="19">
                  <c:v>0.39999999999999997</c:v>
                </c:pt>
                <c:pt idx="20">
                  <c:v>0.40851152116921591</c:v>
                </c:pt>
                <c:pt idx="21">
                  <c:v>0.43999999999999995</c:v>
                </c:pt>
                <c:pt idx="22">
                  <c:v>0.45121212121212118</c:v>
                </c:pt>
                <c:pt idx="23">
                  <c:v>0.46516444566131632</c:v>
                </c:pt>
                <c:pt idx="24">
                  <c:v>0.47999999999999993</c:v>
                </c:pt>
                <c:pt idx="25">
                  <c:v>0.50703296703296707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0.56628571428571417</c:v>
                </c:pt>
                <c:pt idx="29">
                  <c:v>0.6</c:v>
                </c:pt>
                <c:pt idx="30">
                  <c:v>0.64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0.76000000000000012</c:v>
                </c:pt>
                <c:pt idx="34">
                  <c:v>0.7966666666666673</c:v>
                </c:pt>
                <c:pt idx="35">
                  <c:v>0.80000000000000016</c:v>
                </c:pt>
                <c:pt idx="36">
                  <c:v>0.84000000000000019</c:v>
                </c:pt>
                <c:pt idx="37">
                  <c:v>0.84000000000000019</c:v>
                </c:pt>
                <c:pt idx="38">
                  <c:v>0.87049999999999994</c:v>
                </c:pt>
                <c:pt idx="39">
                  <c:v>0.88000000000000023</c:v>
                </c:pt>
                <c:pt idx="40">
                  <c:v>0.89800000000000024</c:v>
                </c:pt>
                <c:pt idx="41">
                  <c:v>0.92000000000000026</c:v>
                </c:pt>
                <c:pt idx="42">
                  <c:v>0.93</c:v>
                </c:pt>
                <c:pt idx="43">
                  <c:v>0.9600000000000003</c:v>
                </c:pt>
                <c:pt idx="44">
                  <c:v>1.0000000000000002</c:v>
                </c:pt>
                <c:pt idx="45">
                  <c:v>1.0400000000000003</c:v>
                </c:pt>
                <c:pt idx="46">
                  <c:v>1.0450000000000002</c:v>
                </c:pt>
                <c:pt idx="47">
                  <c:v>1.0800000000000003</c:v>
                </c:pt>
                <c:pt idx="48">
                  <c:v>1.1050000000000002</c:v>
                </c:pt>
                <c:pt idx="49">
                  <c:v>1.1200000000000003</c:v>
                </c:pt>
                <c:pt idx="50">
                  <c:v>1.1600000000000004</c:v>
                </c:pt>
                <c:pt idx="51">
                  <c:v>1.1750000000000003</c:v>
                </c:pt>
                <c:pt idx="52">
                  <c:v>1.2000000000000004</c:v>
                </c:pt>
                <c:pt idx="53">
                  <c:v>1.2400000000000004</c:v>
                </c:pt>
                <c:pt idx="54">
                  <c:v>1.2800000000000005</c:v>
                </c:pt>
                <c:pt idx="55">
                  <c:v>1.2997763606708213</c:v>
                </c:pt>
                <c:pt idx="56">
                  <c:v>1.3200000000000005</c:v>
                </c:pt>
                <c:pt idx="57">
                  <c:v>1.3265000000000005</c:v>
                </c:pt>
                <c:pt idx="58">
                  <c:v>1.3600000000000005</c:v>
                </c:pt>
                <c:pt idx="59">
                  <c:v>1.4000000000000006</c:v>
                </c:pt>
                <c:pt idx="60">
                  <c:v>1.4180000000000006</c:v>
                </c:pt>
                <c:pt idx="61">
                  <c:v>1.4400000000000006</c:v>
                </c:pt>
                <c:pt idx="62">
                  <c:v>1.4800000000000006</c:v>
                </c:pt>
                <c:pt idx="63">
                  <c:v>1.4839453125000008</c:v>
                </c:pt>
                <c:pt idx="64">
                  <c:v>1.5200000000000007</c:v>
                </c:pt>
                <c:pt idx="65">
                  <c:v>1.5429769439421344</c:v>
                </c:pt>
                <c:pt idx="66">
                  <c:v>1.5600000000000007</c:v>
                </c:pt>
                <c:pt idx="67">
                  <c:v>1.5973592069892486</c:v>
                </c:pt>
                <c:pt idx="68">
                  <c:v>1.6000000000000008</c:v>
                </c:pt>
                <c:pt idx="69">
                  <c:v>1.6310984848484855</c:v>
                </c:pt>
                <c:pt idx="70">
                  <c:v>1.6400000000000008</c:v>
                </c:pt>
                <c:pt idx="71">
                  <c:v>1.6615960850743465</c:v>
                </c:pt>
                <c:pt idx="72">
                  <c:v>1.6800000000000008</c:v>
                </c:pt>
                <c:pt idx="73">
                  <c:v>1.7020000000000004</c:v>
                </c:pt>
                <c:pt idx="74">
                  <c:v>1.7198652994063781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1.7967645925863776</c:v>
                </c:pt>
                <c:pt idx="78">
                  <c:v>1.8000000000000009</c:v>
                </c:pt>
                <c:pt idx="79">
                  <c:v>1.840000000000001</c:v>
                </c:pt>
                <c:pt idx="80">
                  <c:v>1.8434782608695663</c:v>
                </c:pt>
                <c:pt idx="81">
                  <c:v>1.880000000000001</c:v>
                </c:pt>
                <c:pt idx="82">
                  <c:v>1.8947368421052648</c:v>
                </c:pt>
                <c:pt idx="83">
                  <c:v>1.9057495726390943</c:v>
                </c:pt>
                <c:pt idx="84">
                  <c:v>1.915801658850443</c:v>
                </c:pt>
                <c:pt idx="85">
                  <c:v>1.920000000000001</c:v>
                </c:pt>
                <c:pt idx="86">
                  <c:v>1.9593202093583841</c:v>
                </c:pt>
                <c:pt idx="87">
                  <c:v>1.9600000000000011</c:v>
                </c:pt>
                <c:pt idx="88">
                  <c:v>1.9910465408897084</c:v>
                </c:pt>
                <c:pt idx="89">
                  <c:v>2.0000000000000009</c:v>
                </c:pt>
                <c:pt idx="90">
                  <c:v>2.0400000000000009</c:v>
                </c:pt>
                <c:pt idx="91">
                  <c:v>2.0472460679890192</c:v>
                </c:pt>
                <c:pt idx="92">
                  <c:v>2.080000000000001</c:v>
                </c:pt>
                <c:pt idx="93">
                  <c:v>2.0967783941989717</c:v>
                </c:pt>
                <c:pt idx="94">
                  <c:v>2.120000000000001</c:v>
                </c:pt>
                <c:pt idx="95">
                  <c:v>2.1449142249230575</c:v>
                </c:pt>
                <c:pt idx="96">
                  <c:v>2.160000000000001</c:v>
                </c:pt>
                <c:pt idx="97">
                  <c:v>2.1687169312169319</c:v>
                </c:pt>
                <c:pt idx="98">
                  <c:v>2.2000000000000011</c:v>
                </c:pt>
                <c:pt idx="99">
                  <c:v>2.2400000000000011</c:v>
                </c:pt>
                <c:pt idx="100">
                  <c:v>2.2513581730769237</c:v>
                </c:pt>
                <c:pt idx="101">
                  <c:v>2.269211428025447</c:v>
                </c:pt>
                <c:pt idx="102">
                  <c:v>2.2800000000000011</c:v>
                </c:pt>
                <c:pt idx="103">
                  <c:v>2.2825677966101705</c:v>
                </c:pt>
                <c:pt idx="104">
                  <c:v>2.2939143793888674</c:v>
                </c:pt>
                <c:pt idx="105">
                  <c:v>2.3044677035596135</c:v>
                </c:pt>
                <c:pt idx="106">
                  <c:v>2.3200000000000012</c:v>
                </c:pt>
                <c:pt idx="107">
                  <c:v>2.3201114206128146</c:v>
                </c:pt>
                <c:pt idx="108">
                  <c:v>2.3600000000000012</c:v>
                </c:pt>
                <c:pt idx="109">
                  <c:v>2.3886525189786054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2.4800000000000013</c:v>
                </c:pt>
                <c:pt idx="113">
                  <c:v>2.5184999999999995</c:v>
                </c:pt>
                <c:pt idx="114">
                  <c:v>2.5200000000000014</c:v>
                </c:pt>
                <c:pt idx="115">
                  <c:v>2.5300000000000002</c:v>
                </c:pt>
                <c:pt idx="116">
                  <c:v>2.5591756383712929</c:v>
                </c:pt>
                <c:pt idx="117">
                  <c:v>2.5600000000000014</c:v>
                </c:pt>
                <c:pt idx="118">
                  <c:v>2.5724218157998351</c:v>
                </c:pt>
                <c:pt idx="119">
                  <c:v>2.5844822945440136</c:v>
                </c:pt>
                <c:pt idx="120">
                  <c:v>2.6000000000000014</c:v>
                </c:pt>
                <c:pt idx="121">
                  <c:v>2.6143557422969206</c:v>
                </c:pt>
                <c:pt idx="122">
                  <c:v>2.6400000000000015</c:v>
                </c:pt>
                <c:pt idx="123">
                  <c:v>2.6682932906740122</c:v>
                </c:pt>
                <c:pt idx="124">
                  <c:v>2.6800000000000015</c:v>
                </c:pt>
                <c:pt idx="125">
                  <c:v>2.6834469997356618</c:v>
                </c:pt>
                <c:pt idx="126">
                  <c:v>2.7057276619969772</c:v>
                </c:pt>
                <c:pt idx="127">
                  <c:v>2.7163943286636445</c:v>
                </c:pt>
                <c:pt idx="128">
                  <c:v>2.7200000000000015</c:v>
                </c:pt>
                <c:pt idx="129">
                  <c:v>2.7424560892324044</c:v>
                </c:pt>
                <c:pt idx="130">
                  <c:v>2.7600000000000016</c:v>
                </c:pt>
                <c:pt idx="131">
                  <c:v>2.7804855275443536</c:v>
                </c:pt>
                <c:pt idx="132">
                  <c:v>2.8000000000000016</c:v>
                </c:pt>
                <c:pt idx="133">
                  <c:v>2.8253586693584261</c:v>
                </c:pt>
                <c:pt idx="134">
                  <c:v>2.8400000000000016</c:v>
                </c:pt>
                <c:pt idx="135">
                  <c:v>2.850824742058307</c:v>
                </c:pt>
                <c:pt idx="136">
                  <c:v>2.8667060344444524</c:v>
                </c:pt>
                <c:pt idx="137">
                  <c:v>2.8800000000000017</c:v>
                </c:pt>
                <c:pt idx="138">
                  <c:v>2.8948883481429108</c:v>
                </c:pt>
                <c:pt idx="139">
                  <c:v>2.911304728662774</c:v>
                </c:pt>
                <c:pt idx="140">
                  <c:v>2.9200000000000017</c:v>
                </c:pt>
                <c:pt idx="141">
                  <c:v>2.9222222222222243</c:v>
                </c:pt>
                <c:pt idx="142">
                  <c:v>2.9568415413602618</c:v>
                </c:pt>
                <c:pt idx="143">
                  <c:v>2.9600000000000017</c:v>
                </c:pt>
                <c:pt idx="144">
                  <c:v>2.9775947712418316</c:v>
                </c:pt>
                <c:pt idx="145">
                  <c:v>3.0000000000000018</c:v>
                </c:pt>
                <c:pt idx="146">
                  <c:v>3.0400000000000018</c:v>
                </c:pt>
                <c:pt idx="147">
                  <c:v>3.0400000000000018</c:v>
                </c:pt>
                <c:pt idx="148">
                  <c:v>3.0800000000000018</c:v>
                </c:pt>
                <c:pt idx="149">
                  <c:v>3.0857142857142881</c:v>
                </c:pt>
                <c:pt idx="150">
                  <c:v>3.1200000000000019</c:v>
                </c:pt>
                <c:pt idx="151">
                  <c:v>3.1490000000000018</c:v>
                </c:pt>
                <c:pt idx="152">
                  <c:v>3.1600000000000019</c:v>
                </c:pt>
                <c:pt idx="153">
                  <c:v>3.1790909090909114</c:v>
                </c:pt>
                <c:pt idx="154">
                  <c:v>3.200000000000002</c:v>
                </c:pt>
                <c:pt idx="155">
                  <c:v>3.240000000000002</c:v>
                </c:pt>
                <c:pt idx="156">
                  <c:v>3.2420000000000018</c:v>
                </c:pt>
                <c:pt idx="157">
                  <c:v>3.280000000000002</c:v>
                </c:pt>
                <c:pt idx="158">
                  <c:v>3.3075000000000014</c:v>
                </c:pt>
                <c:pt idx="159">
                  <c:v>3.3200000000000021</c:v>
                </c:pt>
                <c:pt idx="160">
                  <c:v>3.3375000000000017</c:v>
                </c:pt>
                <c:pt idx="161">
                  <c:v>3.3600000000000021</c:v>
                </c:pt>
                <c:pt idx="162">
                  <c:v>3.4000000000000021</c:v>
                </c:pt>
                <c:pt idx="163">
                  <c:v>3.4400000000000022</c:v>
                </c:pt>
                <c:pt idx="164">
                  <c:v>3.4800000000000022</c:v>
                </c:pt>
                <c:pt idx="165">
                  <c:v>3.4975000000000023</c:v>
                </c:pt>
                <c:pt idx="166">
                  <c:v>3.5200000000000022</c:v>
                </c:pt>
                <c:pt idx="167">
                  <c:v>3.5550000000000015</c:v>
                </c:pt>
                <c:pt idx="168">
                  <c:v>3.5600000000000023</c:v>
                </c:pt>
                <c:pt idx="169">
                  <c:v>3.591920955882355</c:v>
                </c:pt>
                <c:pt idx="170">
                  <c:v>3.6000000000000023</c:v>
                </c:pt>
                <c:pt idx="171">
                  <c:v>3.6176923076923106</c:v>
                </c:pt>
                <c:pt idx="172">
                  <c:v>3.6400000000000023</c:v>
                </c:pt>
                <c:pt idx="173">
                  <c:v>3.6800000000000024</c:v>
                </c:pt>
                <c:pt idx="174">
                  <c:v>3.7200000000000024</c:v>
                </c:pt>
                <c:pt idx="175">
                  <c:v>3.7350000000000021</c:v>
                </c:pt>
                <c:pt idx="176">
                  <c:v>3.7600000000000025</c:v>
                </c:pt>
                <c:pt idx="177">
                  <c:v>3.8000000000000025</c:v>
                </c:pt>
                <c:pt idx="178">
                  <c:v>3.8400000000000025</c:v>
                </c:pt>
                <c:pt idx="179">
                  <c:v>3.8800000000000026</c:v>
                </c:pt>
                <c:pt idx="180">
                  <c:v>3.9200000000000026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4.0000000000000027</c:v>
                </c:pt>
                <c:pt idx="184">
                  <c:v>4.0400000000000027</c:v>
                </c:pt>
                <c:pt idx="185">
                  <c:v>4.0800000000000027</c:v>
                </c:pt>
                <c:pt idx="186">
                  <c:v>4.1200000000000028</c:v>
                </c:pt>
                <c:pt idx="187">
                  <c:v>4.1600000000000028</c:v>
                </c:pt>
                <c:pt idx="188">
                  <c:v>4.2000000000000028</c:v>
                </c:pt>
                <c:pt idx="189">
                  <c:v>4.2333333333333369</c:v>
                </c:pt>
                <c:pt idx="190">
                  <c:v>4.2400000000000029</c:v>
                </c:pt>
                <c:pt idx="191">
                  <c:v>4.2800000000000029</c:v>
                </c:pt>
                <c:pt idx="192">
                  <c:v>4.3200000000000029</c:v>
                </c:pt>
                <c:pt idx="193">
                  <c:v>4.360000000000003</c:v>
                </c:pt>
                <c:pt idx="194">
                  <c:v>4.400000000000003</c:v>
                </c:pt>
                <c:pt idx="195">
                  <c:v>4.4400000000000031</c:v>
                </c:pt>
                <c:pt idx="196">
                  <c:v>4.4725000000000046</c:v>
                </c:pt>
                <c:pt idx="197">
                  <c:v>4.4800000000000031</c:v>
                </c:pt>
                <c:pt idx="198">
                  <c:v>4.5200000000000031</c:v>
                </c:pt>
                <c:pt idx="199">
                  <c:v>4.5600000000000032</c:v>
                </c:pt>
                <c:pt idx="200">
                  <c:v>4.6000000000000032</c:v>
                </c:pt>
                <c:pt idx="201">
                  <c:v>4.6400000000000032</c:v>
                </c:pt>
                <c:pt idx="202">
                  <c:v>4.6800000000000033</c:v>
                </c:pt>
                <c:pt idx="203">
                  <c:v>4.7200000000000033</c:v>
                </c:pt>
                <c:pt idx="204">
                  <c:v>4.7600000000000033</c:v>
                </c:pt>
                <c:pt idx="205">
                  <c:v>4.8000000000000034</c:v>
                </c:pt>
                <c:pt idx="206">
                  <c:v>4.8400000000000034</c:v>
                </c:pt>
                <c:pt idx="207">
                  <c:v>4.8540625000000022</c:v>
                </c:pt>
                <c:pt idx="208">
                  <c:v>4.8783971948674125</c:v>
                </c:pt>
                <c:pt idx="209">
                  <c:v>4.8800000000000034</c:v>
                </c:pt>
                <c:pt idx="210">
                  <c:v>4.9200000000000035</c:v>
                </c:pt>
                <c:pt idx="211">
                  <c:v>4.9600000000000035</c:v>
                </c:pt>
                <c:pt idx="212">
                  <c:v>5</c:v>
                </c:pt>
              </c:numCache>
            </c:numRef>
          </c:xVal>
          <c:yVal>
            <c:numRef>
              <c:f>Sheet1!$G$5:$G$217</c:f>
              <c:numCache>
                <c:formatCode>General</c:formatCode>
                <c:ptCount val="213"/>
                <c:pt idx="0">
                  <c:v>0</c:v>
                </c:pt>
                <c:pt idx="1">
                  <c:v>0.33954379373405791</c:v>
                </c:pt>
                <c:pt idx="2">
                  <c:v>0.63240334989357216</c:v>
                </c:pt>
                <c:pt idx="3">
                  <c:v>0.82659956639779664</c:v>
                </c:pt>
                <c:pt idx="4">
                  <c:v>0.9834047237022332</c:v>
                </c:pt>
                <c:pt idx="5">
                  <c:v>1.1908786719567657</c:v>
                </c:pt>
                <c:pt idx="6">
                  <c:v>1.516320242311654</c:v>
                </c:pt>
                <c:pt idx="7">
                  <c:v>1.6790004004976642</c:v>
                </c:pt>
                <c:pt idx="8">
                  <c:v>2.1003429698243536</c:v>
                </c:pt>
                <c:pt idx="9">
                  <c:v>2.4584808142449188</c:v>
                </c:pt>
                <c:pt idx="10">
                  <c:v>2.6720810471918917</c:v>
                </c:pt>
                <c:pt idx="11">
                  <c:v>2.7569883680674403</c:v>
                </c:pt>
                <c:pt idx="12">
                  <c:v>2.9994400656000071</c:v>
                </c:pt>
                <c:pt idx="13">
                  <c:v>3.0468474658310623</c:v>
                </c:pt>
                <c:pt idx="14">
                  <c:v>3.1697391819490286</c:v>
                </c:pt>
                <c:pt idx="15">
                  <c:v>3.1894103411507011</c:v>
                </c:pt>
                <c:pt idx="16">
                  <c:v>3.3228370105794665</c:v>
                </c:pt>
                <c:pt idx="17">
                  <c:v>3.3304736290276065</c:v>
                </c:pt>
                <c:pt idx="18">
                  <c:v>3.4222307487013812</c:v>
                </c:pt>
                <c:pt idx="19">
                  <c:v>3.42620436353881</c:v>
                </c:pt>
                <c:pt idx="20">
                  <c:v>3.4410655000861783</c:v>
                </c:pt>
                <c:pt idx="21">
                  <c:v>3.4801769789923935</c:v>
                </c:pt>
                <c:pt idx="22">
                  <c:v>3.4883002958143554</c:v>
                </c:pt>
                <c:pt idx="23">
                  <c:v>3.4943382236101117</c:v>
                </c:pt>
                <c:pt idx="24">
                  <c:v>3.4959659096964408</c:v>
                </c:pt>
                <c:pt idx="25">
                  <c:v>3.4868250311555511</c:v>
                </c:pt>
                <c:pt idx="26">
                  <c:v>3.4772504081476567</c:v>
                </c:pt>
                <c:pt idx="27">
                  <c:v>3.4301205451809795</c:v>
                </c:pt>
                <c:pt idx="28">
                  <c:v>3.4206841074031145</c:v>
                </c:pt>
                <c:pt idx="29">
                  <c:v>3.3630772099695738</c:v>
                </c:pt>
                <c:pt idx="30">
                  <c:v>3.2847261098752258</c:v>
                </c:pt>
                <c:pt idx="31">
                  <c:v>3.2036729522597271</c:v>
                </c:pt>
                <c:pt idx="32">
                  <c:v>3.1285234444848622</c:v>
                </c:pt>
                <c:pt idx="33">
                  <c:v>3.0678832939124159</c:v>
                </c:pt>
                <c:pt idx="34">
                  <c:v>3.0323923951218492</c:v>
                </c:pt>
                <c:pt idx="35">
                  <c:v>3.0303582079041802</c:v>
                </c:pt>
                <c:pt idx="36">
                  <c:v>3.024553894087024</c:v>
                </c:pt>
                <c:pt idx="37">
                  <c:v>3.0245538938219401</c:v>
                </c:pt>
                <c:pt idx="38">
                  <c:v>3.0467678142535148</c:v>
                </c:pt>
                <c:pt idx="39">
                  <c:v>3.0590760590274799</c:v>
                </c:pt>
                <c:pt idx="40">
                  <c:v>3.0900604272462808</c:v>
                </c:pt>
                <c:pt idx="41">
                  <c:v>3.14253041088259</c:v>
                </c:pt>
                <c:pt idx="42">
                  <c:v>3.1720481336286199</c:v>
                </c:pt>
                <c:pt idx="43">
                  <c:v>3.2835226567490574</c:v>
                </c:pt>
                <c:pt idx="44">
                  <c:v>3.4906585039886671</c:v>
                </c:pt>
                <c:pt idx="45">
                  <c:v>3.7683509324184556</c:v>
                </c:pt>
                <c:pt idx="46">
                  <c:v>3.8074939963982004</c:v>
                </c:pt>
                <c:pt idx="47">
                  <c:v>4.1042420116764502</c:v>
                </c:pt>
                <c:pt idx="48">
                  <c:v>4.3363738865003443</c:v>
                </c:pt>
                <c:pt idx="49">
                  <c:v>4.4817810838559238</c:v>
                </c:pt>
                <c:pt idx="50">
                  <c:v>4.8844174910501454</c:v>
                </c:pt>
                <c:pt idx="51">
                  <c:v>5.0384985352936669</c:v>
                </c:pt>
                <c:pt idx="52">
                  <c:v>5.2956005753523909</c:v>
                </c:pt>
                <c:pt idx="53">
                  <c:v>5.6987796788559368</c:v>
                </c:pt>
                <c:pt idx="54">
                  <c:v>6.0774041436540545</c:v>
                </c:pt>
                <c:pt idx="55">
                  <c:v>6.2504446076957825</c:v>
                </c:pt>
                <c:pt idx="56">
                  <c:v>6.4149233118400186</c:v>
                </c:pt>
                <c:pt idx="57">
                  <c:v>6.4647609298626358</c:v>
                </c:pt>
                <c:pt idx="58">
                  <c:v>6.6947865255070962</c:v>
                </c:pt>
                <c:pt idx="59">
                  <c:v>6.9004431267485717</c:v>
                </c:pt>
                <c:pt idx="60">
                  <c:v>6.9643689522805241</c:v>
                </c:pt>
                <c:pt idx="61">
                  <c:v>7.015342457657713</c:v>
                </c:pt>
                <c:pt idx="62">
                  <c:v>7.0229338603277931</c:v>
                </c:pt>
                <c:pt idx="63">
                  <c:v>7.017241312558153</c:v>
                </c:pt>
                <c:pt idx="64">
                  <c:v>6.9073178095703085</c:v>
                </c:pt>
                <c:pt idx="65">
                  <c:v>6.7839105951322702</c:v>
                </c:pt>
                <c:pt idx="66">
                  <c:v>6.6675708327159544</c:v>
                </c:pt>
                <c:pt idx="67">
                  <c:v>6.3439424581848085</c:v>
                </c:pt>
                <c:pt idx="68">
                  <c:v>6.3177455096146078</c:v>
                </c:pt>
                <c:pt idx="69">
                  <c:v>5.9791191449452281</c:v>
                </c:pt>
                <c:pt idx="70">
                  <c:v>5.8725455528343842</c:v>
                </c:pt>
                <c:pt idx="71">
                  <c:v>5.5977088980907057</c:v>
                </c:pt>
                <c:pt idx="72">
                  <c:v>5.3466746749433742</c:v>
                </c:pt>
                <c:pt idx="73">
                  <c:v>5.0283870865719456</c:v>
                </c:pt>
                <c:pt idx="74">
                  <c:v>4.7569238461272363</c:v>
                </c:pt>
                <c:pt idx="75">
                  <c:v>4.7548365885096926</c:v>
                </c:pt>
                <c:pt idx="76">
                  <c:v>4.1117350061014433</c:v>
                </c:pt>
                <c:pt idx="77">
                  <c:v>3.488057547488062</c:v>
                </c:pt>
                <c:pt idx="78">
                  <c:v>3.4320736402867329</c:v>
                </c:pt>
                <c:pt idx="79">
                  <c:v>2.7305562036336699</c:v>
                </c:pt>
                <c:pt idx="80">
                  <c:v>2.6690052045134891</c:v>
                </c:pt>
                <c:pt idx="81">
                  <c:v>2.0218864087103552</c:v>
                </c:pt>
                <c:pt idx="82">
                  <c:v>1.761920672480243</c:v>
                </c:pt>
                <c:pt idx="83">
                  <c:v>1.5687591729928703</c:v>
                </c:pt>
                <c:pt idx="84">
                  <c:v>1.3935653626206743</c:v>
                </c:pt>
                <c:pt idx="85">
                  <c:v>1.3207679680848992</c:v>
                </c:pt>
                <c:pt idx="86">
                  <c:v>0.65317463879436743</c:v>
                </c:pt>
                <c:pt idx="87">
                  <c:v>0.64190459432540592</c:v>
                </c:pt>
                <c:pt idx="88">
                  <c:v>0.13971495079980711</c:v>
                </c:pt>
                <c:pt idx="89">
                  <c:v>-1.358842019197422E-14</c:v>
                </c:pt>
                <c:pt idx="90">
                  <c:v>-0.59258788452939515</c:v>
                </c:pt>
                <c:pt idx="91">
                  <c:v>-0.69436020809942334</c:v>
                </c:pt>
                <c:pt idx="92">
                  <c:v>-1.1328842577252862</c:v>
                </c:pt>
                <c:pt idx="93">
                  <c:v>-1.3437985200454663</c:v>
                </c:pt>
                <c:pt idx="94">
                  <c:v>-1.6202601002563726</c:v>
                </c:pt>
                <c:pt idx="95">
                  <c:v>-1.8968006851713222</c:v>
                </c:pt>
                <c:pt idx="96">
                  <c:v>-2.0540863927913384</c:v>
                </c:pt>
                <c:pt idx="97">
                  <c:v>-2.1414591316742766</c:v>
                </c:pt>
                <c:pt idx="98">
                  <c:v>-2.4337341159988668</c:v>
                </c:pt>
                <c:pt idx="99">
                  <c:v>-2.7585742505476447</c:v>
                </c:pt>
                <c:pt idx="100">
                  <c:v>-2.8407357233162078</c:v>
                </c:pt>
                <c:pt idx="101">
                  <c:v>-2.9608111557307022</c:v>
                </c:pt>
                <c:pt idx="102">
                  <c:v>-3.0279777771063565</c:v>
                </c:pt>
                <c:pt idx="103">
                  <c:v>-3.0433637289834881</c:v>
                </c:pt>
                <c:pt idx="104">
                  <c:v>-3.108580779508253</c:v>
                </c:pt>
                <c:pt idx="105">
                  <c:v>-3.1651736095127614</c:v>
                </c:pt>
                <c:pt idx="106">
                  <c:v>-3.241315676343683</c:v>
                </c:pt>
                <c:pt idx="107">
                  <c:v>-3.2418310406697723</c:v>
                </c:pt>
                <c:pt idx="108">
                  <c:v>-3.3979589289283143</c:v>
                </c:pt>
                <c:pt idx="109">
                  <c:v>-3.474963727640878</c:v>
                </c:pt>
                <c:pt idx="110">
                  <c:v>-3.497278515528933</c:v>
                </c:pt>
                <c:pt idx="111">
                  <c:v>-3.538645416814223</c:v>
                </c:pt>
                <c:pt idx="112">
                  <c:v>-3.5214306134528686</c:v>
                </c:pt>
                <c:pt idx="113">
                  <c:v>-3.4490645170104686</c:v>
                </c:pt>
                <c:pt idx="114">
                  <c:v>-3.4451535341614807</c:v>
                </c:pt>
                <c:pt idx="115">
                  <c:v>-3.4170743025123</c:v>
                </c:pt>
                <c:pt idx="116">
                  <c:v>-3.3160013561736075</c:v>
                </c:pt>
                <c:pt idx="117">
                  <c:v>-3.3127479127589594</c:v>
                </c:pt>
                <c:pt idx="118">
                  <c:v>-3.261196153155852</c:v>
                </c:pt>
                <c:pt idx="119">
                  <c:v>-3.2067348090882257</c:v>
                </c:pt>
                <c:pt idx="120">
                  <c:v>-3.1305617881664918</c:v>
                </c:pt>
                <c:pt idx="121">
                  <c:v>-3.0542827970874491</c:v>
                </c:pt>
                <c:pt idx="122">
                  <c:v>-2.9050916473531938</c:v>
                </c:pt>
                <c:pt idx="123">
                  <c:v>-2.723013380521401</c:v>
                </c:pt>
                <c:pt idx="124">
                  <c:v>-2.6428339772881788</c:v>
                </c:pt>
                <c:pt idx="125">
                  <c:v>-2.6187235520227912</c:v>
                </c:pt>
                <c:pt idx="126">
                  <c:v>-2.4577369032395233</c:v>
                </c:pt>
                <c:pt idx="127">
                  <c:v>-2.3777284089241206</c:v>
                </c:pt>
                <c:pt idx="128">
                  <c:v>-2.3502852649405632</c:v>
                </c:pt>
                <c:pt idx="129">
                  <c:v>-2.1752020781724566</c:v>
                </c:pt>
                <c:pt idx="130">
                  <c:v>-2.0339419972794586</c:v>
                </c:pt>
                <c:pt idx="131">
                  <c:v>-1.864823668855893</c:v>
                </c:pt>
                <c:pt idx="132">
                  <c:v>-1.7003006612739802</c:v>
                </c:pt>
                <c:pt idx="133">
                  <c:v>-1.48277929411886</c:v>
                </c:pt>
                <c:pt idx="134">
                  <c:v>-1.3558577438932438</c:v>
                </c:pt>
                <c:pt idx="135">
                  <c:v>-1.2616333948610228</c:v>
                </c:pt>
                <c:pt idx="136">
                  <c:v>-1.1230930183031442</c:v>
                </c:pt>
                <c:pt idx="137">
                  <c:v>-1.0071097321063605</c:v>
                </c:pt>
                <c:pt idx="138">
                  <c:v>-0.87751513706946804</c:v>
                </c:pt>
                <c:pt idx="139">
                  <c:v>-0.73537366385180902</c:v>
                </c:pt>
                <c:pt idx="140">
                  <c:v>-0.66055311288244778</c:v>
                </c:pt>
                <c:pt idx="141">
                  <c:v>-0.64149466960842194</c:v>
                </c:pt>
                <c:pt idx="142">
                  <c:v>-0.34889551082354681</c:v>
                </c:pt>
                <c:pt idx="143">
                  <c:v>-0.32268437319061827</c:v>
                </c:pt>
                <c:pt idx="144">
                  <c:v>-0.17848872661625126</c:v>
                </c:pt>
                <c:pt idx="145">
                  <c:v>1.3643877982360234E-14</c:v>
                </c:pt>
                <c:pt idx="146">
                  <c:v>0.30273797540514025</c:v>
                </c:pt>
                <c:pt idx="147">
                  <c:v>0.30273798799795831</c:v>
                </c:pt>
                <c:pt idx="148">
                  <c:v>0.58770544522222656</c:v>
                </c:pt>
                <c:pt idx="149">
                  <c:v>0.6271924393050653</c:v>
                </c:pt>
                <c:pt idx="150">
                  <c:v>0.85881269436945384</c:v>
                </c:pt>
                <c:pt idx="151">
                  <c:v>1.0489194359515217</c:v>
                </c:pt>
                <c:pt idx="152">
                  <c:v>1.1199700581362761</c:v>
                </c:pt>
                <c:pt idx="153">
                  <c:v>1.2422440180153327</c:v>
                </c:pt>
                <c:pt idx="154">
                  <c:v>1.3750878592193279</c:v>
                </c:pt>
                <c:pt idx="155">
                  <c:v>1.6280764203152445</c:v>
                </c:pt>
                <c:pt idx="156">
                  <c:v>1.6407401007093687</c:v>
                </c:pt>
                <c:pt idx="157">
                  <c:v>1.8828460641206626</c:v>
                </c:pt>
                <c:pt idx="158">
                  <c:v>2.0610653745766148</c:v>
                </c:pt>
                <c:pt idx="159">
                  <c:v>2.1433071133322175</c:v>
                </c:pt>
                <c:pt idx="160">
                  <c:v>2.2600475662406985</c:v>
                </c:pt>
                <c:pt idx="161">
                  <c:v>2.4133698906465435</c:v>
                </c:pt>
                <c:pt idx="162">
                  <c:v>2.696944718760276</c:v>
                </c:pt>
                <c:pt idx="163">
                  <c:v>2.9979419203700512</c:v>
                </c:pt>
                <c:pt idx="164">
                  <c:v>3.3202718181725057</c:v>
                </c:pt>
                <c:pt idx="165">
                  <c:v>3.4689983476170871</c:v>
                </c:pt>
                <c:pt idx="166">
                  <c:v>3.6675727530618971</c:v>
                </c:pt>
                <c:pt idx="167">
                  <c:v>3.9900958632882784</c:v>
                </c:pt>
                <c:pt idx="168">
                  <c:v>4.0372274844778282</c:v>
                </c:pt>
                <c:pt idx="169">
                  <c:v>4.342334197615175</c:v>
                </c:pt>
                <c:pt idx="170">
                  <c:v>4.4203631904052498</c:v>
                </c:pt>
                <c:pt idx="171">
                  <c:v>4.5917524274644679</c:v>
                </c:pt>
                <c:pt idx="172">
                  <c:v>4.8078350670267307</c:v>
                </c:pt>
                <c:pt idx="173">
                  <c:v>5.1904983105248474</c:v>
                </c:pt>
                <c:pt idx="174">
                  <c:v>5.5592081170821723</c:v>
                </c:pt>
                <c:pt idx="175">
                  <c:v>5.6920104435073222</c:v>
                </c:pt>
                <c:pt idx="176">
                  <c:v>5.9048196828812758</c:v>
                </c:pt>
                <c:pt idx="177">
                  <c:v>6.2181882041047274</c:v>
                </c:pt>
                <c:pt idx="178">
                  <c:v>6.4901688769351127</c:v>
                </c:pt>
                <c:pt idx="179">
                  <c:v>6.7116168975549888</c:v>
                </c:pt>
                <c:pt idx="180">
                  <c:v>6.8733874621469351</c:v>
                </c:pt>
                <c:pt idx="181">
                  <c:v>6.9663357668935229</c:v>
                </c:pt>
                <c:pt idx="182">
                  <c:v>6.9813170082387295</c:v>
                </c:pt>
                <c:pt idx="183">
                  <c:v>6.9813170079773288</c:v>
                </c:pt>
                <c:pt idx="184">
                  <c:v>6.9125808966712574</c:v>
                </c:pt>
                <c:pt idx="185">
                  <c:v>6.767955204609537</c:v>
                </c:pt>
                <c:pt idx="186">
                  <c:v>6.5586622185167434</c:v>
                </c:pt>
                <c:pt idx="187">
                  <c:v>6.2959242251174459</c:v>
                </c:pt>
                <c:pt idx="188">
                  <c:v>5.9909635111362114</c:v>
                </c:pt>
                <c:pt idx="189">
                  <c:v>5.7126724328810496</c:v>
                </c:pt>
                <c:pt idx="190">
                  <c:v>5.6550023632975934</c:v>
                </c:pt>
                <c:pt idx="191">
                  <c:v>5.2992630683261792</c:v>
                </c:pt>
                <c:pt idx="192">
                  <c:v>4.9349679129465258</c:v>
                </c:pt>
                <c:pt idx="193">
                  <c:v>4.5733391838832054</c:v>
                </c:pt>
                <c:pt idx="194">
                  <c:v>4.2255991678607838</c:v>
                </c:pt>
                <c:pt idx="195">
                  <c:v>3.9029701516038329</c:v>
                </c:pt>
                <c:pt idx="196">
                  <c:v>3.6670708375987582</c:v>
                </c:pt>
                <c:pt idx="197">
                  <c:v>3.6166744218369149</c:v>
                </c:pt>
                <c:pt idx="198">
                  <c:v>3.3778494024073447</c:v>
                </c:pt>
                <c:pt idx="199">
                  <c:v>3.1956806709854839</c:v>
                </c:pt>
                <c:pt idx="200">
                  <c:v>3.077401959064765</c:v>
                </c:pt>
                <c:pt idx="201">
                  <c:v>3.0301621352613552</c:v>
                </c:pt>
                <c:pt idx="202">
                  <c:v>3.061110068191423</c:v>
                </c:pt>
                <c:pt idx="203">
                  <c:v>3.1773946264711377</c:v>
                </c:pt>
                <c:pt idx="204">
                  <c:v>3.3861646787166659</c:v>
                </c:pt>
                <c:pt idx="205">
                  <c:v>3.6945690935441791</c:v>
                </c:pt>
                <c:pt idx="206">
                  <c:v>4.1097567395698453</c:v>
                </c:pt>
                <c:pt idx="207">
                  <c:v>4.2824219552620146</c:v>
                </c:pt>
                <c:pt idx="208">
                  <c:v>4.615393594887963</c:v>
                </c:pt>
                <c:pt idx="209">
                  <c:v>4.6388764854098374</c:v>
                </c:pt>
                <c:pt idx="210">
                  <c:v>5.2890771996803139</c:v>
                </c:pt>
                <c:pt idx="211">
                  <c:v>6.0675077509974562</c:v>
                </c:pt>
                <c:pt idx="212">
                  <c:v>6.9813170079773315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89-43D1-BD92-C1E1C01DCE99}"/>
            </c:ext>
          </c:extLst>
        </c:ser>
        <c:ser>
          <c:idx val="5"/>
          <c:order val="5"/>
          <c:tx>
            <c:strRef>
              <c:f>Sheet1!$H$2:$H$4</c:f>
              <c:strCache>
                <c:ptCount val="3"/>
                <c:pt idx="0">
                  <c:v>wR</c:v>
                </c:pt>
                <c:pt idx="1">
                  <c:v>Angular Velocity3 (rad/sec)</c:v>
                </c:pt>
                <c:pt idx="2">
                  <c:v>ωR</c:v>
                </c:pt>
              </c:strCache>
            </c:strRef>
          </c:tx>
          <c:xVal>
            <c:numRef>
              <c:f>Sheet1!$B$5:$B$217</c:f>
              <c:numCache>
                <c:formatCode>0.000</c:formatCode>
                <c:ptCount val="213"/>
                <c:pt idx="0">
                  <c:v>0</c:v>
                </c:pt>
                <c:pt idx="1">
                  <c:v>2.0879139381978166E-2</c:v>
                </c:pt>
                <c:pt idx="2">
                  <c:v>0.04</c:v>
                </c:pt>
                <c:pt idx="3">
                  <c:v>5.3333333333333337E-2</c:v>
                </c:pt>
                <c:pt idx="4">
                  <c:v>6.4528357302962455E-2</c:v>
                </c:pt>
                <c:pt idx="5">
                  <c:v>0.08</c:v>
                </c:pt>
                <c:pt idx="6">
                  <c:v>0.10603174603174603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0.2278043831168832</c:v>
                </c:pt>
                <c:pt idx="11">
                  <c:v>0.24000000000000002</c:v>
                </c:pt>
                <c:pt idx="12">
                  <c:v>0.28000000000000003</c:v>
                </c:pt>
                <c:pt idx="13">
                  <c:v>0.28904230537276715</c:v>
                </c:pt>
                <c:pt idx="14">
                  <c:v>0.31531068999142092</c:v>
                </c:pt>
                <c:pt idx="15">
                  <c:v>0.32</c:v>
                </c:pt>
                <c:pt idx="16">
                  <c:v>0.35743857591683692</c:v>
                </c:pt>
                <c:pt idx="17">
                  <c:v>0.36</c:v>
                </c:pt>
                <c:pt idx="18">
                  <c:v>0.39789081885856087</c:v>
                </c:pt>
                <c:pt idx="19">
                  <c:v>0.39999999999999997</c:v>
                </c:pt>
                <c:pt idx="20">
                  <c:v>0.40851152116921591</c:v>
                </c:pt>
                <c:pt idx="21">
                  <c:v>0.43999999999999995</c:v>
                </c:pt>
                <c:pt idx="22">
                  <c:v>0.45121212121212118</c:v>
                </c:pt>
                <c:pt idx="23">
                  <c:v>0.46516444566131632</c:v>
                </c:pt>
                <c:pt idx="24">
                  <c:v>0.47999999999999993</c:v>
                </c:pt>
                <c:pt idx="25">
                  <c:v>0.50703296703296707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0.56628571428571417</c:v>
                </c:pt>
                <c:pt idx="29">
                  <c:v>0.6</c:v>
                </c:pt>
                <c:pt idx="30">
                  <c:v>0.64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0.76000000000000012</c:v>
                </c:pt>
                <c:pt idx="34">
                  <c:v>0.7966666666666673</c:v>
                </c:pt>
                <c:pt idx="35">
                  <c:v>0.80000000000000016</c:v>
                </c:pt>
                <c:pt idx="36">
                  <c:v>0.84000000000000019</c:v>
                </c:pt>
                <c:pt idx="37">
                  <c:v>0.84000000000000019</c:v>
                </c:pt>
                <c:pt idx="38">
                  <c:v>0.87049999999999994</c:v>
                </c:pt>
                <c:pt idx="39">
                  <c:v>0.88000000000000023</c:v>
                </c:pt>
                <c:pt idx="40">
                  <c:v>0.89800000000000024</c:v>
                </c:pt>
                <c:pt idx="41">
                  <c:v>0.92000000000000026</c:v>
                </c:pt>
                <c:pt idx="42">
                  <c:v>0.93</c:v>
                </c:pt>
                <c:pt idx="43">
                  <c:v>0.9600000000000003</c:v>
                </c:pt>
                <c:pt idx="44">
                  <c:v>1.0000000000000002</c:v>
                </c:pt>
                <c:pt idx="45">
                  <c:v>1.0400000000000003</c:v>
                </c:pt>
                <c:pt idx="46">
                  <c:v>1.0450000000000002</c:v>
                </c:pt>
                <c:pt idx="47">
                  <c:v>1.0800000000000003</c:v>
                </c:pt>
                <c:pt idx="48">
                  <c:v>1.1050000000000002</c:v>
                </c:pt>
                <c:pt idx="49">
                  <c:v>1.1200000000000003</c:v>
                </c:pt>
                <c:pt idx="50">
                  <c:v>1.1600000000000004</c:v>
                </c:pt>
                <c:pt idx="51">
                  <c:v>1.1750000000000003</c:v>
                </c:pt>
                <c:pt idx="52">
                  <c:v>1.2000000000000004</c:v>
                </c:pt>
                <c:pt idx="53">
                  <c:v>1.2400000000000004</c:v>
                </c:pt>
                <c:pt idx="54">
                  <c:v>1.2800000000000005</c:v>
                </c:pt>
                <c:pt idx="55">
                  <c:v>1.2997763606708213</c:v>
                </c:pt>
                <c:pt idx="56">
                  <c:v>1.3200000000000005</c:v>
                </c:pt>
                <c:pt idx="57">
                  <c:v>1.3265000000000005</c:v>
                </c:pt>
                <c:pt idx="58">
                  <c:v>1.3600000000000005</c:v>
                </c:pt>
                <c:pt idx="59">
                  <c:v>1.4000000000000006</c:v>
                </c:pt>
                <c:pt idx="60">
                  <c:v>1.4180000000000006</c:v>
                </c:pt>
                <c:pt idx="61">
                  <c:v>1.4400000000000006</c:v>
                </c:pt>
                <c:pt idx="62">
                  <c:v>1.4800000000000006</c:v>
                </c:pt>
                <c:pt idx="63">
                  <c:v>1.4839453125000008</c:v>
                </c:pt>
                <c:pt idx="64">
                  <c:v>1.5200000000000007</c:v>
                </c:pt>
                <c:pt idx="65">
                  <c:v>1.5429769439421344</c:v>
                </c:pt>
                <c:pt idx="66">
                  <c:v>1.5600000000000007</c:v>
                </c:pt>
                <c:pt idx="67">
                  <c:v>1.5973592069892486</c:v>
                </c:pt>
                <c:pt idx="68">
                  <c:v>1.6000000000000008</c:v>
                </c:pt>
                <c:pt idx="69">
                  <c:v>1.6310984848484855</c:v>
                </c:pt>
                <c:pt idx="70">
                  <c:v>1.6400000000000008</c:v>
                </c:pt>
                <c:pt idx="71">
                  <c:v>1.6615960850743465</c:v>
                </c:pt>
                <c:pt idx="72">
                  <c:v>1.6800000000000008</c:v>
                </c:pt>
                <c:pt idx="73">
                  <c:v>1.7020000000000004</c:v>
                </c:pt>
                <c:pt idx="74">
                  <c:v>1.7198652994063781</c:v>
                </c:pt>
                <c:pt idx="75">
                  <c:v>1.7200000000000009</c:v>
                </c:pt>
                <c:pt idx="76">
                  <c:v>1.7600000000000009</c:v>
                </c:pt>
                <c:pt idx="77">
                  <c:v>1.7967645925863776</c:v>
                </c:pt>
                <c:pt idx="78">
                  <c:v>1.8000000000000009</c:v>
                </c:pt>
                <c:pt idx="79">
                  <c:v>1.840000000000001</c:v>
                </c:pt>
                <c:pt idx="80">
                  <c:v>1.8434782608695663</c:v>
                </c:pt>
                <c:pt idx="81">
                  <c:v>1.880000000000001</c:v>
                </c:pt>
                <c:pt idx="82">
                  <c:v>1.8947368421052648</c:v>
                </c:pt>
                <c:pt idx="83">
                  <c:v>1.9057495726390943</c:v>
                </c:pt>
                <c:pt idx="84">
                  <c:v>1.915801658850443</c:v>
                </c:pt>
                <c:pt idx="85">
                  <c:v>1.920000000000001</c:v>
                </c:pt>
                <c:pt idx="86">
                  <c:v>1.9593202093583841</c:v>
                </c:pt>
                <c:pt idx="87">
                  <c:v>1.9600000000000011</c:v>
                </c:pt>
                <c:pt idx="88">
                  <c:v>1.9910465408897084</c:v>
                </c:pt>
                <c:pt idx="89">
                  <c:v>2.0000000000000009</c:v>
                </c:pt>
                <c:pt idx="90">
                  <c:v>2.0400000000000009</c:v>
                </c:pt>
                <c:pt idx="91">
                  <c:v>2.0472460679890192</c:v>
                </c:pt>
                <c:pt idx="92">
                  <c:v>2.080000000000001</c:v>
                </c:pt>
                <c:pt idx="93">
                  <c:v>2.0967783941989717</c:v>
                </c:pt>
                <c:pt idx="94">
                  <c:v>2.120000000000001</c:v>
                </c:pt>
                <c:pt idx="95">
                  <c:v>2.1449142249230575</c:v>
                </c:pt>
                <c:pt idx="96">
                  <c:v>2.160000000000001</c:v>
                </c:pt>
                <c:pt idx="97">
                  <c:v>2.1687169312169319</c:v>
                </c:pt>
                <c:pt idx="98">
                  <c:v>2.2000000000000011</c:v>
                </c:pt>
                <c:pt idx="99">
                  <c:v>2.2400000000000011</c:v>
                </c:pt>
                <c:pt idx="100">
                  <c:v>2.2513581730769237</c:v>
                </c:pt>
                <c:pt idx="101">
                  <c:v>2.269211428025447</c:v>
                </c:pt>
                <c:pt idx="102">
                  <c:v>2.2800000000000011</c:v>
                </c:pt>
                <c:pt idx="103">
                  <c:v>2.2825677966101705</c:v>
                </c:pt>
                <c:pt idx="104">
                  <c:v>2.2939143793888674</c:v>
                </c:pt>
                <c:pt idx="105">
                  <c:v>2.3044677035596135</c:v>
                </c:pt>
                <c:pt idx="106">
                  <c:v>2.3200000000000012</c:v>
                </c:pt>
                <c:pt idx="107">
                  <c:v>2.3201114206128146</c:v>
                </c:pt>
                <c:pt idx="108">
                  <c:v>2.3600000000000012</c:v>
                </c:pt>
                <c:pt idx="109">
                  <c:v>2.3886525189786054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2.4800000000000013</c:v>
                </c:pt>
                <c:pt idx="113">
                  <c:v>2.5184999999999995</c:v>
                </c:pt>
                <c:pt idx="114">
                  <c:v>2.5200000000000014</c:v>
                </c:pt>
                <c:pt idx="115">
                  <c:v>2.5300000000000002</c:v>
                </c:pt>
                <c:pt idx="116">
                  <c:v>2.5591756383712929</c:v>
                </c:pt>
                <c:pt idx="117">
                  <c:v>2.5600000000000014</c:v>
                </c:pt>
                <c:pt idx="118">
                  <c:v>2.5724218157998351</c:v>
                </c:pt>
                <c:pt idx="119">
                  <c:v>2.5844822945440136</c:v>
                </c:pt>
                <c:pt idx="120">
                  <c:v>2.6000000000000014</c:v>
                </c:pt>
                <c:pt idx="121">
                  <c:v>2.6143557422969206</c:v>
                </c:pt>
                <c:pt idx="122">
                  <c:v>2.6400000000000015</c:v>
                </c:pt>
                <c:pt idx="123">
                  <c:v>2.6682932906740122</c:v>
                </c:pt>
                <c:pt idx="124">
                  <c:v>2.6800000000000015</c:v>
                </c:pt>
                <c:pt idx="125">
                  <c:v>2.6834469997356618</c:v>
                </c:pt>
                <c:pt idx="126">
                  <c:v>2.7057276619969772</c:v>
                </c:pt>
                <c:pt idx="127">
                  <c:v>2.7163943286636445</c:v>
                </c:pt>
                <c:pt idx="128">
                  <c:v>2.7200000000000015</c:v>
                </c:pt>
                <c:pt idx="129">
                  <c:v>2.7424560892324044</c:v>
                </c:pt>
                <c:pt idx="130">
                  <c:v>2.7600000000000016</c:v>
                </c:pt>
                <c:pt idx="131">
                  <c:v>2.7804855275443536</c:v>
                </c:pt>
                <c:pt idx="132">
                  <c:v>2.8000000000000016</c:v>
                </c:pt>
                <c:pt idx="133">
                  <c:v>2.8253586693584261</c:v>
                </c:pt>
                <c:pt idx="134">
                  <c:v>2.8400000000000016</c:v>
                </c:pt>
                <c:pt idx="135">
                  <c:v>2.850824742058307</c:v>
                </c:pt>
                <c:pt idx="136">
                  <c:v>2.8667060344444524</c:v>
                </c:pt>
                <c:pt idx="137">
                  <c:v>2.8800000000000017</c:v>
                </c:pt>
                <c:pt idx="138">
                  <c:v>2.8948883481429108</c:v>
                </c:pt>
                <c:pt idx="139">
                  <c:v>2.911304728662774</c:v>
                </c:pt>
                <c:pt idx="140">
                  <c:v>2.9200000000000017</c:v>
                </c:pt>
                <c:pt idx="141">
                  <c:v>2.9222222222222243</c:v>
                </c:pt>
                <c:pt idx="142">
                  <c:v>2.9568415413602618</c:v>
                </c:pt>
                <c:pt idx="143">
                  <c:v>2.9600000000000017</c:v>
                </c:pt>
                <c:pt idx="144">
                  <c:v>2.9775947712418316</c:v>
                </c:pt>
                <c:pt idx="145">
                  <c:v>3.0000000000000018</c:v>
                </c:pt>
                <c:pt idx="146">
                  <c:v>3.0400000000000018</c:v>
                </c:pt>
                <c:pt idx="147">
                  <c:v>3.0400000000000018</c:v>
                </c:pt>
                <c:pt idx="148">
                  <c:v>3.0800000000000018</c:v>
                </c:pt>
                <c:pt idx="149">
                  <c:v>3.0857142857142881</c:v>
                </c:pt>
                <c:pt idx="150">
                  <c:v>3.1200000000000019</c:v>
                </c:pt>
                <c:pt idx="151">
                  <c:v>3.1490000000000018</c:v>
                </c:pt>
                <c:pt idx="152">
                  <c:v>3.1600000000000019</c:v>
                </c:pt>
                <c:pt idx="153">
                  <c:v>3.1790909090909114</c:v>
                </c:pt>
                <c:pt idx="154">
                  <c:v>3.200000000000002</c:v>
                </c:pt>
                <c:pt idx="155">
                  <c:v>3.240000000000002</c:v>
                </c:pt>
                <c:pt idx="156">
                  <c:v>3.2420000000000018</c:v>
                </c:pt>
                <c:pt idx="157">
                  <c:v>3.280000000000002</c:v>
                </c:pt>
                <c:pt idx="158">
                  <c:v>3.3075000000000014</c:v>
                </c:pt>
                <c:pt idx="159">
                  <c:v>3.3200000000000021</c:v>
                </c:pt>
                <c:pt idx="160">
                  <c:v>3.3375000000000017</c:v>
                </c:pt>
                <c:pt idx="161">
                  <c:v>3.3600000000000021</c:v>
                </c:pt>
                <c:pt idx="162">
                  <c:v>3.4000000000000021</c:v>
                </c:pt>
                <c:pt idx="163">
                  <c:v>3.4400000000000022</c:v>
                </c:pt>
                <c:pt idx="164">
                  <c:v>3.4800000000000022</c:v>
                </c:pt>
                <c:pt idx="165">
                  <c:v>3.4975000000000023</c:v>
                </c:pt>
                <c:pt idx="166">
                  <c:v>3.5200000000000022</c:v>
                </c:pt>
                <c:pt idx="167">
                  <c:v>3.5550000000000015</c:v>
                </c:pt>
                <c:pt idx="168">
                  <c:v>3.5600000000000023</c:v>
                </c:pt>
                <c:pt idx="169">
                  <c:v>3.591920955882355</c:v>
                </c:pt>
                <c:pt idx="170">
                  <c:v>3.6000000000000023</c:v>
                </c:pt>
                <c:pt idx="171">
                  <c:v>3.6176923076923106</c:v>
                </c:pt>
                <c:pt idx="172">
                  <c:v>3.6400000000000023</c:v>
                </c:pt>
                <c:pt idx="173">
                  <c:v>3.6800000000000024</c:v>
                </c:pt>
                <c:pt idx="174">
                  <c:v>3.7200000000000024</c:v>
                </c:pt>
                <c:pt idx="175">
                  <c:v>3.7350000000000021</c:v>
                </c:pt>
                <c:pt idx="176">
                  <c:v>3.7600000000000025</c:v>
                </c:pt>
                <c:pt idx="177">
                  <c:v>3.8000000000000025</c:v>
                </c:pt>
                <c:pt idx="178">
                  <c:v>3.8400000000000025</c:v>
                </c:pt>
                <c:pt idx="179">
                  <c:v>3.8800000000000026</c:v>
                </c:pt>
                <c:pt idx="180">
                  <c:v>3.9200000000000026</c:v>
                </c:pt>
                <c:pt idx="181">
                  <c:v>3.9600000000000026</c:v>
                </c:pt>
                <c:pt idx="182">
                  <c:v>4.0000000000000027</c:v>
                </c:pt>
                <c:pt idx="183">
                  <c:v>4.0000000000000027</c:v>
                </c:pt>
                <c:pt idx="184">
                  <c:v>4.0400000000000027</c:v>
                </c:pt>
                <c:pt idx="185">
                  <c:v>4.0800000000000027</c:v>
                </c:pt>
                <c:pt idx="186">
                  <c:v>4.1200000000000028</c:v>
                </c:pt>
                <c:pt idx="187">
                  <c:v>4.1600000000000028</c:v>
                </c:pt>
                <c:pt idx="188">
                  <c:v>4.2000000000000028</c:v>
                </c:pt>
                <c:pt idx="189">
                  <c:v>4.2333333333333369</c:v>
                </c:pt>
                <c:pt idx="190">
                  <c:v>4.2400000000000029</c:v>
                </c:pt>
                <c:pt idx="191">
                  <c:v>4.2800000000000029</c:v>
                </c:pt>
                <c:pt idx="192">
                  <c:v>4.3200000000000029</c:v>
                </c:pt>
                <c:pt idx="193">
                  <c:v>4.360000000000003</c:v>
                </c:pt>
                <c:pt idx="194">
                  <c:v>4.400000000000003</c:v>
                </c:pt>
                <c:pt idx="195">
                  <c:v>4.4400000000000031</c:v>
                </c:pt>
                <c:pt idx="196">
                  <c:v>4.4725000000000046</c:v>
                </c:pt>
                <c:pt idx="197">
                  <c:v>4.4800000000000031</c:v>
                </c:pt>
                <c:pt idx="198">
                  <c:v>4.5200000000000031</c:v>
                </c:pt>
                <c:pt idx="199">
                  <c:v>4.5600000000000032</c:v>
                </c:pt>
                <c:pt idx="200">
                  <c:v>4.6000000000000032</c:v>
                </c:pt>
                <c:pt idx="201">
                  <c:v>4.6400000000000032</c:v>
                </c:pt>
                <c:pt idx="202">
                  <c:v>4.6800000000000033</c:v>
                </c:pt>
                <c:pt idx="203">
                  <c:v>4.7200000000000033</c:v>
                </c:pt>
                <c:pt idx="204">
                  <c:v>4.7600000000000033</c:v>
                </c:pt>
                <c:pt idx="205">
                  <c:v>4.8000000000000034</c:v>
                </c:pt>
                <c:pt idx="206">
                  <c:v>4.8400000000000034</c:v>
                </c:pt>
                <c:pt idx="207">
                  <c:v>4.8540625000000022</c:v>
                </c:pt>
                <c:pt idx="208">
                  <c:v>4.8783971948674125</c:v>
                </c:pt>
                <c:pt idx="209">
                  <c:v>4.8800000000000034</c:v>
                </c:pt>
                <c:pt idx="210">
                  <c:v>4.9200000000000035</c:v>
                </c:pt>
                <c:pt idx="211">
                  <c:v>4.9600000000000035</c:v>
                </c:pt>
                <c:pt idx="212">
                  <c:v>5</c:v>
                </c:pt>
              </c:numCache>
            </c:numRef>
          </c:xVal>
          <c:yVal>
            <c:numRef>
              <c:f>Sheet1!$H$5:$H$217</c:f>
              <c:numCache>
                <c:formatCode>General</c:formatCode>
                <c:ptCount val="213"/>
                <c:pt idx="0">
                  <c:v>0</c:v>
                </c:pt>
                <c:pt idx="1">
                  <c:v>-0.6668354239124239</c:v>
                </c:pt>
                <c:pt idx="2">
                  <c:v>-1.2286702320830762</c:v>
                </c:pt>
                <c:pt idx="3">
                  <c:v>-1.593403734749667</c:v>
                </c:pt>
                <c:pt idx="4">
                  <c:v>-1.8827889327212106</c:v>
                </c:pt>
                <c:pt idx="5">
                  <c:v>-2.2578204379918869</c:v>
                </c:pt>
                <c:pt idx="6">
                  <c:v>-2.8250748847253138</c:v>
                </c:pt>
                <c:pt idx="7">
                  <c:v>-3.0972803120736638</c:v>
                </c:pt>
                <c:pt idx="8">
                  <c:v>-3.7568795486756392</c:v>
                </c:pt>
                <c:pt idx="9">
                  <c:v>-4.2464478421450442</c:v>
                </c:pt>
                <c:pt idx="10">
                  <c:v>-4.4917813857917945</c:v>
                </c:pt>
                <c:pt idx="11">
                  <c:v>-4.5758148868291117</c:v>
                </c:pt>
                <c:pt idx="12">
                  <c:v>-4.754810377075076</c:v>
                </c:pt>
                <c:pt idx="13">
                  <c:v>-4.7754459842169119</c:v>
                </c:pt>
                <c:pt idx="14">
                  <c:v>-4.795709095517144</c:v>
                </c:pt>
                <c:pt idx="15">
                  <c:v>-4.7932640072301655</c:v>
                </c:pt>
                <c:pt idx="16">
                  <c:v>-4.7106402215864831</c:v>
                </c:pt>
                <c:pt idx="17">
                  <c:v>-4.7010054716416105</c:v>
                </c:pt>
                <c:pt idx="18">
                  <c:v>-4.5019629177488776</c:v>
                </c:pt>
                <c:pt idx="19">
                  <c:v>-4.4878644646566501</c:v>
                </c:pt>
                <c:pt idx="20">
                  <c:v>-4.4278482713860834</c:v>
                </c:pt>
                <c:pt idx="21">
                  <c:v>-4.1636706806225119</c:v>
                </c:pt>
                <c:pt idx="22">
                  <c:v>-4.0542119343562115</c:v>
                </c:pt>
                <c:pt idx="23">
                  <c:v>-3.9072226514977784</c:v>
                </c:pt>
                <c:pt idx="24">
                  <c:v>-3.7382538138864279</c:v>
                </c:pt>
                <c:pt idx="25">
                  <c:v>-3.3983945090969638</c:v>
                </c:pt>
                <c:pt idx="26">
                  <c:v>-3.2215264367025496</c:v>
                </c:pt>
                <c:pt idx="27">
                  <c:v>-2.6253073131841278</c:v>
                </c:pt>
                <c:pt idx="28">
                  <c:v>-2.525283617988495</c:v>
                </c:pt>
                <c:pt idx="29">
                  <c:v>-1.9633213993035161</c:v>
                </c:pt>
                <c:pt idx="30">
                  <c:v>-1.2493765289399892</c:v>
                </c:pt>
                <c:pt idx="31">
                  <c:v>-0.49728053597281935</c:v>
                </c:pt>
                <c:pt idx="32">
                  <c:v>0.27915874571872201</c:v>
                </c:pt>
                <c:pt idx="33">
                  <c:v>1.066133482255361</c:v>
                </c:pt>
                <c:pt idx="34">
                  <c:v>1.7849891958106119</c:v>
                </c:pt>
                <c:pt idx="35">
                  <c:v>1.8498358397578265</c:v>
                </c:pt>
                <c:pt idx="36">
                  <c:v>2.616457984614037</c:v>
                </c:pt>
                <c:pt idx="37">
                  <c:v>2.6164579843468463</c:v>
                </c:pt>
                <c:pt idx="38">
                  <c:v>3.1809865733897795</c:v>
                </c:pt>
                <c:pt idx="39">
                  <c:v>3.3521920821431452</c:v>
                </c:pt>
                <c:pt idx="40">
                  <c:v>3.6695162730000845</c:v>
                </c:pt>
                <c:pt idx="41">
                  <c:v>4.0432302992674511</c:v>
                </c:pt>
                <c:pt idx="42">
                  <c:v>4.2073880159587516</c:v>
                </c:pt>
                <c:pt idx="43">
                  <c:v>4.6757648018404945</c:v>
                </c:pt>
                <c:pt idx="44">
                  <c:v>5.2359877559830021</c:v>
                </c:pt>
                <c:pt idx="45">
                  <c:v>5.7134064440924019</c:v>
                </c:pt>
                <c:pt idx="46">
                  <c:v>5.7673314661720347</c:v>
                </c:pt>
                <c:pt idx="47">
                  <c:v>6.1107886136729173</c:v>
                </c:pt>
                <c:pt idx="48">
                  <c:v>6.3212117600856361</c:v>
                </c:pt>
                <c:pt idx="49">
                  <c:v>6.4342171285054919</c:v>
                </c:pt>
                <c:pt idx="50">
                  <c:v>6.6897748523710376</c:v>
                </c:pt>
                <c:pt idx="51">
                  <c:v>6.7693525825278442</c:v>
                </c:pt>
                <c:pt idx="52">
                  <c:v>6.8835446490504939</c:v>
                </c:pt>
                <c:pt idx="53">
                  <c:v>7.021609382324792</c:v>
                </c:pt>
                <c:pt idx="54">
                  <c:v>7.1100519159748528</c:v>
                </c:pt>
                <c:pt idx="55">
                  <c:v>7.1373154764416853</c:v>
                </c:pt>
                <c:pt idx="56">
                  <c:v>7.1549551137816128</c:v>
                </c:pt>
                <c:pt idx="57">
                  <c:v>7.1585537364422613</c:v>
                </c:pt>
                <c:pt idx="58">
                  <c:v>7.1624018395259981</c:v>
                </c:pt>
                <c:pt idx="59">
                  <c:v>7.1384749569889401</c:v>
                </c:pt>
                <c:pt idx="60">
                  <c:v>7.1190929013546995</c:v>
                </c:pt>
                <c:pt idx="61">
                  <c:v>7.089257329951371</c:v>
                </c:pt>
                <c:pt idx="62">
                  <c:v>7.0208318221942134</c:v>
                </c:pt>
                <c:pt idx="63">
                  <c:v>7.0132726780660413</c:v>
                </c:pt>
                <c:pt idx="64">
                  <c:v>6.9391587312046266</c:v>
                </c:pt>
                <c:pt idx="65">
                  <c:v>6.8876461193507934</c:v>
                </c:pt>
                <c:pt idx="66">
                  <c:v>6.8473793297129797</c:v>
                </c:pt>
                <c:pt idx="67">
                  <c:v>6.7528187477344348</c:v>
                </c:pt>
                <c:pt idx="68">
                  <c:v>6.7458158656928573</c:v>
                </c:pt>
                <c:pt idx="69">
                  <c:v>6.6602242713940711</c:v>
                </c:pt>
                <c:pt idx="70">
                  <c:v>6.634668020824062</c:v>
                </c:pt>
                <c:pt idx="71">
                  <c:v>6.5707450564596996</c:v>
                </c:pt>
                <c:pt idx="72">
                  <c:v>6.5141354767864019</c:v>
                </c:pt>
                <c:pt idx="73">
                  <c:v>6.4439147324494419</c:v>
                </c:pt>
                <c:pt idx="74">
                  <c:v>6.3848698883381045</c:v>
                </c:pt>
                <c:pt idx="75">
                  <c:v>6.3844179152596876</c:v>
                </c:pt>
                <c:pt idx="76">
                  <c:v>6.2457150179237235</c:v>
                </c:pt>
                <c:pt idx="77">
                  <c:v>6.110477961331596</c:v>
                </c:pt>
                <c:pt idx="78">
                  <c:v>6.0982264664583257</c:v>
                </c:pt>
                <c:pt idx="79">
                  <c:v>5.9421519425432878</c:v>
                </c:pt>
                <c:pt idx="80">
                  <c:v>5.9281810614376766</c:v>
                </c:pt>
                <c:pt idx="81">
                  <c:v>5.7776911278584322</c:v>
                </c:pt>
                <c:pt idx="82">
                  <c:v>5.7150259633794533</c:v>
                </c:pt>
                <c:pt idx="83">
                  <c:v>5.6674774001565904</c:v>
                </c:pt>
                <c:pt idx="84">
                  <c:v>5.6235431317138351</c:v>
                </c:pt>
                <c:pt idx="85">
                  <c:v>5.6050437040835552</c:v>
                </c:pt>
                <c:pt idx="86">
                  <c:v>5.4275448037352234</c:v>
                </c:pt>
                <c:pt idx="87">
                  <c:v>5.4244093528984765</c:v>
                </c:pt>
                <c:pt idx="88">
                  <c:v>5.2788295573851833</c:v>
                </c:pt>
                <c:pt idx="89">
                  <c:v>5.2359877559829942</c:v>
                </c:pt>
                <c:pt idx="90">
                  <c:v>5.040585600140969</c:v>
                </c:pt>
                <c:pt idx="91">
                  <c:v>5.0046752393950324</c:v>
                </c:pt>
                <c:pt idx="92">
                  <c:v>4.8414375926724409</c:v>
                </c:pt>
                <c:pt idx="93">
                  <c:v>4.7577102187628224</c:v>
                </c:pt>
                <c:pt idx="94">
                  <c:v>4.6423854460015077</c:v>
                </c:pt>
                <c:pt idx="95">
                  <c:v>4.5201507619727392</c:v>
                </c:pt>
                <c:pt idx="96">
                  <c:v>4.4472708725522594</c:v>
                </c:pt>
                <c:pt idx="97">
                  <c:v>4.4056503233759345</c:v>
                </c:pt>
                <c:pt idx="98">
                  <c:v>4.2599355847487876</c:v>
                </c:pt>
                <c:pt idx="99">
                  <c:v>4.0842212950151824</c:v>
                </c:pt>
                <c:pt idx="100">
                  <c:v>4.0369780379043529</c:v>
                </c:pt>
                <c:pt idx="101">
                  <c:v>3.9654508081219775</c:v>
                </c:pt>
                <c:pt idx="102">
                  <c:v>3.9239697157755371</c:v>
                </c:pt>
                <c:pt idx="103">
                  <c:v>3.9143008450555561</c:v>
                </c:pt>
                <c:pt idx="104">
                  <c:v>3.8725544972121422</c:v>
                </c:pt>
                <c:pt idx="105">
                  <c:v>3.8352156337026684</c:v>
                </c:pt>
                <c:pt idx="106">
                  <c:v>3.7830225594539466</c:v>
                </c:pt>
                <c:pt idx="107">
                  <c:v>3.78266049410293</c:v>
                </c:pt>
                <c:pt idx="108">
                  <c:v>3.6652215384745008</c:v>
                </c:pt>
                <c:pt idx="109">
                  <c:v>3.5972054967357598</c:v>
                </c:pt>
                <c:pt idx="110">
                  <c:v>3.5744083652612937</c:v>
                </c:pt>
                <c:pt idx="111">
                  <c:v>3.5144247522384151</c:v>
                </c:pt>
                <c:pt idx="112">
                  <c:v>3.4891124118299586</c:v>
                </c:pt>
                <c:pt idx="113">
                  <c:v>3.5009344473107782</c:v>
                </c:pt>
                <c:pt idx="114">
                  <c:v>3.5021321201917646</c:v>
                </c:pt>
                <c:pt idx="115">
                  <c:v>3.511470437428879</c:v>
                </c:pt>
                <c:pt idx="116">
                  <c:v>3.5515837605391569</c:v>
                </c:pt>
                <c:pt idx="117">
                  <c:v>3.5529831193099195</c:v>
                </c:pt>
                <c:pt idx="118">
                  <c:v>3.5757508430408511</c:v>
                </c:pt>
                <c:pt idx="119">
                  <c:v>3.6007795959520053</c:v>
                </c:pt>
                <c:pt idx="120">
                  <c:v>3.6370031170007477</c:v>
                </c:pt>
                <c:pt idx="121">
                  <c:v>3.6743172100887027</c:v>
                </c:pt>
                <c:pt idx="122">
                  <c:v>3.7493488848123331</c:v>
                </c:pt>
                <c:pt idx="123">
                  <c:v>3.843279352234374</c:v>
                </c:pt>
                <c:pt idx="124">
                  <c:v>3.8851771942927371</c:v>
                </c:pt>
                <c:pt idx="125">
                  <c:v>3.8978236941966289</c:v>
                </c:pt>
                <c:pt idx="126">
                  <c:v>3.9826947829282204</c:v>
                </c:pt>
                <c:pt idx="127">
                  <c:v>4.0250832032919019</c:v>
                </c:pt>
                <c:pt idx="128">
                  <c:v>4.0396448169900481</c:v>
                </c:pt>
                <c:pt idx="129">
                  <c:v>4.1327208325208611</c:v>
                </c:pt>
                <c:pt idx="130">
                  <c:v>4.2079085244523444</c:v>
                </c:pt>
                <c:pt idx="131">
                  <c:v>4.2978541867420166</c:v>
                </c:pt>
                <c:pt idx="132">
                  <c:v>4.3851250882276958</c:v>
                </c:pt>
                <c:pt idx="133">
                  <c:v>4.4999078443918386</c:v>
                </c:pt>
                <c:pt idx="134">
                  <c:v>4.5664512798641832</c:v>
                </c:pt>
                <c:pt idx="135">
                  <c:v>4.6155978254123902</c:v>
                </c:pt>
                <c:pt idx="136">
                  <c:v>4.6874039579868443</c:v>
                </c:pt>
                <c:pt idx="137">
                  <c:v>4.7470438709098817</c:v>
                </c:pt>
                <c:pt idx="138">
                  <c:v>4.8130966512747761</c:v>
                </c:pt>
                <c:pt idx="139">
                  <c:v>4.884733352074627</c:v>
                </c:pt>
                <c:pt idx="140">
                  <c:v>4.9220596329128652</c:v>
                </c:pt>
                <c:pt idx="141">
                  <c:v>4.9315219786946125</c:v>
                </c:pt>
                <c:pt idx="142">
                  <c:v>5.0741505840628038</c:v>
                </c:pt>
                <c:pt idx="143">
                  <c:v>5.0866553374212167</c:v>
                </c:pt>
                <c:pt idx="144">
                  <c:v>5.1545107546108877</c:v>
                </c:pt>
                <c:pt idx="145">
                  <c:v>5.2359877559830084</c:v>
                </c:pt>
                <c:pt idx="146">
                  <c:v>5.3668221687163919</c:v>
                </c:pt>
                <c:pt idx="147">
                  <c:v>5.3668221812981942</c:v>
                </c:pt>
                <c:pt idx="148">
                  <c:v>5.4823579906742452</c:v>
                </c:pt>
                <c:pt idx="149">
                  <c:v>5.4978945893686832</c:v>
                </c:pt>
                <c:pt idx="150">
                  <c:v>5.5874030825705159</c:v>
                </c:pt>
                <c:pt idx="151">
                  <c:v>5.6597315607568097</c:v>
                </c:pt>
                <c:pt idx="152">
                  <c:v>5.6867653554463411</c:v>
                </c:pt>
                <c:pt idx="153">
                  <c:v>5.7335844930868074</c:v>
                </c:pt>
                <c:pt idx="154">
                  <c:v>5.7852527077610825</c:v>
                </c:pt>
                <c:pt idx="155">
                  <c:v>5.8876730379740829</c:v>
                </c:pt>
                <c:pt idx="156">
                  <c:v>5.8929835403100919</c:v>
                </c:pt>
                <c:pt idx="157">
                  <c:v>5.9988342445446827</c:v>
                </c:pt>
                <c:pt idx="158">
                  <c:v>6.082826406679211</c:v>
                </c:pt>
                <c:pt idx="159">
                  <c:v>6.1235442259322452</c:v>
                </c:pt>
                <c:pt idx="160">
                  <c:v>6.1835936854932827</c:v>
                </c:pt>
                <c:pt idx="161">
                  <c:v>6.266610880596108</c:v>
                </c:pt>
                <c:pt idx="162">
                  <c:v>6.4328421069956212</c:v>
                </c:pt>
                <c:pt idx="163">
                  <c:v>6.6270458035901312</c:v>
                </c:pt>
                <c:pt idx="164">
                  <c:v>6.8540298688389933</c:v>
                </c:pt>
                <c:pt idx="165">
                  <c:v>6.9648716773926687</c:v>
                </c:pt>
                <c:pt idx="166">
                  <c:v>7.1183139801102397</c:v>
                </c:pt>
                <c:pt idx="167">
                  <c:v>7.3787226670754116</c:v>
                </c:pt>
                <c:pt idx="168">
                  <c:v>7.417788729671881</c:v>
                </c:pt>
                <c:pt idx="169">
                  <c:v>7.676190382549839</c:v>
                </c:pt>
                <c:pt idx="170">
                  <c:v>7.7437156246918724</c:v>
                </c:pt>
                <c:pt idx="171">
                  <c:v>7.8939690686711916</c:v>
                </c:pt>
                <c:pt idx="172">
                  <c:v>8.0870679512468762</c:v>
                </c:pt>
                <c:pt idx="173">
                  <c:v>8.4388189954135537</c:v>
                </c:pt>
                <c:pt idx="174">
                  <c:v>8.7899420432685567</c:v>
                </c:pt>
                <c:pt idx="175">
                  <c:v>8.9196089026733372</c:v>
                </c:pt>
                <c:pt idx="176">
                  <c:v>9.1314103808885481</c:v>
                </c:pt>
                <c:pt idx="177">
                  <c:v>9.4541972943501804</c:v>
                </c:pt>
                <c:pt idx="178">
                  <c:v>9.7492760697301115</c:v>
                </c:pt>
                <c:pt idx="179">
                  <c:v>10.007619993105001</c:v>
                </c:pt>
                <c:pt idx="180">
                  <c:v>10.22020235055151</c:v>
                </c:pt>
                <c:pt idx="181">
                  <c:v>10.377996428146291</c:v>
                </c:pt>
                <c:pt idx="182">
                  <c:v>10.471975512220011</c:v>
                </c:pt>
                <c:pt idx="183">
                  <c:v>10.471975511965997</c:v>
                </c:pt>
                <c:pt idx="184">
                  <c:v>10.495365790395095</c:v>
                </c:pt>
                <c:pt idx="185">
                  <c:v>10.450405061049155</c:v>
                </c:pt>
                <c:pt idx="186">
                  <c:v>10.341584023851588</c:v>
                </c:pt>
                <c:pt idx="187">
                  <c:v>10.173393378725786</c:v>
                </c:pt>
                <c:pt idx="188">
                  <c:v>9.9503238255951114</c:v>
                </c:pt>
                <c:pt idx="189">
                  <c:v>9.7257509529811372</c:v>
                </c:pt>
                <c:pt idx="190">
                  <c:v>9.6768660643829758</c:v>
                </c:pt>
                <c:pt idx="191">
                  <c:v>9.3575107950127556</c:v>
                </c:pt>
                <c:pt idx="192">
                  <c:v>8.9967487174078471</c:v>
                </c:pt>
                <c:pt idx="193">
                  <c:v>8.5990705314916358</c:v>
                </c:pt>
                <c:pt idx="194">
                  <c:v>8.1689669371875091</c:v>
                </c:pt>
                <c:pt idx="195">
                  <c:v>7.7109286344188526</c:v>
                </c:pt>
                <c:pt idx="196">
                  <c:v>7.3213033625988873</c:v>
                </c:pt>
                <c:pt idx="197">
                  <c:v>7.2294463231090544</c:v>
                </c:pt>
                <c:pt idx="198">
                  <c:v>6.7289543806238203</c:v>
                </c:pt>
                <c:pt idx="199">
                  <c:v>6.2125917655018483</c:v>
                </c:pt>
                <c:pt idx="200">
                  <c:v>5.6822020174548911</c:v>
                </c:pt>
                <c:pt idx="201">
                  <c:v>5.1395723536369786</c:v>
                </c:pt>
                <c:pt idx="202">
                  <c:v>4.5864899912021571</c:v>
                </c:pt>
                <c:pt idx="203">
                  <c:v>4.0247421473044724</c:v>
                </c:pt>
                <c:pt idx="204">
                  <c:v>3.4561160390979602</c:v>
                </c:pt>
                <c:pt idx="205">
                  <c:v>2.8823988837366659</c:v>
                </c:pt>
                <c:pt idx="206">
                  <c:v>2.3053778983746347</c:v>
                </c:pt>
                <c:pt idx="207">
                  <c:v>2.1020668679033307</c:v>
                </c:pt>
                <c:pt idx="208">
                  <c:v>1.7500290879943283</c:v>
                </c:pt>
                <c:pt idx="209">
                  <c:v>1.7268403001659018</c:v>
                </c:pt>
                <c:pt idx="210">
                  <c:v>1.1485733062645176</c:v>
                </c:pt>
                <c:pt idx="211">
                  <c:v>0.57236413382451901</c:v>
                </c:pt>
                <c:pt idx="212">
                  <c:v>-1.6147723716882004E-16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89-43D1-BD92-C1E1C01D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25376"/>
        <c:axId val="2078527456"/>
      </c:scatterChart>
      <c:valAx>
        <c:axId val="20785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78527456"/>
        <c:crosses val="autoZero"/>
        <c:crossBetween val="midCat"/>
      </c:valAx>
      <c:valAx>
        <c:axId val="207852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52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AFF1EB-DCDF-4D78-990C-7D5AD5B4FC68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DBEFE-D8A9-490F-95D7-6BC1745788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A8D8-4721-4EBF-AD62-907ADA84FD0D}">
  <dimension ref="A1:H217"/>
  <sheetViews>
    <sheetView tabSelected="1" workbookViewId="0">
      <selection activeCell="C9" sqref="C9"/>
    </sheetView>
  </sheetViews>
  <sheetFormatPr defaultRowHeight="14.4" x14ac:dyDescent="0.3"/>
  <cols>
    <col min="1" max="1" width="6.5546875" bestFit="1" customWidth="1"/>
    <col min="2" max="2" width="5.5546875" bestFit="1" customWidth="1"/>
    <col min="3" max="4" width="25.88671875" bestFit="1" customWidth="1"/>
    <col min="5" max="5" width="27.109375" bestFit="1" customWidth="1"/>
    <col min="6" max="6" width="26" bestFit="1" customWidth="1"/>
    <col min="7" max="7" width="29.109375" bestFit="1" customWidth="1"/>
    <col min="8" max="8" width="35.33203125" bestFit="1" customWidth="1"/>
  </cols>
  <sheetData>
    <row r="1" spans="1:8" ht="15" thickBot="1" x14ac:dyDescent="0.35"/>
    <row r="2" spans="1:8" x14ac:dyDescent="0.3">
      <c r="A2" s="9"/>
      <c r="B2" s="12" t="s">
        <v>20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</row>
    <row r="3" spans="1:8" x14ac:dyDescent="0.3">
      <c r="A3" s="7"/>
      <c r="B3" s="7"/>
      <c r="C3" s="11" t="s">
        <v>18</v>
      </c>
      <c r="D3" s="11" t="s">
        <v>19</v>
      </c>
      <c r="E3" s="7" t="s">
        <v>2</v>
      </c>
      <c r="F3" s="11" t="s">
        <v>9</v>
      </c>
      <c r="G3" s="11" t="s">
        <v>16</v>
      </c>
      <c r="H3" s="11" t="s">
        <v>17</v>
      </c>
    </row>
    <row r="4" spans="1:8" x14ac:dyDescent="0.3">
      <c r="A4" s="8" t="s">
        <v>0</v>
      </c>
      <c r="B4" s="8" t="s">
        <v>1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</row>
    <row r="5" spans="1:8" x14ac:dyDescent="0.3">
      <c r="A5" s="1">
        <v>1</v>
      </c>
      <c r="B5" s="2">
        <v>0</v>
      </c>
      <c r="C5">
        <v>8.0000000000000018</v>
      </c>
      <c r="D5">
        <v>6.0000000000000009</v>
      </c>
      <c r="E5" s="3">
        <v>179.99999999999997</v>
      </c>
      <c r="F5">
        <f>0*(PI()/180)</f>
        <v>0</v>
      </c>
      <c r="G5">
        <f>0*(PI()/180)</f>
        <v>0</v>
      </c>
      <c r="H5">
        <f>0*(PI()/180)</f>
        <v>0</v>
      </c>
    </row>
    <row r="6" spans="1:8" x14ac:dyDescent="0.3">
      <c r="A6" s="1">
        <v>2</v>
      </c>
      <c r="B6" s="2">
        <v>2.0879139381978166E-2</v>
      </c>
      <c r="C6">
        <v>7.9999267251378043</v>
      </c>
      <c r="D6">
        <v>5.9999589108727287</v>
      </c>
      <c r="E6" s="3">
        <v>179.8832745029618</v>
      </c>
      <c r="F6">
        <f>17.8643138152505*(PI()/180)</f>
        <v>0.31179109468563143</v>
      </c>
      <c r="G6">
        <f>19.4544263408221*(PI()/180)</f>
        <v>0.33954379373405791</v>
      </c>
      <c r="H6">
        <f>-38.206855419999*(PI()/180)</f>
        <v>-0.6668354239124239</v>
      </c>
    </row>
    <row r="7" spans="1:8" x14ac:dyDescent="0.3">
      <c r="A7" s="1">
        <v>3</v>
      </c>
      <c r="B7" s="2">
        <v>0.04</v>
      </c>
      <c r="C7">
        <v>7.9997639645347487</v>
      </c>
      <c r="D7">
        <v>6.0000622834051631</v>
      </c>
      <c r="E7" s="3">
        <v>179.33052161807043</v>
      </c>
      <c r="F7">
        <f>35.9413554734584*(PI()/180)</f>
        <v>0.62729499064153404</v>
      </c>
      <c r="G7">
        <f>36.2340428988368*(PI()/180)</f>
        <v>0.63240334989357216</v>
      </c>
      <c r="H7">
        <f>-70.3976187117196*(PI()/180)</f>
        <v>-1.2286702320830762</v>
      </c>
    </row>
    <row r="8" spans="1:8" x14ac:dyDescent="0.3">
      <c r="A8" s="1">
        <v>4</v>
      </c>
      <c r="B8" s="2">
        <v>5.3333333333333337E-2</v>
      </c>
      <c r="C8">
        <v>7.9996947622367358</v>
      </c>
      <c r="D8">
        <v>6.0003267071768001</v>
      </c>
      <c r="E8" s="3">
        <v>178.80937965193706</v>
      </c>
      <c r="F8">
        <f>42.3464094949026*(PI()/180)</f>
        <v>0.73908427208383976</v>
      </c>
      <c r="G8">
        <f>47.3606665019376*(PI()/180)</f>
        <v>0.82659956639779664</v>
      </c>
      <c r="H8">
        <f>-91.2953090615388*(PI()/180)</f>
        <v>-1.593403734749667</v>
      </c>
    </row>
    <row r="9" spans="1:8" x14ac:dyDescent="0.3">
      <c r="A9" s="1">
        <v>5</v>
      </c>
      <c r="B9" s="2">
        <v>6.4528357302962455E-2</v>
      </c>
      <c r="C9">
        <v>7.9996230448704431</v>
      </c>
      <c r="D9">
        <v>6.0006277120177076</v>
      </c>
      <c r="E9" s="3">
        <v>178.26551940643483</v>
      </c>
      <c r="F9">
        <f>56.0557019356793*(PI()/180)</f>
        <v>0.97835656329416165</v>
      </c>
      <c r="G9">
        <f>56.3449402213668*(PI()/180)</f>
        <v>0.9834047237022332</v>
      </c>
      <c r="H9">
        <f>-107.875859558866*(PI()/180)</f>
        <v>-1.8827889327212106</v>
      </c>
    </row>
    <row r="10" spans="1:8" x14ac:dyDescent="0.3">
      <c r="A10" s="1">
        <v>6</v>
      </c>
      <c r="B10" s="2">
        <v>0.08</v>
      </c>
      <c r="C10">
        <v>7.9996615166054985</v>
      </c>
      <c r="D10">
        <v>6.0012956716429482</v>
      </c>
      <c r="E10" s="3">
        <v>177.25295100674913</v>
      </c>
      <c r="F10">
        <f>72.1165815675966*(PI()/180)</f>
        <v>1.2586717936376148</v>
      </c>
      <c r="G10">
        <f>68.2323218152671*(PI()/180)</f>
        <v>1.1908786719567657</v>
      </c>
      <c r="H10">
        <f>-129.363581995314*(PI()/180)</f>
        <v>-2.2578204379918869</v>
      </c>
    </row>
    <row r="11" spans="1:8" x14ac:dyDescent="0.3">
      <c r="A11" s="1">
        <v>7</v>
      </c>
      <c r="B11" s="2">
        <v>0.10603174603174603</v>
      </c>
      <c r="C11">
        <v>7.9996519970305986</v>
      </c>
      <c r="D11">
        <v>6.0025531878572309</v>
      </c>
      <c r="E11" s="3">
        <v>175.17358934527635</v>
      </c>
      <c r="F11">
        <f>89.1662551618969*(PI()/180)</f>
        <v>1.55624473424849</v>
      </c>
      <c r="G11">
        <f>86.8787502747121*(PI()/180)</f>
        <v>1.516320242311654</v>
      </c>
      <c r="H11">
        <f>-161.864867703168*(PI()/180)</f>
        <v>-2.8250748847253138</v>
      </c>
    </row>
    <row r="12" spans="1:8" x14ac:dyDescent="0.3">
      <c r="A12" s="1">
        <v>8</v>
      </c>
      <c r="B12" s="2">
        <v>0.12</v>
      </c>
      <c r="C12">
        <v>7.9994618505843968</v>
      </c>
      <c r="D12">
        <v>6.003245886875729</v>
      </c>
      <c r="E12" s="3">
        <v>173.81035599509596</v>
      </c>
      <c r="F12">
        <f>105.277751334967*(PI()/180)</f>
        <v>1.8374433898910314</v>
      </c>
      <c r="G12">
        <f>96.1996367492911*(PI()/180)</f>
        <v>1.6790004004976642</v>
      </c>
      <c r="H12">
        <f>-177.461089850783*(PI()/180)</f>
        <v>-3.0972803120736638</v>
      </c>
    </row>
    <row r="13" spans="1:8" x14ac:dyDescent="0.3">
      <c r="A13" s="1">
        <v>9</v>
      </c>
      <c r="B13" s="2">
        <v>0.16</v>
      </c>
      <c r="C13">
        <v>7.9997377003608863</v>
      </c>
      <c r="D13">
        <v>6.006862237285973</v>
      </c>
      <c r="E13" s="3">
        <v>168.99346881778234</v>
      </c>
      <c r="F13">
        <f>136.213591975802*(PI()/180)</f>
        <v>2.377375665945872</v>
      </c>
      <c r="G13">
        <f>120.340787700909*(PI()/180)</f>
        <v>2.1003429698243536</v>
      </c>
      <c r="H13">
        <f>-215.253342278128*(PI()/180)</f>
        <v>-3.7568795486756392</v>
      </c>
    </row>
    <row r="14" spans="1:8" x14ac:dyDescent="0.3">
      <c r="A14" s="1">
        <v>10</v>
      </c>
      <c r="B14" s="2">
        <v>0.2</v>
      </c>
      <c r="C14">
        <v>8.0012009539129814</v>
      </c>
      <c r="D14">
        <v>6.0128979248142906</v>
      </c>
      <c r="E14" s="3">
        <v>162.85315128621846</v>
      </c>
      <c r="F14">
        <f>169.012630698904*(PI()/180)</f>
        <v>2.9498268831531225</v>
      </c>
      <c r="G14">
        <f>140.86057467012*(PI()/180)</f>
        <v>2.4584808142449188</v>
      </c>
      <c r="H14">
        <f>-243.303539277347*(PI()/180)</f>
        <v>-4.2464478421450442</v>
      </c>
    </row>
    <row r="15" spans="1:8" x14ac:dyDescent="0.3">
      <c r="A15" s="1">
        <v>11</v>
      </c>
      <c r="B15" s="2">
        <v>0.2278043831168832</v>
      </c>
      <c r="C15">
        <v>8.0027791617731037</v>
      </c>
      <c r="D15">
        <v>6.0180040905531129</v>
      </c>
      <c r="E15" s="3">
        <v>157.79854802427491</v>
      </c>
      <c r="F15">
        <f>194.284355136266*(PI()/180)</f>
        <v>3.3909016822417901</v>
      </c>
      <c r="G15">
        <f>153.098966520993*(PI()/180)</f>
        <v>2.6720810471918917</v>
      </c>
      <c r="H15">
        <f>-257.360115901294*(PI()/180)</f>
        <v>-4.4917813857917945</v>
      </c>
    </row>
    <row r="16" spans="1:8" x14ac:dyDescent="0.3">
      <c r="A16" s="1">
        <v>12</v>
      </c>
      <c r="B16" s="2">
        <v>0.24000000000000002</v>
      </c>
      <c r="C16">
        <v>8.0040050205951569</v>
      </c>
      <c r="D16">
        <v>6.0206209479968038</v>
      </c>
      <c r="E16" s="3">
        <v>155.40071363509338</v>
      </c>
      <c r="F16">
        <f>198.863634999936*(PI()/180)</f>
        <v>3.470825193233114</v>
      </c>
      <c r="G16">
        <f>157.963797656925*(PI()/180)</f>
        <v>2.7569883680674403</v>
      </c>
      <c r="H16">
        <f>-262.174880848441*(PI()/180)</f>
        <v>-4.5758148868291117</v>
      </c>
    </row>
    <row r="17" spans="1:8" x14ac:dyDescent="0.3">
      <c r="A17" s="1">
        <v>13</v>
      </c>
      <c r="B17" s="2">
        <v>0.28000000000000003</v>
      </c>
      <c r="C17">
        <v>8.0084373692091084</v>
      </c>
      <c r="D17">
        <v>6.0288443140420833</v>
      </c>
      <c r="E17" s="3">
        <v>147.23058657573034</v>
      </c>
      <c r="F17">
        <f>208.083763363131*(PI()/180)</f>
        <v>3.6317467906273775</v>
      </c>
      <c r="G17">
        <f>171.855256661323*(PI()/180)</f>
        <v>2.9994400656000071</v>
      </c>
      <c r="H17">
        <f>-272.430566991409*(PI()/180)</f>
        <v>-4.754810377075076</v>
      </c>
    </row>
    <row r="18" spans="1:8" x14ac:dyDescent="0.3">
      <c r="A18" s="1">
        <v>14</v>
      </c>
      <c r="B18" s="2">
        <v>0.28904230537276715</v>
      </c>
      <c r="C18">
        <v>8.0094846075447634</v>
      </c>
      <c r="D18">
        <v>6.0304493422135321</v>
      </c>
      <c r="E18" s="3">
        <v>145.32986849619593</v>
      </c>
      <c r="F18">
        <f>212.128119557223*(PI()/180)</f>
        <v>3.7023341223377226</v>
      </c>
      <c r="G18">
        <f>174.57150061225*(PI()/180)</f>
        <v>3.0468474658310623</v>
      </c>
      <c r="H18">
        <f>-273.612900188327*(PI()/180)</f>
        <v>-4.7754459842169119</v>
      </c>
    </row>
    <row r="19" spans="1:8" x14ac:dyDescent="0.3">
      <c r="A19" s="1">
        <v>15</v>
      </c>
      <c r="B19" s="2">
        <v>0.31531068999142092</v>
      </c>
      <c r="C19">
        <v>8.0130476122344358</v>
      </c>
      <c r="D19">
        <v>6.0349888808781529</v>
      </c>
      <c r="E19" s="3">
        <v>139.70073923823114</v>
      </c>
      <c r="F19">
        <f>216.038585791494*(PI()/180)</f>
        <v>3.7705846334138182</v>
      </c>
      <c r="G19">
        <f>181.612677282929*(PI()/180)</f>
        <v>3.1697391819490286</v>
      </c>
      <c r="H19">
        <f>-274.773890945634*(PI()/180)</f>
        <v>-4.795709095517144</v>
      </c>
    </row>
    <row r="20" spans="1:8" x14ac:dyDescent="0.3">
      <c r="A20" s="1">
        <v>16</v>
      </c>
      <c r="B20" s="2">
        <v>0.32</v>
      </c>
      <c r="C20">
        <v>8.0137007097020607</v>
      </c>
      <c r="D20">
        <v>6.0357618736008209</v>
      </c>
      <c r="E20" s="3">
        <v>138.68654792836364</v>
      </c>
      <c r="F20">
        <f>216.504787861211*(PI()/180)</f>
        <v>3.7787213945099891</v>
      </c>
      <c r="G20">
        <f>182.739751683315*(PI()/180)</f>
        <v>3.1894103411507011</v>
      </c>
      <c r="H20">
        <f>-274.633797706253*(PI()/180)</f>
        <v>-4.7932640072301655</v>
      </c>
    </row>
    <row r="21" spans="1:8" x14ac:dyDescent="0.3">
      <c r="A21" s="1">
        <v>17</v>
      </c>
      <c r="B21" s="2">
        <v>0.35743857591683692</v>
      </c>
      <c r="C21">
        <v>8.0185098372599022</v>
      </c>
      <c r="D21">
        <v>6.0405386969179151</v>
      </c>
      <c r="E21" s="3">
        <v>130.54234384512486</v>
      </c>
      <c r="F21">
        <f>218.081171820196*(PI()/180)</f>
        <v>3.8062344848698997</v>
      </c>
      <c r="G21">
        <f>190.384536716071*(PI()/180)</f>
        <v>3.3228370105794665</v>
      </c>
      <c r="H21">
        <f>-269.899803501476*(PI()/180)</f>
        <v>-4.7106402215864831</v>
      </c>
    </row>
    <row r="22" spans="1:8" x14ac:dyDescent="0.3">
      <c r="A22" s="1">
        <v>18</v>
      </c>
      <c r="B22" s="2">
        <v>0.36</v>
      </c>
      <c r="C22">
        <v>8.0188528839130804</v>
      </c>
      <c r="D22">
        <v>6.0408309390543486</v>
      </c>
      <c r="E22" s="3">
        <v>129.9843524398986</v>
      </c>
      <c r="F22">
        <f>217.80931419825*(PI()/180)</f>
        <v>3.8014896742702953</v>
      </c>
      <c r="G22">
        <f>190.822082722901*(PI()/180)</f>
        <v>3.3304736290276065</v>
      </c>
      <c r="H22">
        <f>-269.347772992971*(PI()/180)</f>
        <v>-4.7010054716416105</v>
      </c>
    </row>
    <row r="23" spans="1:8" x14ac:dyDescent="0.3">
      <c r="A23" s="1">
        <v>19</v>
      </c>
      <c r="B23" s="2">
        <v>0.39789081885856087</v>
      </c>
      <c r="C23">
        <v>8.0238151056987075</v>
      </c>
      <c r="D23">
        <v>6.0444379504715524</v>
      </c>
      <c r="E23" s="3">
        <v>121.77275481329404</v>
      </c>
      <c r="F23">
        <f>215.643222569484*(PI()/180)</f>
        <v>3.7636842434484414</v>
      </c>
      <c r="G23">
        <f>196.079378420485*(PI()/180)</f>
        <v>3.4222307487013812</v>
      </c>
      <c r="H23">
        <f>-257.943474711412*(PI()/180)</f>
        <v>-4.5019629177488776</v>
      </c>
    </row>
    <row r="24" spans="1:8" x14ac:dyDescent="0.3">
      <c r="A24" s="1">
        <v>20</v>
      </c>
      <c r="B24" s="2">
        <v>0.39999999999999997</v>
      </c>
      <c r="C24">
        <v>8.0240434535666996</v>
      </c>
      <c r="D24">
        <v>6.0445815614397302</v>
      </c>
      <c r="E24" s="3">
        <v>121.31789543305629</v>
      </c>
      <c r="F24">
        <f>215.528038284671*(PI()/180)</f>
        <v>3.7616738984319031</v>
      </c>
      <c r="G24">
        <f>196.30704978008*(PI()/180)</f>
        <v>3.42620436353881</v>
      </c>
      <c r="H24">
        <f>-257.135692851565*(PI()/180)</f>
        <v>-4.4878644646566501</v>
      </c>
    </row>
    <row r="25" spans="1:8" x14ac:dyDescent="0.3">
      <c r="A25" s="1">
        <v>21</v>
      </c>
      <c r="B25" s="2">
        <v>0.40851152116921591</v>
      </c>
      <c r="C25">
        <v>8.0248919306558975</v>
      </c>
      <c r="D25">
        <v>6.045082657106791</v>
      </c>
      <c r="E25" s="3">
        <v>119.49423256693994</v>
      </c>
      <c r="F25">
        <f>213.426247991583*(PI()/180)</f>
        <v>3.7249907376310532</v>
      </c>
      <c r="G25">
        <f>197.158530183012*(PI()/180)</f>
        <v>3.4410655000861783</v>
      </c>
      <c r="H25">
        <f>-253.69701827472*(PI()/180)</f>
        <v>-4.4278482713860834</v>
      </c>
    </row>
    <row r="26" spans="1:8" x14ac:dyDescent="0.3">
      <c r="A26" s="1">
        <v>22</v>
      </c>
      <c r="B26" s="2">
        <v>0.43999999999999995</v>
      </c>
      <c r="C26">
        <v>8.0279328621438033</v>
      </c>
      <c r="D26">
        <v>6.046551153452743</v>
      </c>
      <c r="E26" s="3">
        <v>112.8637935322708</v>
      </c>
      <c r="F26">
        <f>207.314150115188*(PI()/180)</f>
        <v>3.6183145054838199</v>
      </c>
      <c r="G26">
        <f>199.399452854853*(PI()/180)</f>
        <v>3.4801769789923935</v>
      </c>
      <c r="H26">
        <f>-238.560757282033*(PI()/180)</f>
        <v>-4.1636706806225119</v>
      </c>
    </row>
    <row r="27" spans="1:8" x14ac:dyDescent="0.3">
      <c r="A27" s="1">
        <v>23</v>
      </c>
      <c r="B27" s="2">
        <v>0.45121212121212118</v>
      </c>
      <c r="C27">
        <v>8.0288604166401125</v>
      </c>
      <c r="D27">
        <v>6.0469118513302389</v>
      </c>
      <c r="E27" s="3">
        <v>110.55339603278576</v>
      </c>
      <c r="F27">
        <f>205.097921688646*(PI()/180)</f>
        <v>3.5796340224643641</v>
      </c>
      <c r="G27">
        <f>199.864884624399*(PI()/180)</f>
        <v>3.4883002958143554</v>
      </c>
      <c r="H27">
        <f>-232.28923309018*(PI()/180)</f>
        <v>-4.0542119343562115</v>
      </c>
    </row>
    <row r="28" spans="1:8" x14ac:dyDescent="0.3">
      <c r="A28" s="1">
        <v>24</v>
      </c>
      <c r="B28" s="2">
        <v>0.46516444566131632</v>
      </c>
      <c r="C28">
        <v>8.0297984731115299</v>
      </c>
      <c r="D28">
        <v>6.047224361642761</v>
      </c>
      <c r="E28" s="3">
        <v>107.70408540532782</v>
      </c>
      <c r="F28">
        <f>200.747607773239*(PI()/180)</f>
        <v>3.5037067211451824</v>
      </c>
      <c r="G28">
        <f>200.210832404101*(PI()/180)</f>
        <v>3.4943382236101117</v>
      </c>
      <c r="H28">
        <f>-223.867367548738*(PI()/180)</f>
        <v>-3.9072226514977784</v>
      </c>
    </row>
    <row r="29" spans="1:8" x14ac:dyDescent="0.3">
      <c r="A29" s="1">
        <v>25</v>
      </c>
      <c r="B29" s="2">
        <v>0.47999999999999993</v>
      </c>
      <c r="C29">
        <v>8.0305979954348174</v>
      </c>
      <c r="D29">
        <v>6.0475090588370115</v>
      </c>
      <c r="E29" s="3">
        <v>104.75941949693787</v>
      </c>
      <c r="F29">
        <f>196.221348226066*(PI()/180)</f>
        <v>3.4247085892471838</v>
      </c>
      <c r="G29">
        <f>200.30409194722*(PI()/180)</f>
        <v>3.4959659096964408</v>
      </c>
      <c r="H29">
        <f>-214.186166284376*(PI()/180)</f>
        <v>-3.7382538138864279</v>
      </c>
    </row>
    <row r="30" spans="1:8" x14ac:dyDescent="0.3">
      <c r="A30" s="1">
        <v>26</v>
      </c>
      <c r="B30" s="2">
        <v>0.50703296703296707</v>
      </c>
      <c r="C30">
        <v>8.0316391339959949</v>
      </c>
      <c r="D30">
        <v>6.0478566865427883</v>
      </c>
      <c r="E30" s="3">
        <v>99.500440713833044</v>
      </c>
      <c r="F30">
        <f>192.336556602534*(PI()/180)</f>
        <v>3.3569061846626513</v>
      </c>
      <c r="G30">
        <f>199.780358185785*(PI()/180)</f>
        <v>3.4868250311555511</v>
      </c>
      <c r="H30">
        <f>-194.713662491689*(PI()/180)</f>
        <v>-3.3983945090969638</v>
      </c>
    </row>
    <row r="31" spans="1:8" x14ac:dyDescent="0.3">
      <c r="A31" s="1">
        <v>27</v>
      </c>
      <c r="B31" s="2">
        <v>0.51999999999999991</v>
      </c>
      <c r="C31">
        <v>8.0315768056145878</v>
      </c>
      <c r="D31">
        <v>6.047783798487516</v>
      </c>
      <c r="E31" s="3">
        <v>97.044778374209557</v>
      </c>
      <c r="F31">
        <f>185.839741692804*(PI()/180)</f>
        <v>3.243515373595212</v>
      </c>
      <c r="G31">
        <f>199.231772697004*(PI()/180)</f>
        <v>3.4772504081476567</v>
      </c>
      <c r="H31">
        <f>-184.579868412875*(PI()/180)</f>
        <v>-3.2215264367025496</v>
      </c>
    </row>
    <row r="32" spans="1:8" x14ac:dyDescent="0.3">
      <c r="A32" s="1">
        <v>28</v>
      </c>
      <c r="B32" s="2">
        <v>0.55999999999999994</v>
      </c>
      <c r="C32">
        <v>8.0302726347978215</v>
      </c>
      <c r="D32">
        <v>6.0478410833002414</v>
      </c>
      <c r="E32" s="3">
        <v>89.852911977337541</v>
      </c>
      <c r="F32">
        <f>173.517489035895*(PI()/180)</f>
        <v>3.0284514934695217</v>
      </c>
      <c r="G32">
        <f>196.531430459983*(PI()/180)</f>
        <v>3.4301205451809795</v>
      </c>
      <c r="H32">
        <f>-150.41902897028*(PI()/180)</f>
        <v>-2.6253073131841278</v>
      </c>
    </row>
    <row r="33" spans="1:8" x14ac:dyDescent="0.3">
      <c r="A33" s="1">
        <v>29</v>
      </c>
      <c r="B33" s="2">
        <v>0.56628571428571417</v>
      </c>
      <c r="C33">
        <v>8.0298334540011798</v>
      </c>
      <c r="D33">
        <v>6.0478258618303569</v>
      </c>
      <c r="E33" s="3">
        <v>88.770594270846445</v>
      </c>
      <c r="F33">
        <f>170.854158953487*(PI()/180)</f>
        <v>2.9819676144641019</v>
      </c>
      <c r="G33">
        <f>195.990762401674*(PI()/180)</f>
        <v>3.4206841074031145</v>
      </c>
      <c r="H33">
        <f>-144.688093384268*(PI()/180)</f>
        <v>-2.525283617988495</v>
      </c>
    </row>
    <row r="34" spans="1:8" x14ac:dyDescent="0.3">
      <c r="A34" s="1">
        <v>30</v>
      </c>
      <c r="B34" s="2">
        <v>0.6</v>
      </c>
      <c r="C34">
        <v>8.0269031712366949</v>
      </c>
      <c r="D34">
        <v>6.0480980603672663</v>
      </c>
      <c r="E34" s="3">
        <v>83.231657995810124</v>
      </c>
      <c r="F34">
        <f>158.96535937264*(PI()/180)</f>
        <v>2.7744689176685955</v>
      </c>
      <c r="G34">
        <f>192.690130307889*(PI()/180)</f>
        <v>3.3630772099695738</v>
      </c>
      <c r="H34">
        <f>-112.490030007811*(PI()/180)</f>
        <v>-1.9633213993035161</v>
      </c>
    </row>
    <row r="35" spans="1:8" x14ac:dyDescent="0.3">
      <c r="A35" s="1">
        <v>31</v>
      </c>
      <c r="B35" s="2">
        <v>0.64</v>
      </c>
      <c r="C35">
        <v>8.0215304711045743</v>
      </c>
      <c r="D35">
        <v>6.0489852662356558</v>
      </c>
      <c r="E35" s="3">
        <v>77.187407762342559</v>
      </c>
      <c r="F35">
        <f>143.346591215397*(PI()/180)</f>
        <v>2.5018699882190609</v>
      </c>
      <c r="G35">
        <f>188.200942952276*(PI()/180)</f>
        <v>3.2847261098752258</v>
      </c>
      <c r="H35">
        <f>-71.5840021309657*(PI()/180)</f>
        <v>-1.2493765289399892</v>
      </c>
    </row>
    <row r="36" spans="1:8" x14ac:dyDescent="0.3">
      <c r="A36" s="1">
        <v>32</v>
      </c>
      <c r="B36" s="2">
        <v>0.68</v>
      </c>
      <c r="C36">
        <v>8.0144306412177002</v>
      </c>
      <c r="D36">
        <v>6.0509879008978391</v>
      </c>
      <c r="E36" s="3">
        <v>71.736941713591747</v>
      </c>
      <c r="F36">
        <f>128.130493568581*(PI()/180)</f>
        <v>2.2362989849771662</v>
      </c>
      <c r="G36">
        <f>183.556939104699*(PI()/180)</f>
        <v>3.2036729522597271</v>
      </c>
      <c r="H36">
        <f>-28.4920759452461*(PI()/180)</f>
        <v>-0.49728053597281935</v>
      </c>
    </row>
    <row r="37" spans="1:8" x14ac:dyDescent="0.3">
      <c r="A37" s="1">
        <v>33</v>
      </c>
      <c r="B37" s="2">
        <v>0.72000000000000008</v>
      </c>
      <c r="C37">
        <v>8.0057345198473921</v>
      </c>
      <c r="D37">
        <v>6.0543472360155537</v>
      </c>
      <c r="E37" s="3">
        <v>66.88728749804099</v>
      </c>
      <c r="F37">
        <f>113.487872350003*(PI()/180)</f>
        <v>1.9807370335905878</v>
      </c>
      <c r="G37">
        <f>179.251189476714*(PI()/180)</f>
        <v>3.1285234444848622</v>
      </c>
      <c r="H37">
        <f>15.9946179438485*(PI()/180)</f>
        <v>0.27915874571872201</v>
      </c>
    </row>
    <row r="38" spans="1:8" x14ac:dyDescent="0.3">
      <c r="A38" s="1">
        <v>34</v>
      </c>
      <c r="B38" s="2">
        <v>0.76000000000000012</v>
      </c>
      <c r="C38">
        <v>7.9953860890264838</v>
      </c>
      <c r="D38">
        <v>6.0591984225117432</v>
      </c>
      <c r="E38" s="3">
        <v>62.633742752542247</v>
      </c>
      <c r="F38">
        <f>99.4023753983244*(PI()/180)</f>
        <v>1.7348987350041705</v>
      </c>
      <c r="G38">
        <f>175.776764779874*(PI()/180)</f>
        <v>3.0678832939124159</v>
      </c>
      <c r="H38">
        <f>61.0849489308178*(PI()/180)</f>
        <v>1.066133482255361</v>
      </c>
    </row>
    <row r="39" spans="1:8" x14ac:dyDescent="0.3">
      <c r="A39" s="1">
        <v>35</v>
      </c>
      <c r="B39" s="2">
        <v>0.7966666666666673</v>
      </c>
      <c r="C39">
        <v>7.9846114436416018</v>
      </c>
      <c r="D39">
        <v>6.0652125099541818</v>
      </c>
      <c r="E39" s="3">
        <v>59.249667815139347</v>
      </c>
      <c r="F39">
        <f>86.2065167397052*(PI()/180)</f>
        <v>1.504587553783463</v>
      </c>
      <c r="G39">
        <f>173.743286068049*(PI()/180)</f>
        <v>3.0323923951218492</v>
      </c>
      <c r="H39">
        <f>102.272347396399*(PI()/180)</f>
        <v>1.7849891958106119</v>
      </c>
    </row>
    <row r="40" spans="1:8" x14ac:dyDescent="0.3">
      <c r="A40" s="1">
        <v>36</v>
      </c>
      <c r="B40" s="2">
        <v>0.80000000000000016</v>
      </c>
      <c r="C40">
        <v>7.9835537008570903</v>
      </c>
      <c r="D40">
        <v>6.0658350986661436</v>
      </c>
      <c r="E40" s="3">
        <v>58.963801490828182</v>
      </c>
      <c r="F40">
        <f>85.3578409844226*(PI()/180)</f>
        <v>1.4897753675719314</v>
      </c>
      <c r="G40">
        <f>173.626735725737*(PI()/180)</f>
        <v>3.0303582079041802</v>
      </c>
      <c r="H40">
        <f>105.987786410162*(PI()/180)</f>
        <v>1.8498358397578265</v>
      </c>
    </row>
    <row r="41" spans="1:8" x14ac:dyDescent="0.3">
      <c r="A41" s="1">
        <v>37</v>
      </c>
      <c r="B41" s="2">
        <v>0.84000000000000019</v>
      </c>
      <c r="C41">
        <v>7.9702262275019153</v>
      </c>
      <c r="D41">
        <v>6.0744409192091373</v>
      </c>
      <c r="E41" s="3">
        <v>55.843094104335194</v>
      </c>
      <c r="F41">
        <f>71.1716190268672*(PI()/180)</f>
        <v>1.2421790859938755</v>
      </c>
      <c r="G41">
        <f>173.294173041045*(PI()/180)</f>
        <v>3.024553894087024</v>
      </c>
      <c r="H41">
        <f>149.91199979169*(PI()/180)</f>
        <v>2.616457984614037</v>
      </c>
    </row>
    <row r="42" spans="1:8" x14ac:dyDescent="0.3">
      <c r="A42" s="1">
        <v>38</v>
      </c>
      <c r="B42" s="2">
        <v>0.84000000000000019</v>
      </c>
      <c r="C42">
        <v>7.9702262275018816</v>
      </c>
      <c r="D42">
        <v>6.0744409192091107</v>
      </c>
      <c r="E42" s="3">
        <v>55.843094104335734</v>
      </c>
      <c r="F42">
        <f>71.171619029765*(PI()/180)</f>
        <v>1.2421790860444506</v>
      </c>
      <c r="G42">
        <f>173.294173025856*(PI()/180)</f>
        <v>3.0245538938219401</v>
      </c>
      <c r="H42">
        <f>149.911999776381*(PI()/180)</f>
        <v>2.6164579843468463</v>
      </c>
    </row>
    <row r="43" spans="1:8" x14ac:dyDescent="0.3">
      <c r="A43" s="1">
        <v>39</v>
      </c>
      <c r="B43" s="2">
        <v>0.87049999999999994</v>
      </c>
      <c r="C43">
        <v>7.9588940891306343</v>
      </c>
      <c r="D43">
        <v>6.0823859264866602</v>
      </c>
      <c r="E43" s="3">
        <v>53.805015701393934</v>
      </c>
      <c r="F43">
        <f>61.5672842566213*(PI()/180)</f>
        <v>1.0745518217893109</v>
      </c>
      <c r="G43">
        <f>174.566936913025*(PI()/180)</f>
        <v>3.0467678142535148</v>
      </c>
      <c r="H43">
        <f>182.257105343016*(PI()/180)</f>
        <v>3.1809865733897795</v>
      </c>
    </row>
    <row r="44" spans="1:8" x14ac:dyDescent="0.3">
      <c r="A44" s="1">
        <v>40</v>
      </c>
      <c r="B44" s="2">
        <v>0.88000000000000023</v>
      </c>
      <c r="C44">
        <v>7.9551839465231957</v>
      </c>
      <c r="D44">
        <v>6.085145229348405</v>
      </c>
      <c r="E44" s="3">
        <v>53.235511616933294</v>
      </c>
      <c r="F44">
        <f>58.4283349592666*(PI()/180)</f>
        <v>1.0197668214973092</v>
      </c>
      <c r="G44">
        <f>175.272147391787*(PI()/180)</f>
        <v>3.0590760590274799</v>
      </c>
      <c r="H44">
        <f>192.066458423974*(PI()/180)</f>
        <v>3.3521920821431452</v>
      </c>
    </row>
    <row r="45" spans="1:8" x14ac:dyDescent="0.3">
      <c r="A45" s="1">
        <v>41</v>
      </c>
      <c r="B45" s="2">
        <v>0.89800000000000024</v>
      </c>
      <c r="C45">
        <v>7.9479072439965863</v>
      </c>
      <c r="D45">
        <v>6.0907197624763665</v>
      </c>
      <c r="E45" s="3">
        <v>52.225889172540583</v>
      </c>
      <c r="F45">
        <f>53.7696473990387*(PI()/180)</f>
        <v>0.93845738474963081</v>
      </c>
      <c r="G45">
        <f>177.047420921604*(PI()/180)</f>
        <v>3.0900604272462808</v>
      </c>
      <c r="H45">
        <f>210.24779529748*(PI()/180)</f>
        <v>3.6695162730000845</v>
      </c>
    </row>
    <row r="46" spans="1:8" x14ac:dyDescent="0.3">
      <c r="A46" s="1">
        <v>42</v>
      </c>
      <c r="B46" s="2">
        <v>0.92000000000000026</v>
      </c>
      <c r="C46">
        <v>7.9384388356742486</v>
      </c>
      <c r="D46">
        <v>6.0981852801212559</v>
      </c>
      <c r="E46" s="3">
        <v>51.109697367928703</v>
      </c>
      <c r="F46">
        <f>47.5535453905635*(PI()/180)</f>
        <v>0.82996593806190544</v>
      </c>
      <c r="G46">
        <f>180.053729535085*(PI()/180)</f>
        <v>3.14253041088259</v>
      </c>
      <c r="H46">
        <f>231.660031747442*(PI()/180)</f>
        <v>4.0432302992674511</v>
      </c>
    </row>
    <row r="47" spans="1:8" x14ac:dyDescent="0.3">
      <c r="A47" s="1">
        <v>43</v>
      </c>
      <c r="B47" s="2">
        <v>0.93</v>
      </c>
      <c r="C47">
        <v>7.9339491164851932</v>
      </c>
      <c r="D47">
        <v>6.1018280827177032</v>
      </c>
      <c r="E47" s="3">
        <v>50.647699959888094</v>
      </c>
      <c r="F47">
        <f>44.871000251756*(PI()/180)</f>
        <v>0.78314669305634588</v>
      </c>
      <c r="G47">
        <f>181.74497046927*(PI()/180)</f>
        <v>3.1720481336286199</v>
      </c>
      <c r="H47">
        <f>241.065576088358*(PI()/180)</f>
        <v>4.2073880159587516</v>
      </c>
    </row>
    <row r="48" spans="1:8" x14ac:dyDescent="0.3">
      <c r="A48" s="1">
        <v>44</v>
      </c>
      <c r="B48" s="2">
        <v>0.9600000000000003</v>
      </c>
      <c r="C48">
        <v>7.9197700327437612</v>
      </c>
      <c r="D48">
        <v>6.1137478397495375</v>
      </c>
      <c r="E48" s="3">
        <v>49.409545066908962</v>
      </c>
      <c r="F48">
        <f>37.7238831202067*(PI()/180)</f>
        <v>0.65840596708511867</v>
      </c>
      <c r="G48">
        <f>188.131990167304*(PI()/180)</f>
        <v>3.2835226567490574</v>
      </c>
      <c r="H48">
        <f>267.901589141284*(PI()/180)</f>
        <v>4.6757648018404945</v>
      </c>
    </row>
    <row r="49" spans="1:8" x14ac:dyDescent="0.3">
      <c r="A49" s="1">
        <v>45</v>
      </c>
      <c r="B49" s="2">
        <v>1.0000000000000002</v>
      </c>
      <c r="C49">
        <v>7.8989400142262474</v>
      </c>
      <c r="D49">
        <v>6.1320477448719188</v>
      </c>
      <c r="E49" s="3">
        <v>48.068689141388539</v>
      </c>
      <c r="F49">
        <f>29.5573197430574*(PI()/180)</f>
        <v>0.51587254758107681</v>
      </c>
      <c r="G49">
        <f>200*(PI()/180)</f>
        <v>3.4906585039886671</v>
      </c>
      <c r="H49">
        <f>300.000000000001*(PI()/180)</f>
        <v>5.2359877559830021</v>
      </c>
    </row>
    <row r="50" spans="1:8" x14ac:dyDescent="0.3">
      <c r="A50" s="1">
        <v>46</v>
      </c>
      <c r="B50" s="2">
        <v>1.0400000000000003</v>
      </c>
      <c r="C50">
        <v>7.875720440285364</v>
      </c>
      <c r="D50">
        <v>6.1533221736141384</v>
      </c>
      <c r="E50" s="3">
        <v>47.016008119600627</v>
      </c>
      <c r="F50">
        <f>23.2924065783038*(PI()/180)</f>
        <v>0.40652918550458778</v>
      </c>
      <c r="G50">
        <f>215.910604151766*(PI()/180)</f>
        <v>3.7683509324184556</v>
      </c>
      <c r="H50">
        <f>327.354075889342*(PI()/180)</f>
        <v>5.7134064440924019</v>
      </c>
    </row>
    <row r="51" spans="1:8" x14ac:dyDescent="0.3">
      <c r="A51" s="1">
        <v>47</v>
      </c>
      <c r="B51" s="2">
        <v>1.0450000000000002</v>
      </c>
      <c r="C51">
        <v>7.8726358385778878</v>
      </c>
      <c r="D51">
        <v>6.1562029998779053</v>
      </c>
      <c r="E51" s="3">
        <v>46.90117177621751</v>
      </c>
      <c r="F51">
        <f>22.6428568475427*(PI()/180)</f>
        <v>0.39519240404736405</v>
      </c>
      <c r="G51">
        <f>218.153336515016*(PI()/180)</f>
        <v>3.8074939963982004</v>
      </c>
      <c r="H51">
        <f>330.443752064655*(PI()/180)</f>
        <v>5.7673314661720347</v>
      </c>
    </row>
    <row r="52" spans="1:8" x14ac:dyDescent="0.3">
      <c r="A52" s="1">
        <v>48</v>
      </c>
      <c r="B52" s="2">
        <v>1.0800000000000003</v>
      </c>
      <c r="C52">
        <v>7.8498728927131047</v>
      </c>
      <c r="D52">
        <v>6.1777896994913686</v>
      </c>
      <c r="E52" s="3">
        <v>46.181934917516259</v>
      </c>
      <c r="F52">
        <f>18.5772343971355*(PI()/180)</f>
        <v>0.32423390614475828</v>
      </c>
      <c r="G52">
        <f>235.155745369343*(PI()/180)</f>
        <v>4.1042420116764502</v>
      </c>
      <c r="H52">
        <f>350.122397060057*(PI()/180)</f>
        <v>6.1107886136729173</v>
      </c>
    </row>
    <row r="53" spans="1:8" x14ac:dyDescent="0.3">
      <c r="A53" s="1">
        <v>49</v>
      </c>
      <c r="B53" s="2">
        <v>1.1050000000000002</v>
      </c>
      <c r="C53">
        <v>7.8322933778658577</v>
      </c>
      <c r="D53">
        <v>6.1947924948646556</v>
      </c>
      <c r="E53" s="3">
        <v>45.74744389249247</v>
      </c>
      <c r="F53">
        <f>16.2215339717506*(PI()/180)</f>
        <v>0.28311917753116006</v>
      </c>
      <c r="G53">
        <f>248.455922087212*(PI()/180)</f>
        <v>4.3363738865003443</v>
      </c>
      <c r="H53">
        <f>362.17875526137*(PI()/180)</f>
        <v>6.3212117600856361</v>
      </c>
    </row>
    <row r="54" spans="1:8" x14ac:dyDescent="0.3">
      <c r="A54" s="1">
        <v>50</v>
      </c>
      <c r="B54" s="2">
        <v>1.1200000000000003</v>
      </c>
      <c r="C54">
        <v>7.821214126719922</v>
      </c>
      <c r="D54">
        <v>6.2056334358640122</v>
      </c>
      <c r="E54" s="3">
        <v>45.513360725898607</v>
      </c>
      <c r="F54">
        <f>14.9629217094912*(PI()/180)</f>
        <v>0.26115224954875976</v>
      </c>
      <c r="G54">
        <f>256.787140806512*(PI()/180)</f>
        <v>4.4817810838559238</v>
      </c>
      <c r="H54">
        <f>368.653485934148*(PI()/180)</f>
        <v>6.4342171285054919</v>
      </c>
    </row>
    <row r="55" spans="1:8" x14ac:dyDescent="0.3">
      <c r="A55" s="1">
        <v>51</v>
      </c>
      <c r="B55" s="2">
        <v>1.1600000000000004</v>
      </c>
      <c r="C55">
        <v>7.7896232891445614</v>
      </c>
      <c r="D55">
        <v>6.2369736816169148</v>
      </c>
      <c r="E55" s="3">
        <v>44.976863856342248</v>
      </c>
      <c r="F55">
        <f>11.9273821708221*(PI()/180)</f>
        <v>0.20817209002451498</v>
      </c>
      <c r="G55">
        <f>279.856507617052*(PI()/180)</f>
        <v>4.8844174910501454</v>
      </c>
      <c r="H55">
        <f>383.295864933614*(PI()/180)</f>
        <v>6.6897748523710376</v>
      </c>
    </row>
    <row r="56" spans="1:8" x14ac:dyDescent="0.3">
      <c r="A56" s="1">
        <v>52</v>
      </c>
      <c r="B56" s="2">
        <v>1.1750000000000003</v>
      </c>
      <c r="C56">
        <v>7.776997743575051</v>
      </c>
      <c r="D56">
        <v>6.2496476201150246</v>
      </c>
      <c r="E56" s="3">
        <v>44.806594709253247</v>
      </c>
      <c r="F56">
        <f>10.8174784396202*(PI()/180)</f>
        <v>0.18880061553487174</v>
      </c>
      <c r="G56">
        <f>288.684701155174*(PI()/180)</f>
        <v>5.0384985352936669</v>
      </c>
      <c r="H56">
        <f>387.85533301483*(PI()/180)</f>
        <v>6.7693525825278442</v>
      </c>
    </row>
    <row r="57" spans="1:8" x14ac:dyDescent="0.3">
      <c r="A57" s="1">
        <v>53</v>
      </c>
      <c r="B57" s="2">
        <v>1.2000000000000004</v>
      </c>
      <c r="C57">
        <v>7.7550237562708944</v>
      </c>
      <c r="D57">
        <v>6.2718735902644687</v>
      </c>
      <c r="E57" s="3">
        <v>44.55849799600113</v>
      </c>
      <c r="F57">
        <f>8.96506370487977*(PI()/180)</f>
        <v>0.15646987930119324</v>
      </c>
      <c r="G57">
        <f>303.415562954742*(PI()/180)</f>
        <v>5.2956005753523909</v>
      </c>
      <c r="H57">
        <f>394.398056480455*(PI()/180)</f>
        <v>6.8835446490504939</v>
      </c>
    </row>
    <row r="58" spans="1:8" x14ac:dyDescent="0.3">
      <c r="A58" s="1">
        <v>54</v>
      </c>
      <c r="B58" s="2">
        <v>1.2400000000000004</v>
      </c>
      <c r="C58">
        <v>7.7173697359337083</v>
      </c>
      <c r="D58">
        <v>6.3103314827281105</v>
      </c>
      <c r="E58" s="3">
        <v>44.264429593939845</v>
      </c>
      <c r="F58">
        <f>5.60775728510218*(PI()/180)</f>
        <v>9.7873828277731473E-2</v>
      </c>
      <c r="G58">
        <f>326.516023973364*(PI()/180)</f>
        <v>5.6987796788559368</v>
      </c>
      <c r="H58">
        <f>402.308582996671*(PI()/180)</f>
        <v>7.021609382324792</v>
      </c>
    </row>
    <row r="59" spans="1:8" x14ac:dyDescent="0.3">
      <c r="A59" s="1">
        <v>55</v>
      </c>
      <c r="B59" s="2">
        <v>1.2800000000000005</v>
      </c>
      <c r="C59">
        <v>7.6766266530814073</v>
      </c>
      <c r="D59">
        <v>6.3522675063575207</v>
      </c>
      <c r="E59" s="3">
        <v>44.123333058996991</v>
      </c>
      <c r="F59">
        <f>1.22441785380294*(PI()/180)</f>
        <v>2.1370122969063945E-2</v>
      </c>
      <c r="G59">
        <f>348.209607826696*(PI()/180)</f>
        <v>6.0774041436540545</v>
      </c>
      <c r="H59">
        <f>407.375966904264*(PI()/180)</f>
        <v>7.1100519159748528</v>
      </c>
    </row>
    <row r="60" spans="1:8" x14ac:dyDescent="0.3">
      <c r="A60" s="1">
        <v>56</v>
      </c>
      <c r="B60" s="2">
        <v>1.2997763606708213</v>
      </c>
      <c r="C60">
        <v>7.655311278589882</v>
      </c>
      <c r="D60">
        <v>6.3742157493524338</v>
      </c>
      <c r="E60" s="3">
        <v>44.123830044415243</v>
      </c>
      <c r="F60">
        <f>-1.15629094518167*(PI()/180)</f>
        <v>-2.0181084104417352E-2</v>
      </c>
      <c r="G60">
        <f>358.124096101272*(PI()/180)</f>
        <v>6.2504446076957825</v>
      </c>
      <c r="H60">
        <f>408.938053853513*(PI()/180)</f>
        <v>7.1373154764416853</v>
      </c>
    </row>
    <row r="61" spans="1:8" x14ac:dyDescent="0.3">
      <c r="A61" s="1">
        <v>57</v>
      </c>
      <c r="B61" s="2">
        <v>1.3200000000000005</v>
      </c>
      <c r="C61">
        <v>7.6328155901477492</v>
      </c>
      <c r="D61">
        <v>6.3974838351387158</v>
      </c>
      <c r="E61" s="3">
        <v>44.176059115252713</v>
      </c>
      <c r="F61">
        <f>-4.09750635273891*(PI()/180)</f>
        <v>-7.1514976976678177E-2</v>
      </c>
      <c r="G61">
        <f>367.548031668518*(PI()/180)</f>
        <v>6.4149233118400186</v>
      </c>
      <c r="H61">
        <f>409.948730625232*(PI()/180)</f>
        <v>7.1549551137816128</v>
      </c>
    </row>
    <row r="62" spans="1:8" x14ac:dyDescent="0.3">
      <c r="A62" s="1">
        <v>58</v>
      </c>
      <c r="B62" s="2">
        <v>1.3265000000000005</v>
      </c>
      <c r="C62">
        <v>7.6254327058084508</v>
      </c>
      <c r="D62">
        <v>6.4051057577260258</v>
      </c>
      <c r="E62" s="3">
        <v>44.206951620757749</v>
      </c>
      <c r="F62">
        <f>-5.35830604549923*(PI()/180)</f>
        <v>-9.3520082823478679E-2</v>
      </c>
      <c r="G62">
        <f>370.403516842199*(PI()/180)</f>
        <v>6.4647609298626358</v>
      </c>
      <c r="H62">
        <f>410.154916515747*(PI()/180)</f>
        <v>7.1585537364422613</v>
      </c>
    </row>
    <row r="63" spans="1:8" x14ac:dyDescent="0.3">
      <c r="A63" s="1">
        <v>59</v>
      </c>
      <c r="B63" s="2">
        <v>1.3600000000000005</v>
      </c>
      <c r="C63">
        <v>7.5859067483479636</v>
      </c>
      <c r="D63">
        <v>6.4455924639521323</v>
      </c>
      <c r="E63" s="3">
        <v>44.475084378634286</v>
      </c>
      <c r="F63">
        <f>-11.235704481417*(PI()/180)</f>
        <v>-0.196100036981809</v>
      </c>
      <c r="G63">
        <f>383.583012652609*(PI()/180)</f>
        <v>6.6947865255070962</v>
      </c>
      <c r="H63">
        <f>410.375396581577*(PI()/180)</f>
        <v>7.1624018395259981</v>
      </c>
    </row>
    <row r="64" spans="1:8" x14ac:dyDescent="0.3">
      <c r="A64" s="1">
        <v>60</v>
      </c>
      <c r="B64" s="2">
        <v>1.4000000000000006</v>
      </c>
      <c r="C64">
        <v>7.5365595059098194</v>
      </c>
      <c r="D64">
        <v>6.4955642236822415</v>
      </c>
      <c r="E64" s="3">
        <v>44.850154069112875</v>
      </c>
      <c r="F64">
        <f>-6.44859436240287*(PI()/180)</f>
        <v>-0.11254920374947451</v>
      </c>
      <c r="G64">
        <f>395.366267932751*(PI()/180)</f>
        <v>6.9004431267485717</v>
      </c>
      <c r="H64">
        <f>409.004487195298*(PI()/180)</f>
        <v>7.1384749569889401</v>
      </c>
    </row>
    <row r="65" spans="1:8" x14ac:dyDescent="0.3">
      <c r="A65" s="1">
        <v>61</v>
      </c>
      <c r="B65" s="2">
        <v>1.4180000000000006</v>
      </c>
      <c r="C65">
        <v>7.5141883220511483</v>
      </c>
      <c r="D65">
        <v>6.5179510206307416</v>
      </c>
      <c r="E65" s="3">
        <v>44.945286303355118</v>
      </c>
      <c r="F65">
        <f>-4.03633711963056*(PI()/180)</f>
        <v>-7.0447372458017452E-2</v>
      </c>
      <c r="G65">
        <f>399.028947937621*(PI()/180)</f>
        <v>6.9643689522805241</v>
      </c>
      <c r="H65">
        <f>407.893977209168*(PI()/180)</f>
        <v>7.1190929013546995</v>
      </c>
    </row>
    <row r="66" spans="1:8" x14ac:dyDescent="0.3">
      <c r="A66" s="1">
        <v>62</v>
      </c>
      <c r="B66" s="2">
        <v>1.4400000000000006</v>
      </c>
      <c r="C66">
        <v>7.4866902013707328</v>
      </c>
      <c r="D66">
        <v>6.5454723434175905</v>
      </c>
      <c r="E66" s="3">
        <v>45.012423307156411</v>
      </c>
      <c r="F66">
        <f>-2.004690991372*(PI()/180)</f>
        <v>-3.4988458284510596E-2</v>
      </c>
      <c r="G66">
        <f>401.949514662721*(PI()/180)</f>
        <v>7.015342457657713</v>
      </c>
      <c r="H66">
        <f>406.184524888396*(PI()/180)</f>
        <v>7.089257329951371</v>
      </c>
    </row>
    <row r="67" spans="1:8" x14ac:dyDescent="0.3">
      <c r="A67" s="1">
        <v>63</v>
      </c>
      <c r="B67" s="2">
        <v>1.4800000000000006</v>
      </c>
      <c r="C67">
        <v>7.4366221280013303</v>
      </c>
      <c r="D67">
        <v>6.595469412007831</v>
      </c>
      <c r="E67" s="3">
        <v>45.042768575213557</v>
      </c>
      <c r="F67">
        <f>0.0558552048786562*(PI()/180)</f>
        <v>9.7485722950854984E-4</v>
      </c>
      <c r="G67">
        <f>402.384469996301*(PI()/180)</f>
        <v>7.0229338603277931</v>
      </c>
      <c r="H67">
        <f>402.264032082872*(PI()/180)</f>
        <v>7.0208318221942134</v>
      </c>
    </row>
    <row r="68" spans="1:8" x14ac:dyDescent="0.3">
      <c r="A68" s="1">
        <v>64</v>
      </c>
      <c r="B68" s="2">
        <v>1.4839453125000008</v>
      </c>
      <c r="C68">
        <v>7.4316999496233356</v>
      </c>
      <c r="D68">
        <v>6.6003548417046467</v>
      </c>
      <c r="E68" s="3">
        <v>45.043130791502904</v>
      </c>
      <c r="F68">
        <f>-0.0306458072580466*(PI()/180)</f>
        <v>-5.3487023858448876E-4</v>
      </c>
      <c r="G68">
        <f>402.058311034424*(PI()/180)</f>
        <v>7.017241312558153</v>
      </c>
      <c r="H68">
        <f>401.830925027596*(PI()/180)</f>
        <v>7.0132726780660413</v>
      </c>
    </row>
    <row r="69" spans="1:8" x14ac:dyDescent="0.3">
      <c r="A69" s="1">
        <v>65</v>
      </c>
      <c r="B69" s="2">
        <v>1.5200000000000007</v>
      </c>
      <c r="C69">
        <v>7.3869949407414106</v>
      </c>
      <c r="D69">
        <v>6.6449469673036932</v>
      </c>
      <c r="E69" s="3">
        <v>45.04864419800915</v>
      </c>
      <c r="F69">
        <f>-0.873064361694085*(PI()/180)</f>
        <v>-1.5237847693384448E-2</v>
      </c>
      <c r="G69">
        <f>395.760158243927*(PI()/180)</f>
        <v>6.9073178095703085</v>
      </c>
      <c r="H69">
        <f>397.58450866938*(PI()/180)</f>
        <v>6.9391587312046266</v>
      </c>
    </row>
    <row r="70" spans="1:8" x14ac:dyDescent="0.3">
      <c r="A70" s="1">
        <v>66</v>
      </c>
      <c r="B70" s="2">
        <v>1.5429769439421344</v>
      </c>
      <c r="C70">
        <v>7.3589076869483865</v>
      </c>
      <c r="D70">
        <v>6.6730435641747414</v>
      </c>
      <c r="E70" s="3">
        <v>45.089360945308037</v>
      </c>
      <c r="F70">
        <f>-2.81116482242594*(PI()/180)</f>
        <v>-4.9064081967574447E-2</v>
      </c>
      <c r="G70">
        <f>388.689445695162*(PI()/180)</f>
        <v>6.7839105951322702</v>
      </c>
      <c r="H70">
        <f>394.63305341846*(PI()/180)</f>
        <v>6.8876461193507934</v>
      </c>
    </row>
    <row r="71" spans="1:8" x14ac:dyDescent="0.3">
      <c r="A71" s="1">
        <v>67</v>
      </c>
      <c r="B71" s="2">
        <v>1.5600000000000007</v>
      </c>
      <c r="C71">
        <v>7.3383259876145255</v>
      </c>
      <c r="D71">
        <v>6.6934722715662094</v>
      </c>
      <c r="E71" s="3">
        <v>45.149530343874169</v>
      </c>
      <c r="F71">
        <f>-4.88439024054235*(PI()/180)</f>
        <v>-8.5248691649741762E-2</v>
      </c>
      <c r="G71">
        <f>382.023668319152*(PI()/180)</f>
        <v>6.6675708327159544</v>
      </c>
      <c r="H71">
        <f>392.325936317672*(PI()/180)</f>
        <v>6.8473793297129797</v>
      </c>
    </row>
    <row r="72" spans="1:8" x14ac:dyDescent="0.3">
      <c r="A72" s="1">
        <v>68</v>
      </c>
      <c r="B72" s="2">
        <v>1.5973592069892486</v>
      </c>
      <c r="C72">
        <v>7.294070189958882</v>
      </c>
      <c r="D72">
        <v>6.7374779474965871</v>
      </c>
      <c r="E72" s="3">
        <v>45.441033393823069</v>
      </c>
      <c r="F72">
        <f>-11.063325691379*(PI()/180)</f>
        <v>-0.19309145953504109</v>
      </c>
      <c r="G72">
        <f>363.481128327838*(PI()/180)</f>
        <v>6.3439424581848085</v>
      </c>
      <c r="H72">
        <f>386.908014062001*(PI()/180)</f>
        <v>6.7528187477344348</v>
      </c>
    </row>
    <row r="73" spans="1:8" x14ac:dyDescent="0.3">
      <c r="A73" s="1">
        <v>69</v>
      </c>
      <c r="B73" s="2">
        <v>1.6000000000000008</v>
      </c>
      <c r="C73">
        <v>7.2909750556987873</v>
      </c>
      <c r="D73">
        <v>6.7405152057015014</v>
      </c>
      <c r="E73" s="3">
        <v>45.47097345979472</v>
      </c>
      <c r="F73">
        <f>-11.5956221826908*(PI()/180)</f>
        <v>-0.20238178590524594</v>
      </c>
      <c r="G73">
        <f>361.980153738645*(PI()/180)</f>
        <v>6.3177455096146078</v>
      </c>
      <c r="H73">
        <f>386.506778476591*(PI()/180)</f>
        <v>6.7458158656928573</v>
      </c>
    </row>
    <row r="74" spans="1:8" x14ac:dyDescent="0.3">
      <c r="A74" s="1">
        <v>70</v>
      </c>
      <c r="B74" s="2">
        <v>1.6310984848484855</v>
      </c>
      <c r="C74">
        <v>7.2550633181754662</v>
      </c>
      <c r="D74">
        <v>6.7755590462006214</v>
      </c>
      <c r="E74" s="3">
        <v>45.932598238129557</v>
      </c>
      <c r="F74">
        <f>-17.955502641885*(PI()/180)</f>
        <v>-0.31338263995143367</v>
      </c>
      <c r="G74">
        <f>342.578292211231*(PI()/180)</f>
        <v>5.9791191449452281</v>
      </c>
      <c r="H74">
        <f>381.602741361474*(PI()/180)</f>
        <v>6.6602242713940711</v>
      </c>
    </row>
    <row r="75" spans="1:8" x14ac:dyDescent="0.3">
      <c r="A75" s="1">
        <v>71</v>
      </c>
      <c r="B75" s="2">
        <v>1.6400000000000008</v>
      </c>
      <c r="C75">
        <v>7.2450222149314216</v>
      </c>
      <c r="D75">
        <v>6.785430366643876</v>
      </c>
      <c r="E75" s="3">
        <v>46.106418078500077</v>
      </c>
      <c r="F75">
        <f>-20.6344109874097*(PI()/180)</f>
        <v>-0.36013841093999327</v>
      </c>
      <c r="G75">
        <f>336.472075175731*(PI()/180)</f>
        <v>5.8725455528343842</v>
      </c>
      <c r="H75">
        <f>380.138476063634*(PI()/180)</f>
        <v>6.634668020824062</v>
      </c>
    </row>
    <row r="76" spans="1:8" x14ac:dyDescent="0.3">
      <c r="A76" s="1">
        <v>72</v>
      </c>
      <c r="B76" s="2">
        <v>1.6615960850743465</v>
      </c>
      <c r="C76">
        <v>7.2206246025982894</v>
      </c>
      <c r="D76">
        <v>6.8084447797972283</v>
      </c>
      <c r="E76" s="3">
        <v>46.612991632564679</v>
      </c>
      <c r="F76">
        <f>-26.3219734050662*(PI()/180)</f>
        <v>-0.4594051015407879</v>
      </c>
      <c r="G76">
        <f>320.725094803424*(PI()/180)</f>
        <v>5.5977088980907057</v>
      </c>
      <c r="H76">
        <f>376.475959991591*(PI()/180)</f>
        <v>6.5707450564596996</v>
      </c>
    </row>
    <row r="77" spans="1:8" x14ac:dyDescent="0.3">
      <c r="A77" s="1">
        <v>73</v>
      </c>
      <c r="B77" s="2">
        <v>1.6800000000000008</v>
      </c>
      <c r="C77">
        <v>7.200229107642329</v>
      </c>
      <c r="D77">
        <v>6.8274918612602189</v>
      </c>
      <c r="E77" s="3">
        <v>47.146755886245408</v>
      </c>
      <c r="F77">
        <f>-31.6638467791081*(PI()/180)</f>
        <v>-0.55263838014243771</v>
      </c>
      <c r="G77">
        <f>306.341893303737*(PI()/180)</f>
        <v>5.3466746749433742</v>
      </c>
      <c r="H77">
        <f>373.232469996301*(PI()/180)</f>
        <v>6.5141354767864019</v>
      </c>
    </row>
    <row r="78" spans="1:8" x14ac:dyDescent="0.3">
      <c r="A78" s="1">
        <v>74</v>
      </c>
      <c r="B78" s="2">
        <v>1.7020000000000004</v>
      </c>
      <c r="C78">
        <v>7.1765670893467872</v>
      </c>
      <c r="D78">
        <v>6.8494615676946218</v>
      </c>
      <c r="E78" s="3">
        <v>47.915949734969665</v>
      </c>
      <c r="F78">
        <f>-38.2498411425604*(PI()/180)</f>
        <v>-0.66758566630246918</v>
      </c>
      <c r="G78">
        <f>288.105357818657*(PI()/180)</f>
        <v>5.0283870865719456</v>
      </c>
      <c r="H78">
        <f>369.209117711526*(PI()/180)</f>
        <v>6.4439147324494419</v>
      </c>
    </row>
    <row r="79" spans="1:8" x14ac:dyDescent="0.3">
      <c r="A79" s="1">
        <v>75</v>
      </c>
      <c r="B79" s="2">
        <v>1.7198652994063781</v>
      </c>
      <c r="C79">
        <v>7.1574170077994284</v>
      </c>
      <c r="D79">
        <v>6.8663493423318638</v>
      </c>
      <c r="E79" s="3">
        <v>48.651198817063914</v>
      </c>
      <c r="F79">
        <f>-44.096696832393*(PI()/180)</f>
        <v>-0.76963254897901157</v>
      </c>
      <c r="G79">
        <f>272.55165984823*(PI()/180)</f>
        <v>4.7569238461272363</v>
      </c>
      <c r="H79">
        <f>365.826097341939*(PI()/180)</f>
        <v>6.3848698883381045</v>
      </c>
    </row>
    <row r="80" spans="1:8" x14ac:dyDescent="0.3">
      <c r="A80" s="1">
        <v>76</v>
      </c>
      <c r="B80" s="2">
        <v>1.7200000000000009</v>
      </c>
      <c r="C80">
        <v>7.1572736281565597</v>
      </c>
      <c r="D80">
        <v>6.8664738399213094</v>
      </c>
      <c r="E80" s="3">
        <v>48.657140783460122</v>
      </c>
      <c r="F80">
        <f>-44.1311892027859*(PI()/180)</f>
        <v>-0.77023455440918565</v>
      </c>
      <c r="G80">
        <f>272.432068795988*(PI()/180)</f>
        <v>4.7548365885096926</v>
      </c>
      <c r="H80">
        <f>365.800201192092*(PI()/180)</f>
        <v>6.3844179152596876</v>
      </c>
    </row>
    <row r="81" spans="1:8" x14ac:dyDescent="0.3">
      <c r="A81" s="1">
        <v>77</v>
      </c>
      <c r="B81" s="2">
        <v>1.7600000000000009</v>
      </c>
      <c r="C81">
        <v>7.1157883463178502</v>
      </c>
      <c r="D81">
        <v>6.9017649146722349</v>
      </c>
      <c r="E81" s="3">
        <v>50.676539964505714</v>
      </c>
      <c r="F81">
        <f>-55.7373037957578*(PI()/180)</f>
        <v>-0.97279946742030698</v>
      </c>
      <c r="G81">
        <f>235.58506232581*(PI()/180)</f>
        <v>4.1117350061014433</v>
      </c>
      <c r="H81">
        <f>357.853110568505*(PI()/180)</f>
        <v>6.2457150179237235</v>
      </c>
    </row>
    <row r="82" spans="1:8" x14ac:dyDescent="0.3">
      <c r="A82" s="1">
        <v>78</v>
      </c>
      <c r="B82" s="2">
        <v>1.7967645925863776</v>
      </c>
      <c r="C82">
        <v>7.0789262691509869</v>
      </c>
      <c r="D82">
        <v>6.9308259120068172</v>
      </c>
      <c r="E82" s="3">
        <v>53.012336089225798</v>
      </c>
      <c r="F82">
        <f>-69.4925565394465*(PI()/180)</f>
        <v>-1.2128739172416576</v>
      </c>
      <c r="G82">
        <f>199.850976169819*(PI()/180)</f>
        <v>3.488057547488062</v>
      </c>
      <c r="H82">
        <f>350.104597992004*(PI()/180)</f>
        <v>6.110477961331596</v>
      </c>
    </row>
    <row r="83" spans="1:8" x14ac:dyDescent="0.3">
      <c r="A83" s="1">
        <v>79</v>
      </c>
      <c r="B83" s="2">
        <v>1.8000000000000009</v>
      </c>
      <c r="C83">
        <v>7.0757584486554261</v>
      </c>
      <c r="D83">
        <v>6.9332490284098354</v>
      </c>
      <c r="E83" s="3">
        <v>53.23794901099928</v>
      </c>
      <c r="F83">
        <f>-69.9891508690925*(PI()/180)</f>
        <v>-1.2215411233407154</v>
      </c>
      <c r="G83">
        <f>196.64333456653*(PI()/180)</f>
        <v>3.4320736402867329</v>
      </c>
      <c r="H83">
        <f>349.402639043039*(PI()/180)</f>
        <v>6.0982264664583257</v>
      </c>
    </row>
    <row r="84" spans="1:8" x14ac:dyDescent="0.3">
      <c r="A84" s="1">
        <v>80</v>
      </c>
      <c r="B84" s="2">
        <v>1.840000000000001</v>
      </c>
      <c r="C84">
        <v>7.0370214119555357</v>
      </c>
      <c r="D84">
        <v>6.9604692918156239</v>
      </c>
      <c r="E84" s="3">
        <v>56.339826082047907</v>
      </c>
      <c r="F84">
        <f>-87.1034115478249*(PI()/180)</f>
        <v>-1.5202413212291941</v>
      </c>
      <c r="G84">
        <f>156.449346191474*(PI()/180)</f>
        <v>2.7305562036336699</v>
      </c>
      <c r="H84">
        <f>340.460227533194*(PI()/180)</f>
        <v>5.9421519425432878</v>
      </c>
    </row>
    <row r="85" spans="1:8" x14ac:dyDescent="0.3">
      <c r="A85" s="1">
        <v>81</v>
      </c>
      <c r="B85" s="2">
        <v>1.8434782608695663</v>
      </c>
      <c r="C85">
        <v>7.0337537526402487</v>
      </c>
      <c r="D85">
        <v>6.9626370736505736</v>
      </c>
      <c r="E85" s="3">
        <v>56.645044112152974</v>
      </c>
      <c r="F85">
        <f>-88.3941420706018*(PI()/180)</f>
        <v>-1.54276881860764</v>
      </c>
      <c r="G85">
        <f>152.922733717074*(PI()/180)</f>
        <v>2.6690052045134891</v>
      </c>
      <c r="H85">
        <f>339.659755009763*(PI()/180)</f>
        <v>5.9281810614376766</v>
      </c>
    </row>
    <row r="86" spans="1:8" x14ac:dyDescent="0.3">
      <c r="A86" s="1">
        <v>82</v>
      </c>
      <c r="B86" s="2">
        <v>1.880000000000001</v>
      </c>
      <c r="C86">
        <v>7.0001738359147687</v>
      </c>
      <c r="D86">
        <v>6.983544006023946</v>
      </c>
      <c r="E86" s="3">
        <v>60.118918573494447</v>
      </c>
      <c r="F86">
        <f>-101.84329989215*(PI()/180)</f>
        <v>-1.7775009042139986</v>
      </c>
      <c r="G86">
        <f>115.845557873966*(PI()/180)</f>
        <v>2.0218864087103552</v>
      </c>
      <c r="H86">
        <f>331.037316956469*(PI()/180)</f>
        <v>5.7776911278584322</v>
      </c>
    </row>
    <row r="87" spans="1:8" x14ac:dyDescent="0.3">
      <c r="A87" s="1">
        <v>83</v>
      </c>
      <c r="B87" s="2">
        <v>1.8947368421052648</v>
      </c>
      <c r="C87">
        <v>6.9869386464706356</v>
      </c>
      <c r="D87">
        <v>6.9907028326865106</v>
      </c>
      <c r="E87" s="3">
        <v>61.658067627600992</v>
      </c>
      <c r="F87">
        <f>-106.624937119326*(PI()/180)</f>
        <v>-1.8609562174641598</v>
      </c>
      <c r="G87">
        <f>100.95061836997*(PI()/180)</f>
        <v>1.761920672480243</v>
      </c>
      <c r="H87">
        <f>327.44686750933*(PI()/180)</f>
        <v>5.7150259633794533</v>
      </c>
    </row>
    <row r="88" spans="1:8" x14ac:dyDescent="0.3">
      <c r="A88" s="1">
        <v>84</v>
      </c>
      <c r="B88" s="2">
        <v>1.9057495726390943</v>
      </c>
      <c r="C88">
        <v>6.9771697550491671</v>
      </c>
      <c r="D88">
        <v>6.9958181673823043</v>
      </c>
      <c r="E88" s="3">
        <v>62.848430426788298</v>
      </c>
      <c r="F88">
        <f>-109.291446668519*(PI()/180)</f>
        <v>-1.9074955886334406</v>
      </c>
      <c r="G88">
        <f>89.8832796849249*(PI()/180)</f>
        <v>1.5687591729928703</v>
      </c>
      <c r="H88">
        <f>324.722535514749*(PI()/180)</f>
        <v>5.6674774001565904</v>
      </c>
    </row>
    <row r="89" spans="1:8" x14ac:dyDescent="0.3">
      <c r="A89" s="1">
        <v>85</v>
      </c>
      <c r="B89" s="2">
        <v>1.915801658850443</v>
      </c>
      <c r="C89">
        <v>6.9684412007263115</v>
      </c>
      <c r="D89">
        <v>7.000162566109756</v>
      </c>
      <c r="E89" s="3">
        <v>63.980966152942202</v>
      </c>
      <c r="F89">
        <f>-114.685398315968*(PI()/180)</f>
        <v>-2.001637804574806</v>
      </c>
      <c r="G89">
        <f>79.8454137537828*(PI()/180)</f>
        <v>1.3935653626206743</v>
      </c>
      <c r="H89">
        <f>322.205287356984*(PI()/180)</f>
        <v>5.6235431317138351</v>
      </c>
    </row>
    <row r="90" spans="1:8" x14ac:dyDescent="0.3">
      <c r="A90" s="1">
        <v>86</v>
      </c>
      <c r="B90" s="2">
        <v>1.920000000000001</v>
      </c>
      <c r="C90">
        <v>6.9648824075311957</v>
      </c>
      <c r="D90">
        <v>7.0018713250175235</v>
      </c>
      <c r="E90" s="3">
        <v>64.465338517189295</v>
      </c>
      <c r="F90">
        <f>-116.172837986185*(PI()/180)</f>
        <v>-2.0275985242448744</v>
      </c>
      <c r="G90">
        <f>75.6744302873341*(PI()/180)</f>
        <v>1.3207679680848992</v>
      </c>
      <c r="H90">
        <f>321.145348230362*(PI()/180)</f>
        <v>5.6050437040835552</v>
      </c>
    </row>
    <row r="91" spans="1:8" x14ac:dyDescent="0.3">
      <c r="A91" s="1">
        <v>87</v>
      </c>
      <c r="B91" s="2">
        <v>1.9593202093583841</v>
      </c>
      <c r="C91">
        <v>6.932374298018976</v>
      </c>
      <c r="D91">
        <v>7.0160139428412549</v>
      </c>
      <c r="E91" s="3">
        <v>69.204976427098714</v>
      </c>
      <c r="F91">
        <f>-128.421752220229*(PI()/180)</f>
        <v>-2.2413824074233291</v>
      </c>
      <c r="G91">
        <f>37.4241500878993*(PI()/180)</f>
        <v>0.65317463879436743</v>
      </c>
      <c r="H91">
        <f>310.975410372189*(PI()/180)</f>
        <v>5.4275448037352234</v>
      </c>
    </row>
    <row r="92" spans="1:8" x14ac:dyDescent="0.3">
      <c r="A92" s="1">
        <v>88</v>
      </c>
      <c r="B92" s="2">
        <v>1.9600000000000011</v>
      </c>
      <c r="C92">
        <v>6.9318317341615758</v>
      </c>
      <c r="D92">
        <v>7.0162145186724381</v>
      </c>
      <c r="E92" s="3">
        <v>69.29246980210236</v>
      </c>
      <c r="F92">
        <f>-129.012049769762*(PI()/180)</f>
        <v>-2.251685043229132</v>
      </c>
      <c r="G92">
        <f>36.778424104903*(PI()/180)</f>
        <v>0.64190459432540592</v>
      </c>
      <c r="H92">
        <f>310.795762272373*(PI()/180)</f>
        <v>5.4244093528984765</v>
      </c>
    </row>
    <row r="93" spans="1:8" x14ac:dyDescent="0.3">
      <c r="A93" s="1">
        <v>89</v>
      </c>
      <c r="B93" s="2">
        <v>1.9910465408897084</v>
      </c>
      <c r="C93">
        <v>6.9079074693520646</v>
      </c>
      <c r="D93">
        <v>7.0239442482268366</v>
      </c>
      <c r="E93" s="3">
        <v>73.456396276954521</v>
      </c>
      <c r="F93">
        <f>-137.724597375468*(PI()/180)</f>
        <v>-2.4037476851854516</v>
      </c>
      <c r="G93">
        <f>8.00507701570689*(PI()/180)</f>
        <v>0.13971495079980711</v>
      </c>
      <c r="H93">
        <f>302.454654407083*(PI()/180)</f>
        <v>5.2788295573851833</v>
      </c>
    </row>
    <row r="94" spans="1:8" x14ac:dyDescent="0.3">
      <c r="A94" s="1">
        <v>90</v>
      </c>
      <c r="B94" s="2">
        <v>2.0000000000000009</v>
      </c>
      <c r="C94">
        <v>6.9012410307599081</v>
      </c>
      <c r="D94">
        <v>7.0259153011465472</v>
      </c>
      <c r="E94" s="3">
        <v>74.708234258020326</v>
      </c>
      <c r="F94">
        <f>-141.957969802021*(PI()/180)</f>
        <v>-2.4776339724919501</v>
      </c>
      <c r="G94">
        <f>-7.78559127250471E-13*(PI()/180)</f>
        <v>-1.358842019197422E-14</v>
      </c>
      <c r="H94">
        <f>300*(PI()/180)</f>
        <v>5.2359877559829942</v>
      </c>
    </row>
    <row r="95" spans="1:8" x14ac:dyDescent="0.3">
      <c r="A95" s="1">
        <v>91</v>
      </c>
      <c r="B95" s="2">
        <v>2.0400000000000009</v>
      </c>
      <c r="C95">
        <v>6.8736227316568241</v>
      </c>
      <c r="D95">
        <v>7.0317917725645875</v>
      </c>
      <c r="E95" s="3">
        <v>80.56607008407201</v>
      </c>
      <c r="F95">
        <f>-150.327223437253*(PI()/180)</f>
        <v>-2.62370500436126</v>
      </c>
      <c r="G95">
        <f>-33.9527847741201*(PI()/180)</f>
        <v>-0.59258788452939515</v>
      </c>
      <c r="H95">
        <f>288.804281162495*(PI()/180)</f>
        <v>5.040585600140969</v>
      </c>
    </row>
    <row r="96" spans="1:8" x14ac:dyDescent="0.3">
      <c r="A96" s="1">
        <v>92</v>
      </c>
      <c r="B96" s="2">
        <v>2.0472460679890192</v>
      </c>
      <c r="C96">
        <v>6.8688802403002001</v>
      </c>
      <c r="D96">
        <v>7.0324902304697279</v>
      </c>
      <c r="E96" s="3">
        <v>81.673787206168214</v>
      </c>
      <c r="F96">
        <f>-154.515519957099*(PI()/180)</f>
        <v>-2.696804568682388</v>
      </c>
      <c r="G96">
        <f>-39.7839093859225*(PI()/180)</f>
        <v>-0.69436020809942334</v>
      </c>
      <c r="H96">
        <f>286.74676905096*(PI()/180)</f>
        <v>5.0046752393950324</v>
      </c>
    </row>
    <row r="97" spans="1:8" x14ac:dyDescent="0.3">
      <c r="A97" s="1">
        <v>93</v>
      </c>
      <c r="B97" s="2">
        <v>2.080000000000001</v>
      </c>
      <c r="C97">
        <v>6.8494000670805324</v>
      </c>
      <c r="D97">
        <v>7.0345454722799472</v>
      </c>
      <c r="E97" s="3">
        <v>86.840999782620671</v>
      </c>
      <c r="F97">
        <f>-159.236496813503*(PI()/180)</f>
        <v>-2.7792011587370919</v>
      </c>
      <c r="G97">
        <f>-64.9094866444699*(PI()/180)</f>
        <v>-1.1328842577252862</v>
      </c>
      <c r="H97">
        <f>277.393940836108*(PI()/180)</f>
        <v>4.8414375926724409</v>
      </c>
    </row>
    <row r="98" spans="1:8" x14ac:dyDescent="0.3">
      <c r="A98" s="1">
        <v>94</v>
      </c>
      <c r="B98" s="2">
        <v>2.0967783941989717</v>
      </c>
      <c r="C98">
        <v>6.8400365898527875</v>
      </c>
      <c r="D98">
        <v>7.0347950928610468</v>
      </c>
      <c r="E98" s="3">
        <v>89.539433687942022</v>
      </c>
      <c r="F98">
        <f>-165.426271741442*(PI()/180)</f>
        <v>-2.8872331111870171</v>
      </c>
      <c r="G98">
        <f>-76.9939837145314*(PI()/180)</f>
        <v>-1.3437985200454663</v>
      </c>
      <c r="H98">
        <f>272.596715681373*(PI()/180)</f>
        <v>4.7577102187628224</v>
      </c>
    </row>
    <row r="99" spans="1:8" x14ac:dyDescent="0.3">
      <c r="A99" s="1">
        <v>95</v>
      </c>
      <c r="B99" s="2">
        <v>2.120000000000001</v>
      </c>
      <c r="C99">
        <v>6.8286555574776537</v>
      </c>
      <c r="D99">
        <v>7.0339906598381372</v>
      </c>
      <c r="E99" s="3">
        <v>93.433056641346369</v>
      </c>
      <c r="F99">
        <f>-169.855881173547*(PI()/180)</f>
        <v>-2.9645443803546372</v>
      </c>
      <c r="G99">
        <f>-92.8340654581338*(PI()/180)</f>
        <v>-1.6202601002563726</v>
      </c>
      <c r="H99">
        <f>265.989092928845*(PI()/180)</f>
        <v>4.6423854460015077</v>
      </c>
    </row>
    <row r="100" spans="1:8" x14ac:dyDescent="0.3">
      <c r="A100" s="1">
        <v>96</v>
      </c>
      <c r="B100" s="2">
        <v>2.1449142249230575</v>
      </c>
      <c r="C100">
        <v>6.8176296967102639</v>
      </c>
      <c r="D100">
        <v>7.0328964677481407</v>
      </c>
      <c r="E100" s="3">
        <v>97.716621684875648</v>
      </c>
      <c r="F100">
        <f>-173.72275388165*(PI()/180)</f>
        <v>-3.0320340408665452</v>
      </c>
      <c r="G100">
        <f>-108.67867383784*(PI()/180)</f>
        <v>-1.8968006851713222</v>
      </c>
      <c r="H100">
        <f>258.985561423881*(PI()/180)</f>
        <v>4.5201507619727392</v>
      </c>
    </row>
    <row r="101" spans="1:8" x14ac:dyDescent="0.3">
      <c r="A101" s="1">
        <v>97</v>
      </c>
      <c r="B101" s="2">
        <v>2.160000000000001</v>
      </c>
      <c r="C101">
        <v>6.8118682181161017</v>
      </c>
      <c r="D101">
        <v>7.0317315376628953</v>
      </c>
      <c r="E101" s="3">
        <v>100.35913634323437</v>
      </c>
      <c r="F101">
        <f>-176.33490127674*(PI()/180)</f>
        <v>-3.0776246134582581</v>
      </c>
      <c r="G101">
        <f>-117.690481062195*(PI()/180)</f>
        <v>-2.0540863927913384</v>
      </c>
      <c r="H101">
        <f>254.809851348707*(PI()/180)</f>
        <v>4.4472708725522594</v>
      </c>
    </row>
    <row r="102" spans="1:8" x14ac:dyDescent="0.3">
      <c r="A102" s="1">
        <v>98</v>
      </c>
      <c r="B102" s="2">
        <v>2.1687169312169319</v>
      </c>
      <c r="C102">
        <v>6.8087820671797603</v>
      </c>
      <c r="D102">
        <v>7.030903322883006</v>
      </c>
      <c r="E102" s="3">
        <v>101.90161795458668</v>
      </c>
      <c r="F102">
        <f>-177.501134280648*(PI()/180)</f>
        <v>-3.0979792192218909</v>
      </c>
      <c r="G102">
        <f>-122.696570244686*(PI()/180)</f>
        <v>-2.1414591316742766</v>
      </c>
      <c r="H102">
        <f>252.425169539887*(PI()/180)</f>
        <v>4.4056503233759345</v>
      </c>
    </row>
    <row r="103" spans="1:8" x14ac:dyDescent="0.3">
      <c r="A103" s="1">
        <v>99</v>
      </c>
      <c r="B103" s="2">
        <v>2.2000000000000011</v>
      </c>
      <c r="C103">
        <v>6.7990700312889114</v>
      </c>
      <c r="D103">
        <v>7.0280852919979022</v>
      </c>
      <c r="E103" s="3">
        <v>107.51985087435919</v>
      </c>
      <c r="F103">
        <f>-181.53522283466*(PI()/180)</f>
        <v>-3.1683873468064054</v>
      </c>
      <c r="G103">
        <f>-139.442693303737*(PI()/180)</f>
        <v>-2.4337341159988668</v>
      </c>
      <c r="H103">
        <f>244.0763300037*(PI()/180)</f>
        <v>4.2599355847487876</v>
      </c>
    </row>
    <row r="104" spans="1:8" x14ac:dyDescent="0.3">
      <c r="A104" s="1">
        <v>100</v>
      </c>
      <c r="B104" s="2">
        <v>2.2400000000000011</v>
      </c>
      <c r="C104">
        <v>6.7903139536547235</v>
      </c>
      <c r="D104">
        <v>7.0239263023039946</v>
      </c>
      <c r="E104" s="3">
        <v>114.86580081105041</v>
      </c>
      <c r="F104">
        <f>-185.560320156677*(PI()/180)</f>
        <v>-3.2386385477888151</v>
      </c>
      <c r="G104">
        <f>-158.054662029844*(PI()/180)</f>
        <v>-2.7585742505476447</v>
      </c>
      <c r="H104">
        <f>234.008642801825*(PI()/180)</f>
        <v>4.0842212950151824</v>
      </c>
    </row>
    <row r="105" spans="1:8" x14ac:dyDescent="0.3">
      <c r="A105" s="1">
        <v>101</v>
      </c>
      <c r="B105" s="2">
        <v>2.2513581730769237</v>
      </c>
      <c r="C105">
        <v>6.7885219707180671</v>
      </c>
      <c r="D105">
        <v>7.0229203047715574</v>
      </c>
      <c r="E105" s="3">
        <v>116.97783554068947</v>
      </c>
      <c r="F105">
        <f>-186.074666467845*(PI()/180)</f>
        <v>-3.2476155844141892</v>
      </c>
      <c r="G105">
        <f>-162.762167658062*(PI()/180)</f>
        <v>-2.8407357233162078</v>
      </c>
      <c r="H105">
        <f>231.301803558923*(PI()/180)</f>
        <v>4.0369780379043529</v>
      </c>
    </row>
    <row r="106" spans="1:8" x14ac:dyDescent="0.3">
      <c r="A106" s="1">
        <v>102</v>
      </c>
      <c r="B106" s="2">
        <v>2.269211428025447</v>
      </c>
      <c r="C106">
        <v>6.7862258174467316</v>
      </c>
      <c r="D106">
        <v>7.0213442374549349</v>
      </c>
      <c r="E106" s="3">
        <v>120.31786040302885</v>
      </c>
      <c r="F106">
        <f>-187.658231722922*(PI()/180)</f>
        <v>-3.2752540120354574</v>
      </c>
      <c r="G106">
        <f>-169.641983158621*(PI()/180)</f>
        <v>-2.9608111557307022</v>
      </c>
      <c r="H106">
        <f>227.203595172131*(PI()/180)</f>
        <v>3.9654508081219775</v>
      </c>
    </row>
    <row r="107" spans="1:8" x14ac:dyDescent="0.3">
      <c r="A107" s="1">
        <v>103</v>
      </c>
      <c r="B107" s="2">
        <v>2.2800000000000011</v>
      </c>
      <c r="C107">
        <v>6.7851982651283365</v>
      </c>
      <c r="D107">
        <v>7.0205228278675245</v>
      </c>
      <c r="E107" s="3">
        <v>122.34778380145335</v>
      </c>
      <c r="F107">
        <f>-188.518637209485*(PI()/180)</f>
        <v>-3.2902709206782021</v>
      </c>
      <c r="G107">
        <f>-173.490347087599*(PI()/180)</f>
        <v>-3.0279777771063565</v>
      </c>
      <c r="H107">
        <f>224.826903651087*(PI()/180)</f>
        <v>3.9239697157755371</v>
      </c>
    </row>
    <row r="108" spans="1:8" x14ac:dyDescent="0.3">
      <c r="A108" s="1">
        <v>104</v>
      </c>
      <c r="B108" s="2">
        <v>2.2825677966101705</v>
      </c>
      <c r="C108">
        <v>6.7849937045366993</v>
      </c>
      <c r="D108">
        <v>7.0203490969569522</v>
      </c>
      <c r="E108" s="3">
        <v>122.8318985833065</v>
      </c>
      <c r="F108">
        <f>-188.621366780544*(PI()/180)</f>
        <v>-3.2920638899323436</v>
      </c>
      <c r="G108">
        <f>-174.37189719395*(PI()/180)</f>
        <v>-3.0433637289834881</v>
      </c>
      <c r="H108">
        <f>224.272918166175*(PI()/180)</f>
        <v>3.9143008450555561</v>
      </c>
    </row>
    <row r="109" spans="1:8" x14ac:dyDescent="0.3">
      <c r="A109" s="1">
        <v>105</v>
      </c>
      <c r="B109" s="2">
        <v>2.2939143793888674</v>
      </c>
      <c r="C109">
        <v>6.7842475250399996</v>
      </c>
      <c r="D109">
        <v>7.0196553633151684</v>
      </c>
      <c r="E109" s="3">
        <v>124.97625152173961</v>
      </c>
      <c r="F109">
        <f>-189.327083609759*(PI()/180)</f>
        <v>-3.3043809721888828</v>
      </c>
      <c r="G109">
        <f>-178.10855894131*(PI()/180)</f>
        <v>-3.108580779508253</v>
      </c>
      <c r="H109">
        <f>221.881028624662*(PI()/180)</f>
        <v>3.8725544972121422</v>
      </c>
    </row>
    <row r="110" spans="1:8" x14ac:dyDescent="0.3">
      <c r="A110" s="1">
        <v>106</v>
      </c>
      <c r="B110" s="2">
        <v>2.3044677035596135</v>
      </c>
      <c r="C110">
        <v>6.7837540653517339</v>
      </c>
      <c r="D110">
        <v>7.0190853727580311</v>
      </c>
      <c r="E110" s="3">
        <v>126.97694549405647</v>
      </c>
      <c r="F110">
        <f>-189.774015769284*(PI()/180)</f>
        <v>-3.3121814099056417</v>
      </c>
      <c r="G110">
        <f>-181.35108925127*(PI()/180)</f>
        <v>-3.1651736095127614</v>
      </c>
      <c r="H110">
        <f>219.741669333754*(PI()/180)</f>
        <v>3.8352156337026684</v>
      </c>
    </row>
    <row r="111" spans="1:8" x14ac:dyDescent="0.3">
      <c r="A111" s="1">
        <v>107</v>
      </c>
      <c r="B111" s="2">
        <v>2.3200000000000012</v>
      </c>
      <c r="C111">
        <v>6.7833907947387493</v>
      </c>
      <c r="D111">
        <v>7.0184880950572186</v>
      </c>
      <c r="E111" s="3">
        <v>129.93033834391153</v>
      </c>
      <c r="F111">
        <f>-190.313938839937*(PI()/180)</f>
        <v>-3.3216048451960125</v>
      </c>
      <c r="G111">
        <f>-185.713708324085*(PI()/180)</f>
        <v>-3.241315676343683</v>
      </c>
      <c r="H111">
        <f>216.75122645949*(PI()/180)</f>
        <v>3.7830225594539466</v>
      </c>
    </row>
    <row r="112" spans="1:8" x14ac:dyDescent="0.3">
      <c r="A112" s="1">
        <v>108</v>
      </c>
      <c r="B112" s="2">
        <v>2.3201114206128146</v>
      </c>
      <c r="C112">
        <v>6.783390154245228</v>
      </c>
      <c r="D112">
        <v>7.0184846322179339</v>
      </c>
      <c r="E112" s="3">
        <v>129.95155698561737</v>
      </c>
      <c r="F112">
        <f>-190.441890013182*(PI()/180)</f>
        <v>-3.3238380144509336</v>
      </c>
      <c r="G112">
        <f>-185.743236524881*(PI()/180)</f>
        <v>-3.2418310406697723</v>
      </c>
      <c r="H112">
        <f>216.730481642968*(PI()/180)</f>
        <v>3.78266049410293</v>
      </c>
    </row>
    <row r="113" spans="1:8" x14ac:dyDescent="0.3">
      <c r="A113" s="1">
        <v>109</v>
      </c>
      <c r="B113" s="2">
        <v>2.3600000000000012</v>
      </c>
      <c r="C113">
        <v>6.7842274098250046</v>
      </c>
      <c r="D113">
        <v>7.0186664968229771</v>
      </c>
      <c r="E113" s="3">
        <v>137.57426911215003</v>
      </c>
      <c r="F113">
        <f>-191.539496148376*(PI()/180)</f>
        <v>-3.3429948554001516</v>
      </c>
      <c r="G113">
        <f>-194.688705586386*(PI()/180)</f>
        <v>-3.3979589289283143</v>
      </c>
      <c r="H113">
        <f>210.001725135035*(PI()/180)</f>
        <v>3.6652215384745008</v>
      </c>
    </row>
    <row r="114" spans="1:8" x14ac:dyDescent="0.3">
      <c r="A114" s="1">
        <v>110</v>
      </c>
      <c r="B114" s="2">
        <v>2.3886525189786054</v>
      </c>
      <c r="C114">
        <v>6.7862493891318998</v>
      </c>
      <c r="D114">
        <v>7.0203282223799901</v>
      </c>
      <c r="E114" s="3">
        <v>143.06708058261427</v>
      </c>
      <c r="F114">
        <f>-191.820801417004*(PI()/180)</f>
        <v>-3.3479045585409213</v>
      </c>
      <c r="G114">
        <f>-199.10075555487*(PI()/180)</f>
        <v>-3.474963727640878</v>
      </c>
      <c r="H114">
        <f>206.10469300422*(PI()/180)</f>
        <v>3.5972054967357598</v>
      </c>
    </row>
    <row r="115" spans="1:8" x14ac:dyDescent="0.3">
      <c r="A115" s="1">
        <v>111</v>
      </c>
      <c r="B115" s="2">
        <v>2.4000000000000012</v>
      </c>
      <c r="C115">
        <v>6.7871659314934663</v>
      </c>
      <c r="D115">
        <v>7.0214389803631514</v>
      </c>
      <c r="E115" s="3">
        <v>145.24358544509033</v>
      </c>
      <c r="F115">
        <f>-191.787520423638*(PI()/180)</f>
        <v>-3.3473236956283485</v>
      </c>
      <c r="G115">
        <f>-200.379298721586*(PI()/180)</f>
        <v>-3.497278515528933</v>
      </c>
      <c r="H115">
        <f>204.798513585728*(PI()/180)</f>
        <v>3.5744083652612937</v>
      </c>
    </row>
    <row r="116" spans="1:8" x14ac:dyDescent="0.3">
      <c r="A116" s="1">
        <v>112</v>
      </c>
      <c r="B116" s="2">
        <v>2.4400000000000013</v>
      </c>
      <c r="C116">
        <v>6.7912263250720173</v>
      </c>
      <c r="D116">
        <v>7.0274007702204573</v>
      </c>
      <c r="E116" s="3">
        <v>152.9070631287407</v>
      </c>
      <c r="F116">
        <f>-191.308194201409*(PI()/180)</f>
        <v>-3.3389578748593185</v>
      </c>
      <c r="G116">
        <f>-202.749447576767*(PI()/180)</f>
        <v>-3.538645416814223</v>
      </c>
      <c r="H116">
        <f>201.361705719571*(PI()/180)</f>
        <v>3.5144247522384151</v>
      </c>
    </row>
    <row r="117" spans="1:8" x14ac:dyDescent="0.3">
      <c r="A117" s="1">
        <v>113</v>
      </c>
      <c r="B117" s="2">
        <v>2.4800000000000013</v>
      </c>
      <c r="C117">
        <v>6.7953927500192304</v>
      </c>
      <c r="D117">
        <v>7.0367674770530559</v>
      </c>
      <c r="E117" s="3">
        <v>160.53706990546664</v>
      </c>
      <c r="F117">
        <f>-190.140154913421*(PI()/180)</f>
        <v>-3.3185717434912756</v>
      </c>
      <c r="G117">
        <f>-201.763111999014*(PI()/180)</f>
        <v>-3.5214306134528686</v>
      </c>
      <c r="H117">
        <f>199.911415444568*(PI()/180)</f>
        <v>3.4891124118299586</v>
      </c>
    </row>
    <row r="118" spans="1:8" x14ac:dyDescent="0.3">
      <c r="A118" s="1">
        <v>114</v>
      </c>
      <c r="B118" s="2">
        <v>2.5184999999999995</v>
      </c>
      <c r="C118">
        <v>6.798860977150464</v>
      </c>
      <c r="D118">
        <v>7.0483682963756173</v>
      </c>
      <c r="E118" s="3">
        <v>167.81820109441605</v>
      </c>
      <c r="F118">
        <f>-186.864630216766*(PI()/180)</f>
        <v>-3.2614030528042544</v>
      </c>
      <c r="G118">
        <f>-197.616840093028*(PI()/180)</f>
        <v>-3.4490645170104686</v>
      </c>
      <c r="H118">
        <f>200.588768182873*(PI()/180)</f>
        <v>3.5009344473107782</v>
      </c>
    </row>
    <row r="119" spans="1:8" x14ac:dyDescent="0.3">
      <c r="A119" s="1">
        <v>115</v>
      </c>
      <c r="B119" s="2">
        <v>2.5200000000000014</v>
      </c>
      <c r="C119">
        <v>6.7989488195592029</v>
      </c>
      <c r="D119">
        <v>7.0487510591803186</v>
      </c>
      <c r="E119" s="3">
        <v>168.09841341704742</v>
      </c>
      <c r="F119">
        <f>-186.769341789063*(PI()/180)</f>
        <v>-3.2597399560017877</v>
      </c>
      <c r="G119">
        <f>-197.392757282033*(PI()/180)</f>
        <v>-3.4451535341614807</v>
      </c>
      <c r="H119">
        <f>200.657389784191*(PI()/180)</f>
        <v>3.5021321201917646</v>
      </c>
    </row>
    <row r="120" spans="1:8" x14ac:dyDescent="0.3">
      <c r="A120" s="1">
        <v>116</v>
      </c>
      <c r="B120" s="2">
        <v>2.5300000000000002</v>
      </c>
      <c r="C120">
        <v>6.7995318624017091</v>
      </c>
      <c r="D120">
        <v>7.0512429639205791</v>
      </c>
      <c r="E120" s="3">
        <v>169.9649691881686</v>
      </c>
      <c r="F120">
        <f>-186.504190819001*(PI()/180)</f>
        <v>-3.2551121985593521</v>
      </c>
      <c r="G120">
        <f>-195.783935816564*(PI()/180)</f>
        <v>-3.4170743025123</v>
      </c>
      <c r="H120">
        <f>201.192435949632*(PI()/180)</f>
        <v>3.511470437428879</v>
      </c>
    </row>
    <row r="121" spans="1:8" x14ac:dyDescent="0.3">
      <c r="A121" s="1">
        <v>117</v>
      </c>
      <c r="B121" s="2">
        <v>2.5591756383712929</v>
      </c>
      <c r="C121">
        <v>6.8012082400096645</v>
      </c>
      <c r="D121">
        <v>7.0584231118991694</v>
      </c>
      <c r="E121" s="3">
        <v>175.37544298026265</v>
      </c>
      <c r="F121">
        <f>-183.574221353046*(PI()/180)</f>
        <v>-3.2039745843955356</v>
      </c>
      <c r="G121">
        <f>-189.992882568405*(PI()/180)</f>
        <v>-3.3160013561736075</v>
      </c>
      <c r="H121">
        <f>203.490760066095*(PI()/180)</f>
        <v>3.5515837605391569</v>
      </c>
    </row>
    <row r="122" spans="1:8" x14ac:dyDescent="0.3">
      <c r="A122" s="1">
        <v>118</v>
      </c>
      <c r="B122" s="2">
        <v>2.5600000000000014</v>
      </c>
      <c r="C122">
        <v>6.8012433974982294</v>
      </c>
      <c r="D122">
        <v>7.0585756881792543</v>
      </c>
      <c r="E122" s="3">
        <v>175.5266882481358</v>
      </c>
      <c r="F122">
        <f>-183.37476459688*(PI()/180)</f>
        <v>-3.2004934072850855</v>
      </c>
      <c r="G122">
        <f>-189.806473991861*(PI()/180)</f>
        <v>-3.3127479127589594</v>
      </c>
      <c r="H122">
        <f>203.570937417685*(PI()/180)</f>
        <v>3.5529831193099195</v>
      </c>
    </row>
    <row r="123" spans="1:8" x14ac:dyDescent="0.3">
      <c r="A123" s="1">
        <v>119</v>
      </c>
      <c r="B123" s="2">
        <v>2.5724218157998351</v>
      </c>
      <c r="C123">
        <v>6.8016043466070917</v>
      </c>
      <c r="D123">
        <v>7.06049206669028</v>
      </c>
      <c r="E123" s="3">
        <v>177.81270012753276</v>
      </c>
      <c r="F123">
        <f>-185.466490831707*(PI()/180)</f>
        <v>-3.2370009171331673</v>
      </c>
      <c r="G123">
        <f>-186.85277574013*(PI()/180)</f>
        <v>-3.261196153155852</v>
      </c>
      <c r="H123">
        <f>204.875431896587*(PI()/180)</f>
        <v>3.5757508430408511</v>
      </c>
    </row>
    <row r="124" spans="1:8" x14ac:dyDescent="0.3">
      <c r="A124" s="1">
        <v>120</v>
      </c>
      <c r="B124" s="2">
        <v>2.5844822945440136</v>
      </c>
      <c r="C124">
        <v>6.8018017295610074</v>
      </c>
      <c r="D124">
        <v>7.0623688598709435</v>
      </c>
      <c r="E124" s="3">
        <v>-179.95327209904843</v>
      </c>
      <c r="F124">
        <f>-185.263071430099*(PI()/180)</f>
        <v>-3.2334505788126671</v>
      </c>
      <c r="G124">
        <f>-183.732370578445*(PI()/180)</f>
        <v>-3.2067348090882257</v>
      </c>
      <c r="H124">
        <f>206.309473804872*(PI()/180)</f>
        <v>3.6007795959520053</v>
      </c>
    </row>
    <row r="125" spans="1:8" x14ac:dyDescent="0.3">
      <c r="A125" s="1">
        <v>121</v>
      </c>
      <c r="B125" s="2">
        <v>2.6000000000000014</v>
      </c>
      <c r="C125">
        <v>6.8017799654042532</v>
      </c>
      <c r="D125">
        <v>7.0648699574111724</v>
      </c>
      <c r="E125" s="3">
        <v>-177.09536716099376</v>
      </c>
      <c r="F125">
        <f>-183.545834411313*(PI()/180)</f>
        <v>-3.2034791387977117</v>
      </c>
      <c r="G125">
        <f>-179.367977966868*(PI()/180)</f>
        <v>-3.1305617881664918</v>
      </c>
      <c r="H125">
        <f>208.384928680068*(PI()/180)</f>
        <v>3.6370031170007477</v>
      </c>
    </row>
    <row r="126" spans="1:8" x14ac:dyDescent="0.3">
      <c r="A126" s="1">
        <v>122</v>
      </c>
      <c r="B126" s="2">
        <v>2.6143557422969206</v>
      </c>
      <c r="C126">
        <v>6.8013607034751598</v>
      </c>
      <c r="D126">
        <v>7.0661022061016334</v>
      </c>
      <c r="E126" s="3">
        <v>-174.48925545041769</v>
      </c>
      <c r="F126">
        <f>-180.48678019311*(PI()/180)</f>
        <v>-3.1500885706930513</v>
      </c>
      <c r="G126">
        <f>-174.997513712523*(PI()/180)</f>
        <v>-3.0542827970874491</v>
      </c>
      <c r="H126">
        <f>210.522868730366*(PI()/180)</f>
        <v>3.6743172100887027</v>
      </c>
    </row>
    <row r="127" spans="1:8" x14ac:dyDescent="0.3">
      <c r="A127" s="1">
        <v>123</v>
      </c>
      <c r="B127" s="2">
        <v>2.6400000000000015</v>
      </c>
      <c r="C127">
        <v>6.8007027046865609</v>
      </c>
      <c r="D127">
        <v>7.0672458204518778</v>
      </c>
      <c r="E127" s="3">
        <v>-169.86389950244893</v>
      </c>
      <c r="F127">
        <f>-181.470327428251*(PI()/180)</f>
        <v>-3.1672547082951472</v>
      </c>
      <c r="G127">
        <f>-166.449490492046*(PI()/180)</f>
        <v>-2.9050916473531938</v>
      </c>
      <c r="H127">
        <f>214.821867021829*(PI()/180)</f>
        <v>3.7493488848123331</v>
      </c>
    </row>
    <row r="128" spans="1:8" x14ac:dyDescent="0.3">
      <c r="A128" s="1">
        <v>124</v>
      </c>
      <c r="B128" s="2">
        <v>2.6682932906740122</v>
      </c>
      <c r="C128">
        <v>6.800983753597329</v>
      </c>
      <c r="D128">
        <v>7.0674706689792961</v>
      </c>
      <c r="E128" s="3">
        <v>-164.70283597148349</v>
      </c>
      <c r="F128">
        <f>-178.199150367989*(PI()/180)</f>
        <v>-3.1101618981778776</v>
      </c>
      <c r="G128">
        <f>-156.017174261527*(PI()/180)</f>
        <v>-2.723013380521401</v>
      </c>
      <c r="H128">
        <f>220.203686372803*(PI()/180)</f>
        <v>3.843279352234374</v>
      </c>
    </row>
    <row r="129" spans="1:8" x14ac:dyDescent="0.3">
      <c r="A129" s="1">
        <v>125</v>
      </c>
      <c r="B129" s="2">
        <v>2.6800000000000015</v>
      </c>
      <c r="C129">
        <v>6.8008400847820107</v>
      </c>
      <c r="D129">
        <v>7.0674615464774098</v>
      </c>
      <c r="E129" s="3">
        <v>-162.62451888999192</v>
      </c>
      <c r="F129">
        <f>-176.913738981906*(PI()/180)</f>
        <v>-3.0877272372481004</v>
      </c>
      <c r="G129">
        <f>-151.423232852386*(PI()/180)</f>
        <v>-2.6428339772881788</v>
      </c>
      <c r="H129">
        <f>222.604255893452*(PI()/180)</f>
        <v>3.8851771942927371</v>
      </c>
    </row>
    <row r="130" spans="1:8" x14ac:dyDescent="0.3">
      <c r="A130" s="1">
        <v>126</v>
      </c>
      <c r="B130" s="2">
        <v>2.6834469997356618</v>
      </c>
      <c r="C130">
        <v>6.8007783668571768</v>
      </c>
      <c r="D130">
        <v>7.0674577378798293</v>
      </c>
      <c r="E130" s="3">
        <v>-162.01504038617884</v>
      </c>
      <c r="F130">
        <f>-176.75801809174*(PI()/180)</f>
        <v>-3.0850093950005752</v>
      </c>
      <c r="G130">
        <f>-150.041807242414*(PI()/180)</f>
        <v>-2.6187235520227912</v>
      </c>
      <c r="H130">
        <f>223.328846963558*(PI()/180)</f>
        <v>3.8978236941966289</v>
      </c>
    </row>
    <row r="131" spans="1:8" x14ac:dyDescent="0.3">
      <c r="A131" s="1">
        <v>127</v>
      </c>
      <c r="B131" s="2">
        <v>2.7057276619969772</v>
      </c>
      <c r="C131">
        <v>6.8008742288116375</v>
      </c>
      <c r="D131">
        <v>7.0668961800568102</v>
      </c>
      <c r="E131" s="3">
        <v>-158.07987777879313</v>
      </c>
      <c r="F131">
        <f>-177.650746224572*(PI()/180)</f>
        <v>-3.1005904402436628</v>
      </c>
      <c r="G131">
        <f>-140.817951709177*(PI()/180)</f>
        <v>-2.4577369032395233</v>
      </c>
      <c r="H131">
        <f>228.191602150559*(PI()/180)</f>
        <v>3.9826947829282204</v>
      </c>
    </row>
    <row r="132" spans="1:8" x14ac:dyDescent="0.3">
      <c r="A132" s="1">
        <v>128</v>
      </c>
      <c r="B132" s="2">
        <v>2.7163943286636445</v>
      </c>
      <c r="C132">
        <v>6.8013378730787952</v>
      </c>
      <c r="D132">
        <v>7.0659772565705365</v>
      </c>
      <c r="E132" s="3">
        <v>-156.18591177896405</v>
      </c>
      <c r="F132">
        <f>-177.478802949653*(PI()/180)</f>
        <v>-3.0975894639696748</v>
      </c>
      <c r="G132">
        <f>-136.233802659708*(PI()/180)</f>
        <v>-2.3777284089241206</v>
      </c>
      <c r="H132">
        <f>230.620279737624*(PI()/180)</f>
        <v>4.0250832032919019</v>
      </c>
    </row>
    <row r="133" spans="1:8" x14ac:dyDescent="0.3">
      <c r="A133" s="1">
        <v>129</v>
      </c>
      <c r="B133" s="2">
        <v>2.7200000000000015</v>
      </c>
      <c r="C133">
        <v>6.8014881195740511</v>
      </c>
      <c r="D133">
        <v>7.0656844703467989</v>
      </c>
      <c r="E133" s="3">
        <v>-155.5459242950281</v>
      </c>
      <c r="F133">
        <f>-177.446494646931*(PI()/180)</f>
        <v>-3.0970255777114373</v>
      </c>
      <c r="G133">
        <f>-134.661426332881*(PI()/180)</f>
        <v>-2.3502852649405632</v>
      </c>
      <c r="H133">
        <f>231.454598745428*(PI()/180)</f>
        <v>4.0396448169900481</v>
      </c>
    </row>
    <row r="134" spans="1:8" x14ac:dyDescent="0.3">
      <c r="A134" s="1">
        <v>130</v>
      </c>
      <c r="B134" s="2">
        <v>2.7424560892324044</v>
      </c>
      <c r="C134">
        <v>6.8023196993789075</v>
      </c>
      <c r="D134">
        <v>7.063547140341651</v>
      </c>
      <c r="E134" s="3">
        <v>-151.63581999996617</v>
      </c>
      <c r="F134">
        <f>-168.462150624663*(PI()/180)</f>
        <v>-2.940219193390992</v>
      </c>
      <c r="G134">
        <f>-124.629898667368*(PI()/180)</f>
        <v>-2.1752020781724566</v>
      </c>
      <c r="H134">
        <f>236.787461609237*(PI()/180)</f>
        <v>4.1327208325208611</v>
      </c>
    </row>
    <row r="135" spans="1:8" x14ac:dyDescent="0.3">
      <c r="A135" s="1">
        <v>131</v>
      </c>
      <c r="B135" s="2">
        <v>2.7600000000000016</v>
      </c>
      <c r="C135">
        <v>6.8031314359503945</v>
      </c>
      <c r="D135">
        <v>7.0613718612819332</v>
      </c>
      <c r="E135" s="3">
        <v>-148.65600306367</v>
      </c>
      <c r="F135">
        <f>-169.691257712668*(PI()/180)</f>
        <v>-2.9616711589362836</v>
      </c>
      <c r="G135">
        <f>-116.536292218522*(PI()/180)</f>
        <v>-2.0339419972794586</v>
      </c>
      <c r="H135">
        <f>241.095399028241*(PI()/180)</f>
        <v>4.2079085244523444</v>
      </c>
    </row>
    <row r="136" spans="1:8" x14ac:dyDescent="0.3">
      <c r="A136" s="1">
        <v>132</v>
      </c>
      <c r="B136" s="2">
        <v>2.7804855275443536</v>
      </c>
      <c r="C136">
        <v>6.8049254636306813</v>
      </c>
      <c r="D136">
        <v>7.0596961686551536</v>
      </c>
      <c r="E136" s="3">
        <v>-145.16841820192022</v>
      </c>
      <c r="F136">
        <f>-169.503508709271*(PI()/180)</f>
        <v>-2.9583943206596555</v>
      </c>
      <c r="G136">
        <f>-106.846525761544*(PI()/180)</f>
        <v>-1.864823668855893</v>
      </c>
      <c r="H136">
        <f>246.248905862948*(PI()/180)</f>
        <v>4.2978541867420166</v>
      </c>
    </row>
    <row r="137" spans="1:8" x14ac:dyDescent="0.3">
      <c r="A137" s="1">
        <v>133</v>
      </c>
      <c r="B137" s="2">
        <v>2.8000000000000016</v>
      </c>
      <c r="C137">
        <v>6.8070620890548499</v>
      </c>
      <c r="D137">
        <v>7.0571192679285826</v>
      </c>
      <c r="E137" s="3">
        <v>-141.94034050095999</v>
      </c>
      <c r="F137">
        <f>-163.041804881168*(PI()/180)</f>
        <v>-2.8456163135705501</v>
      </c>
      <c r="G137">
        <f>-97.420051794302*(PI()/180)</f>
        <v>-1.7003006612739802</v>
      </c>
      <c r="H137">
        <f>251.24916019238*(PI()/180)</f>
        <v>4.3851250882276958</v>
      </c>
    </row>
    <row r="138" spans="1:8" x14ac:dyDescent="0.3">
      <c r="A138" s="1">
        <v>134</v>
      </c>
      <c r="B138" s="2">
        <v>2.8253586693584261</v>
      </c>
      <c r="C138">
        <v>6.8110159171963867</v>
      </c>
      <c r="D138">
        <v>7.0525822282234563</v>
      </c>
      <c r="E138" s="3">
        <v>-137.7559839933663</v>
      </c>
      <c r="F138">
        <f>-166.526199320274*(PI()/180)</f>
        <v>-2.9064304689711236</v>
      </c>
      <c r="G138">
        <f>-84.956995502398*(PI()/180)</f>
        <v>-1.48277929411886</v>
      </c>
      <c r="H138">
        <f>257.825727681464*(PI()/180)</f>
        <v>4.4999078443918386</v>
      </c>
    </row>
    <row r="139" spans="1:8" x14ac:dyDescent="0.3">
      <c r="A139" s="1">
        <v>135</v>
      </c>
      <c r="B139" s="2">
        <v>2.8400000000000016</v>
      </c>
      <c r="C139">
        <v>6.8138265668364948</v>
      </c>
      <c r="D139">
        <v>7.0495757628864784</v>
      </c>
      <c r="E139" s="3">
        <v>-135.34201500215929</v>
      </c>
      <c r="F139">
        <f>-162.895906031656*(PI()/180)</f>
        <v>-2.8430698982716951</v>
      </c>
      <c r="G139">
        <f>-77.6849263452125*(PI()/180)</f>
        <v>-1.3558577438932438</v>
      </c>
      <c r="H139">
        <f>261.638385688331*(PI()/180)</f>
        <v>4.5664512798641832</v>
      </c>
    </row>
    <row r="140" spans="1:8" x14ac:dyDescent="0.3">
      <c r="A140" s="1">
        <v>136</v>
      </c>
      <c r="B140" s="2">
        <v>2.850824742058307</v>
      </c>
      <c r="C140">
        <v>6.8160955700707033</v>
      </c>
      <c r="D140">
        <v>7.0470437418304055</v>
      </c>
      <c r="E140" s="3">
        <v>-133.59210908230909</v>
      </c>
      <c r="F140">
        <f>-159.360414886849*(PI()/180)</f>
        <v>-2.781363937119707</v>
      </c>
      <c r="G140">
        <f>-72.2862688182987*(PI()/180)</f>
        <v>-1.2616333948610228</v>
      </c>
      <c r="H140">
        <f>264.454275325891*(PI()/180)</f>
        <v>4.6155978254123902</v>
      </c>
    </row>
    <row r="141" spans="1:8" x14ac:dyDescent="0.3">
      <c r="A141" s="1">
        <v>137</v>
      </c>
      <c r="B141" s="2">
        <v>2.8667060344444524</v>
      </c>
      <c r="C141">
        <v>6.820134854216322</v>
      </c>
      <c r="D141">
        <v>7.0432351579933439</v>
      </c>
      <c r="E141" s="3">
        <v>-131.04184060394442</v>
      </c>
      <c r="F141">
        <f>-162.539724796565*(PI()/180)</f>
        <v>-2.8368533629855333</v>
      </c>
      <c r="G141">
        <f>-64.3484899493791*(PI()/180)</f>
        <v>-1.1230930183031442</v>
      </c>
      <c r="H141">
        <f>268.568463665564*(PI()/180)</f>
        <v>4.6874039579868443</v>
      </c>
    </row>
    <row r="142" spans="1:8" x14ac:dyDescent="0.3">
      <c r="A142" s="1">
        <v>138</v>
      </c>
      <c r="B142" s="2">
        <v>2.8800000000000017</v>
      </c>
      <c r="C142">
        <v>6.8238352574654009</v>
      </c>
      <c r="D142">
        <v>7.0399720992931512</v>
      </c>
      <c r="E142" s="3">
        <v>-128.88246903929672</v>
      </c>
      <c r="F142">
        <f>-161.742495021349*(PI()/180)</f>
        <v>-2.8229390785130692</v>
      </c>
      <c r="G142">
        <f>-57.7031371562454*(PI()/180)</f>
        <v>-1.0071097321063605</v>
      </c>
      <c r="H142">
        <f>271.985578966581*(PI()/180)</f>
        <v>4.7470438709098817</v>
      </c>
    </row>
    <row r="143" spans="1:8" x14ac:dyDescent="0.3">
      <c r="A143" s="1">
        <v>139</v>
      </c>
      <c r="B143" s="2">
        <v>2.8948883481429108</v>
      </c>
      <c r="C143">
        <v>6.8282328243470687</v>
      </c>
      <c r="D143">
        <v>7.0360543338426478</v>
      </c>
      <c r="E143" s="3">
        <v>-126.51886358437143</v>
      </c>
      <c r="F143">
        <f>-154.293161041726*(PI()/180)</f>
        <v>-2.6929236734879631</v>
      </c>
      <c r="G143">
        <f>-50.2779138129245*(PI()/180)</f>
        <v>-0.87751513706946804</v>
      </c>
      <c r="H143">
        <f>275.770124506594*(PI()/180)</f>
        <v>4.8130966512747761</v>
      </c>
    </row>
    <row r="144" spans="1:8" x14ac:dyDescent="0.3">
      <c r="A144" s="1">
        <v>140</v>
      </c>
      <c r="B144" s="2">
        <v>2.911304728662774</v>
      </c>
      <c r="C144">
        <v>6.834214190572653</v>
      </c>
      <c r="D144">
        <v>7.0314655947204807</v>
      </c>
      <c r="E144" s="3">
        <v>-123.94935128744454</v>
      </c>
      <c r="F144">
        <f>-158.600561469467*(PI()/180)</f>
        <v>-2.7681019931538589</v>
      </c>
      <c r="G144">
        <f>-42.1338073037808*(PI()/180)</f>
        <v>-0.73537366385180902</v>
      </c>
      <c r="H144">
        <f>279.874605120667*(PI()/180)</f>
        <v>4.884733352074627</v>
      </c>
    </row>
    <row r="145" spans="1:8" x14ac:dyDescent="0.3">
      <c r="A145" s="1">
        <v>141</v>
      </c>
      <c r="B145" s="2">
        <v>2.9200000000000017</v>
      </c>
      <c r="C145">
        <v>6.8375387125503515</v>
      </c>
      <c r="D145">
        <v>7.0290489754515288</v>
      </c>
      <c r="E145" s="3">
        <v>-122.570313052432</v>
      </c>
      <c r="F145">
        <f>-158.471818963241*(PI()/180)</f>
        <v>-2.7658550125329504</v>
      </c>
      <c r="G145">
        <f>-37.8469055123929*(PI()/180)</f>
        <v>-0.66055311288244778</v>
      </c>
      <c r="H145">
        <f>282.013243477618*(PI()/180)</f>
        <v>4.9220596329128652</v>
      </c>
    </row>
    <row r="146" spans="1:8" x14ac:dyDescent="0.3">
      <c r="A146" s="1">
        <v>142</v>
      </c>
      <c r="B146" s="2">
        <v>2.9222222222222243</v>
      </c>
      <c r="C146">
        <v>6.8383802309103272</v>
      </c>
      <c r="D146">
        <v>7.0284346088541279</v>
      </c>
      <c r="E146" s="3">
        <v>-122.21815163186282</v>
      </c>
      <c r="F146">
        <f>-158.478155289263*(PI()/180)</f>
        <v>-2.765965602284512</v>
      </c>
      <c r="G146">
        <f>-36.7549371487017*(PI()/180)</f>
        <v>-0.64149466960842194</v>
      </c>
      <c r="H146">
        <f>282.555395955206*(PI()/180)</f>
        <v>4.9315219786946125</v>
      </c>
    </row>
    <row r="147" spans="1:8" x14ac:dyDescent="0.3">
      <c r="A147" s="1">
        <v>143</v>
      </c>
      <c r="B147" s="2">
        <v>2.9568415413602618</v>
      </c>
      <c r="C147">
        <v>6.8533819473013304</v>
      </c>
      <c r="D147">
        <v>7.0194400528808734</v>
      </c>
      <c r="E147" s="3">
        <v>-116.83309412343176</v>
      </c>
      <c r="F147">
        <f>-153.69130044566*(PI()/180)</f>
        <v>-2.6824192244486</v>
      </c>
      <c r="G147">
        <f>-19.9902402612502*(PI()/180)</f>
        <v>-0.34889551082354681</v>
      </c>
      <c r="H147">
        <f>290.72741308064*(PI()/180)</f>
        <v>5.0741505840628038</v>
      </c>
    </row>
    <row r="148" spans="1:8" x14ac:dyDescent="0.3">
      <c r="A148" s="1">
        <v>144</v>
      </c>
      <c r="B148" s="2">
        <v>2.9600000000000017</v>
      </c>
      <c r="C148">
        <v>6.8549132894384792</v>
      </c>
      <c r="D148">
        <v>7.0186555853129278</v>
      </c>
      <c r="E148" s="3">
        <v>-116.34767459524585</v>
      </c>
      <c r="F148">
        <f>-153.737574160501*(PI()/180)</f>
        <v>-2.6832268531296966</v>
      </c>
      <c r="G148">
        <f>-18.4884526986468*(PI()/180)</f>
        <v>-0.32268437319061827</v>
      </c>
      <c r="H148">
        <f>291.443882671929*(PI()/180)</f>
        <v>5.0866553374212167</v>
      </c>
    </row>
    <row r="149" spans="1:8" x14ac:dyDescent="0.3">
      <c r="A149" s="1">
        <v>145</v>
      </c>
      <c r="B149" s="2">
        <v>2.9775947712418316</v>
      </c>
      <c r="C149">
        <v>6.8635070566972436</v>
      </c>
      <c r="D149">
        <v>7.0142864116528303</v>
      </c>
      <c r="E149" s="3">
        <v>-113.64620399332387</v>
      </c>
      <c r="F149">
        <f>-152.270613693241*(PI()/180)</f>
        <v>-2.65762356297942</v>
      </c>
      <c r="G149">
        <f>-10.2266507257756*(PI()/180)</f>
        <v>-0.17848872661625126</v>
      </c>
      <c r="H149">
        <f>295.331711693997*(PI()/180)</f>
        <v>5.1545107546108877</v>
      </c>
    </row>
    <row r="150" spans="1:8" x14ac:dyDescent="0.3">
      <c r="A150" s="1">
        <v>146</v>
      </c>
      <c r="B150" s="2">
        <v>3.0000000000000018</v>
      </c>
      <c r="C150">
        <v>6.8760141805833941</v>
      </c>
      <c r="D150">
        <v>7.0089557672066549</v>
      </c>
      <c r="E150" s="3">
        <v>-110.24739879980855</v>
      </c>
      <c r="F150">
        <f>-151.215323186543*(PI()/180)</f>
        <v>-2.6392052690724905</v>
      </c>
      <c r="G150">
        <f>7.8173662458071E-13*(PI()/180)</f>
        <v>1.3643877982360234E-14</v>
      </c>
      <c r="H150">
        <f>300.000000000001*(PI()/180)</f>
        <v>5.2359877559830084</v>
      </c>
    </row>
    <row r="151" spans="1:8" x14ac:dyDescent="0.3">
      <c r="A151" s="1">
        <v>147</v>
      </c>
      <c r="B151" s="2">
        <v>3.0400000000000018</v>
      </c>
      <c r="C151">
        <v>6.9004931959604825</v>
      </c>
      <c r="D151">
        <v>7.0016047978043598</v>
      </c>
      <c r="E151" s="3">
        <v>-104.30095334459683</v>
      </c>
      <c r="F151">
        <f>-144.799012167986*(PI()/180)</f>
        <v>-2.5272195159666944</v>
      </c>
      <c r="G151">
        <f>17.3456082890499*(PI()/180)</f>
        <v>0.30273797540514025</v>
      </c>
      <c r="H151">
        <f>307.496259664697*(PI()/180)</f>
        <v>5.3668221687163919</v>
      </c>
    </row>
    <row r="152" spans="1:8" x14ac:dyDescent="0.3">
      <c r="A152" s="1">
        <v>148</v>
      </c>
      <c r="B152" s="2">
        <v>3.0400000000000018</v>
      </c>
      <c r="C152">
        <v>6.9004931959602738</v>
      </c>
      <c r="D152">
        <v>7.0016047978038349</v>
      </c>
      <c r="E152" s="3">
        <v>-104.30095334466053</v>
      </c>
      <c r="F152">
        <f>-144.799007160728*(PI()/180)</f>
        <v>-2.5272194285735505</v>
      </c>
      <c r="G152">
        <f>17.3456090105652*(PI()/180)</f>
        <v>0.30273798799795831</v>
      </c>
      <c r="H152">
        <f>307.496260385581*(PI()/180)</f>
        <v>5.3668221812981942</v>
      </c>
    </row>
    <row r="153" spans="1:8" x14ac:dyDescent="0.3">
      <c r="A153" s="1">
        <v>149</v>
      </c>
      <c r="B153" s="2">
        <v>3.0800000000000018</v>
      </c>
      <c r="C153">
        <v>6.9279620139761766</v>
      </c>
      <c r="D153">
        <v>6.9960993002920766</v>
      </c>
      <c r="E153" s="3">
        <v>-98.581599572024558</v>
      </c>
      <c r="F153">
        <f>-138.481923841416*(PI()/180)</f>
        <v>-2.4169655255287474</v>
      </c>
      <c r="G153">
        <f>33.6730416080906*(PI()/180)</f>
        <v>0.58770544522222656</v>
      </c>
      <c r="H153">
        <f>314.115974645457*(PI()/180)</f>
        <v>5.4823579906742452</v>
      </c>
    </row>
    <row r="154" spans="1:8" x14ac:dyDescent="0.3">
      <c r="A154" s="1">
        <v>150</v>
      </c>
      <c r="B154" s="2">
        <v>3.0857142857142881</v>
      </c>
      <c r="C154">
        <v>6.9320809170027626</v>
      </c>
      <c r="D154">
        <v>6.9955329689310366</v>
      </c>
      <c r="E154" s="3">
        <v>-97.793641033459934</v>
      </c>
      <c r="F154">
        <f>-137.312428680965*(PI()/180)</f>
        <v>-2.3965539843927366</v>
      </c>
      <c r="G154">
        <f>35.9354797146953*(PI()/180)</f>
        <v>0.6271924393050653</v>
      </c>
      <c r="H154">
        <f>315.006156178636*(PI()/180)</f>
        <v>5.4978945893686832</v>
      </c>
    </row>
    <row r="155" spans="1:8" x14ac:dyDescent="0.3">
      <c r="A155" s="1">
        <v>151</v>
      </c>
      <c r="B155" s="2">
        <v>3.1200000000000019</v>
      </c>
      <c r="C155">
        <v>6.9582197801525458</v>
      </c>
      <c r="D155">
        <v>6.992888879108528</v>
      </c>
      <c r="E155" s="3">
        <v>-93.127138814329399</v>
      </c>
      <c r="F155">
        <f>-133.646103237309*(PI()/180)</f>
        <v>-2.3325645339512895</v>
      </c>
      <c r="G155">
        <f>49.2063427796284*(PI()/180)</f>
        <v>0.85881269436945384</v>
      </c>
      <c r="H155">
        <f>320.134615069677*(PI()/180)</f>
        <v>5.5874030825705159</v>
      </c>
    </row>
    <row r="156" spans="1:8" x14ac:dyDescent="0.3">
      <c r="A156" s="1">
        <v>152</v>
      </c>
      <c r="B156" s="2">
        <v>3.1490000000000018</v>
      </c>
      <c r="C156">
        <v>6.9814619998682623</v>
      </c>
      <c r="D156">
        <v>6.9925369977751126</v>
      </c>
      <c r="E156" s="3">
        <v>-89.358286081723904</v>
      </c>
      <c r="F156">
        <f>-127.798518104087*(PI()/180)</f>
        <v>-2.2305049200859033</v>
      </c>
      <c r="G156">
        <f>60.0986567292651*(PI()/180)</f>
        <v>1.0489194359515217</v>
      </c>
      <c r="H156">
        <f>324.278731608355*(PI()/180)</f>
        <v>5.6597315607568097</v>
      </c>
    </row>
    <row r="157" spans="1:8" x14ac:dyDescent="0.3">
      <c r="A157" s="1">
        <v>153</v>
      </c>
      <c r="B157" s="2">
        <v>3.1600000000000019</v>
      </c>
      <c r="C157">
        <v>6.9906947796941061</v>
      </c>
      <c r="D157">
        <v>6.9927171269893869</v>
      </c>
      <c r="E157" s="3">
        <v>-87.954422343137921</v>
      </c>
      <c r="F157">
        <f>-127.336882194882*(PI()/180)</f>
        <v>-2.2224478535248275</v>
      </c>
      <c r="G157">
        <f>64.1695575122301*(PI()/180)</f>
        <v>1.1199700581362761</v>
      </c>
      <c r="H157">
        <f>325.827653948289*(PI()/180)</f>
        <v>5.6867653554463411</v>
      </c>
    </row>
    <row r="158" spans="1:8" x14ac:dyDescent="0.3">
      <c r="A158" s="1">
        <v>154</v>
      </c>
      <c r="B158" s="2">
        <v>3.1790909090909114</v>
      </c>
      <c r="C158">
        <v>7.0071023549803515</v>
      </c>
      <c r="D158">
        <v>6.9935381203142351</v>
      </c>
      <c r="E158" s="3">
        <v>-85.55877366459049</v>
      </c>
      <c r="F158">
        <f>-122.897735543973*(PI()/180)</f>
        <v>-2.1449701284875946</v>
      </c>
      <c r="G158">
        <f>71.175339357652*(PI()/180)</f>
        <v>1.2422440180153327</v>
      </c>
      <c r="H158">
        <f>328.51019293553*(PI()/180)</f>
        <v>5.7335844930868074</v>
      </c>
    </row>
    <row r="159" spans="1:8" x14ac:dyDescent="0.3">
      <c r="A159" s="1">
        <v>155</v>
      </c>
      <c r="B159" s="2">
        <v>3.200000000000002</v>
      </c>
      <c r="C159">
        <v>7.0253895433439517</v>
      </c>
      <c r="D159">
        <v>6.9954841703249011</v>
      </c>
      <c r="E159" s="3">
        <v>-83.03358329929101</v>
      </c>
      <c r="F159">
        <f>-119.612207944253*(PI()/180)</f>
        <v>-2.0876268542073313</v>
      </c>
      <c r="G159">
        <f>78.786730792947*(PI()/180)</f>
        <v>1.3750878592193279</v>
      </c>
      <c r="H159">
        <f>331.470563571341*(PI()/180)</f>
        <v>5.7852527077610825</v>
      </c>
    </row>
    <row r="160" spans="1:8" x14ac:dyDescent="0.3">
      <c r="A160" s="1">
        <v>156</v>
      </c>
      <c r="B160" s="2">
        <v>3.240000000000002</v>
      </c>
      <c r="C160">
        <v>7.0618656302140232</v>
      </c>
      <c r="D160">
        <v>7.0014042174031736</v>
      </c>
      <c r="E160" s="3">
        <v>-78.331609861781033</v>
      </c>
      <c r="F160">
        <f>-115.515436389909*(PI()/180)</f>
        <v>-2.0161247018819846</v>
      </c>
      <c r="G160">
        <f>93.2819076088306*(PI()/180)</f>
        <v>1.6280764203152445</v>
      </c>
      <c r="H160">
        <f>337.338816228883*(PI()/180)</f>
        <v>5.8876730379740829</v>
      </c>
    </row>
    <row r="161" spans="1:8" x14ac:dyDescent="0.3">
      <c r="A161" s="1">
        <v>157</v>
      </c>
      <c r="B161" s="2">
        <v>3.2420000000000018</v>
      </c>
      <c r="C161">
        <v>7.0637155923440806</v>
      </c>
      <c r="D161">
        <v>7.0017893777346822</v>
      </c>
      <c r="E161" s="3">
        <v>-78.10077901070062</v>
      </c>
      <c r="F161">
        <f>-115.315682278492*(PI()/180)</f>
        <v>-2.012638334943369</v>
      </c>
      <c r="G161">
        <f>94.0074830485165*(PI()/180)</f>
        <v>1.6407401007093687</v>
      </c>
      <c r="H161">
        <f>337.64308559983*(PI()/180)</f>
        <v>5.8929835403100919</v>
      </c>
    </row>
    <row r="162" spans="1:8" x14ac:dyDescent="0.3">
      <c r="A162" s="1">
        <v>158</v>
      </c>
      <c r="B162" s="2">
        <v>3.280000000000002</v>
      </c>
      <c r="C162">
        <v>7.0991717988973306</v>
      </c>
      <c r="D162">
        <v>7.0107762384112773</v>
      </c>
      <c r="E162" s="3">
        <v>-73.789367454545868</v>
      </c>
      <c r="F162">
        <f>-111.63097018184*(PI()/180)</f>
        <v>-1.9483279768687287</v>
      </c>
      <c r="G162">
        <f>107.879132946932*(PI()/180)</f>
        <v>1.8828460641206626</v>
      </c>
      <c r="H162">
        <f>343.70788421096*(PI()/180)</f>
        <v>5.9988342445446827</v>
      </c>
    </row>
    <row r="163" spans="1:8" x14ac:dyDescent="0.3">
      <c r="A163" s="1">
        <v>159</v>
      </c>
      <c r="B163" s="2">
        <v>3.3075000000000014</v>
      </c>
      <c r="C163">
        <v>7.1256357109530937</v>
      </c>
      <c r="D163">
        <v>7.0191610629469796</v>
      </c>
      <c r="E163" s="3">
        <v>-70.755061938089838</v>
      </c>
      <c r="F163">
        <f>-109.064265210516*(PI()/180)</f>
        <v>-1.9035305241918157</v>
      </c>
      <c r="G163">
        <f>118.09034726379*(PI()/180)</f>
        <v>2.0610653745766148</v>
      </c>
      <c r="H163">
        <f>348.520280613447*(PI()/180)</f>
        <v>6.082826406679211</v>
      </c>
    </row>
    <row r="164" spans="1:8" x14ac:dyDescent="0.3">
      <c r="A164" s="1">
        <v>160</v>
      </c>
      <c r="B164" s="2">
        <v>3.3200000000000021</v>
      </c>
      <c r="C164">
        <v>7.1376916413534373</v>
      </c>
      <c r="D164">
        <v>7.0235747075014894</v>
      </c>
      <c r="E164" s="3">
        <v>-69.398812191479038</v>
      </c>
      <c r="F164">
        <f>-107.940583384362*(PI()/180)</f>
        <v>-1.8839185765805979</v>
      </c>
      <c r="G164">
        <f>122.802451794304*(PI()/180)</f>
        <v>2.1433071133322175</v>
      </c>
      <c r="H164">
        <f>350.853239807622*(PI()/180)</f>
        <v>6.1235442259322452</v>
      </c>
    </row>
    <row r="165" spans="1:8" x14ac:dyDescent="0.3">
      <c r="A165" s="1">
        <v>161</v>
      </c>
      <c r="B165" s="2">
        <v>3.3375000000000017</v>
      </c>
      <c r="C165">
        <v>7.1546527323890263</v>
      </c>
      <c r="D165">
        <v>7.0303118577602985</v>
      </c>
      <c r="E165" s="3">
        <v>-67.523289519217997</v>
      </c>
      <c r="F165">
        <f>-106.410952880148*(PI()/180)</f>
        <v>-1.8572214879431299</v>
      </c>
      <c r="G165">
        <f>129.491187044405*(PI()/180)</f>
        <v>2.2600475662406985</v>
      </c>
      <c r="H165">
        <f>354.293820402511*(PI()/180)</f>
        <v>6.1835936854932827</v>
      </c>
    </row>
    <row r="166" spans="1:8" x14ac:dyDescent="0.3">
      <c r="A166" s="1">
        <v>162</v>
      </c>
      <c r="B166" s="2">
        <v>3.3600000000000021</v>
      </c>
      <c r="C166">
        <v>7.1768638655297341</v>
      </c>
      <c r="D166">
        <v>7.0399636615391117</v>
      </c>
      <c r="E166" s="3">
        <v>-65.150693599040167</v>
      </c>
      <c r="F166">
        <f>-104.497487055563*(PI()/180)</f>
        <v>-1.8238252091797329</v>
      </c>
      <c r="G166">
        <f>138.275909137996*(PI()/180)</f>
        <v>2.4133698906465435</v>
      </c>
      <c r="H166">
        <f>359.050355308917*(PI()/180)</f>
        <v>6.266610880596108</v>
      </c>
    </row>
    <row r="167" spans="1:8" x14ac:dyDescent="0.3">
      <c r="A167" s="1">
        <v>163</v>
      </c>
      <c r="B167" s="2">
        <v>3.4000000000000021</v>
      </c>
      <c r="C167">
        <v>7.2165940809201388</v>
      </c>
      <c r="D167">
        <v>7.0602242462833544</v>
      </c>
      <c r="E167" s="3">
        <v>-61.0353837110098</v>
      </c>
      <c r="F167">
        <f>-101.319954309838*(PI()/180)</f>
        <v>-1.7683668006768958</v>
      </c>
      <c r="G167">
        <f>154.523549965061*(PI()/180)</f>
        <v>2.696944718760276</v>
      </c>
      <c r="H167">
        <f>368.574703004893*(PI()/180)</f>
        <v>6.4328421069956212</v>
      </c>
    </row>
    <row r="168" spans="1:8" x14ac:dyDescent="0.3">
      <c r="A168" s="1">
        <v>164</v>
      </c>
      <c r="B168" s="2">
        <v>3.4400000000000022</v>
      </c>
      <c r="C168">
        <v>7.2570032877437685</v>
      </c>
      <c r="D168">
        <v>7.0844450717500145</v>
      </c>
      <c r="E168" s="3">
        <v>-57.04153912794829</v>
      </c>
      <c r="F168">
        <f>-98.4148551596192*(PI()/180)</f>
        <v>-1.7176632554086844</v>
      </c>
      <c r="G168">
        <f>171.769419262549*(PI()/180)</f>
        <v>2.9979419203700512</v>
      </c>
      <c r="H168">
        <f>379.701755185598*(PI()/180)</f>
        <v>6.6270458035901312</v>
      </c>
    </row>
    <row r="169" spans="1:8" x14ac:dyDescent="0.3">
      <c r="A169" s="1">
        <v>165</v>
      </c>
      <c r="B169" s="2">
        <v>3.4800000000000022</v>
      </c>
      <c r="C169">
        <v>7.2976182390878126</v>
      </c>
      <c r="D169">
        <v>7.1127788167326669</v>
      </c>
      <c r="E169" s="3">
        <v>-53.154893723980123</v>
      </c>
      <c r="F169">
        <f>-96.4703873430492*(PI()/180)</f>
        <v>-1.6837258898104737</v>
      </c>
      <c r="G169">
        <f>190.237562017513*(PI()/180)</f>
        <v>3.3202718181725057</v>
      </c>
      <c r="H169">
        <f>392.706984141079*(PI()/180)</f>
        <v>6.8540298688389933</v>
      </c>
    </row>
    <row r="170" spans="1:8" x14ac:dyDescent="0.3">
      <c r="A170" s="1">
        <v>166</v>
      </c>
      <c r="B170" s="2">
        <v>3.4975000000000023</v>
      </c>
      <c r="C170">
        <v>7.3155143504756444</v>
      </c>
      <c r="D170">
        <v>7.1266127520859506</v>
      </c>
      <c r="E170" s="3">
        <v>-51.470934986908865</v>
      </c>
      <c r="F170">
        <f>-95.5506185901982*(PI()/180)</f>
        <v>-1.6676728967162604</v>
      </c>
      <c r="G170">
        <f>198.758964456316*(PI()/180)</f>
        <v>3.4689983476170871</v>
      </c>
      <c r="H170">
        <f>399.057751964802*(PI()/180)</f>
        <v>6.9648716773926687</v>
      </c>
    </row>
    <row r="171" spans="1:8" x14ac:dyDescent="0.3">
      <c r="A171" s="1">
        <v>167</v>
      </c>
      <c r="B171" s="2">
        <v>3.5200000000000022</v>
      </c>
      <c r="C171">
        <v>7.3384934927328871</v>
      </c>
      <c r="D171">
        <v>7.1456670765594152</v>
      </c>
      <c r="E171" s="3">
        <v>-49.349356454227873</v>
      </c>
      <c r="F171">
        <f>-93.588716286754*(PI()/180)</f>
        <v>-1.633431241918698</v>
      </c>
      <c r="G171">
        <f>210.136439807623*(PI()/180)</f>
        <v>3.6675727530618971</v>
      </c>
      <c r="H171">
        <f>407.849348309288*(PI()/180)</f>
        <v>7.1183139801102397</v>
      </c>
    </row>
    <row r="172" spans="1:8" x14ac:dyDescent="0.3">
      <c r="A172" s="1">
        <v>168</v>
      </c>
      <c r="B172" s="2">
        <v>3.5550000000000015</v>
      </c>
      <c r="C172">
        <v>7.3744281353783121</v>
      </c>
      <c r="D172">
        <v>7.1783043409165455</v>
      </c>
      <c r="E172" s="3">
        <v>-46.071145935746742</v>
      </c>
      <c r="F172">
        <f>-93.5594906359866*(PI()/180)</f>
        <v>-1.6329211580867695</v>
      </c>
      <c r="G172">
        <f>228.615652819027*(PI()/180)</f>
        <v>3.9900958632882784</v>
      </c>
      <c r="H172">
        <f>422.769667020936*(PI()/180)</f>
        <v>7.3787226670754116</v>
      </c>
    </row>
    <row r="173" spans="1:8" x14ac:dyDescent="0.3">
      <c r="A173" s="1">
        <v>169</v>
      </c>
      <c r="B173" s="2">
        <v>3.5600000000000023</v>
      </c>
      <c r="C173">
        <v>7.3795336112508521</v>
      </c>
      <c r="D173">
        <v>7.1832689930158269</v>
      </c>
      <c r="E173" s="3">
        <v>-45.60426141987692</v>
      </c>
      <c r="F173">
        <f>-93.1692131524425*(PI()/180)</f>
        <v>-1.6261095310025271</v>
      </c>
      <c r="G173">
        <f>231.316095794798*(PI()/180)</f>
        <v>4.0372274844778282</v>
      </c>
      <c r="H173">
        <f>425.007987529907*(PI()/180)</f>
        <v>7.417788729671881</v>
      </c>
    </row>
    <row r="174" spans="1:8" x14ac:dyDescent="0.3">
      <c r="A174" s="1">
        <v>170</v>
      </c>
      <c r="B174" s="2">
        <v>3.591920955882355</v>
      </c>
      <c r="C174">
        <v>7.4119242604135449</v>
      </c>
      <c r="D174">
        <v>7.2167113650987025</v>
      </c>
      <c r="E174" s="3">
        <v>-42.629574063543402</v>
      </c>
      <c r="F174">
        <f>-94.2997675263169*(PI()/180)</f>
        <v>-1.6458414271994581</v>
      </c>
      <c r="G174">
        <f>248.797422758676*(PI()/180)</f>
        <v>4.342334197615175</v>
      </c>
      <c r="H174">
        <f>439.813311659019*(PI()/180)</f>
        <v>7.676190382549839</v>
      </c>
    </row>
    <row r="175" spans="1:8" x14ac:dyDescent="0.3">
      <c r="A175" s="1">
        <v>171</v>
      </c>
      <c r="B175" s="2">
        <v>3.6000000000000023</v>
      </c>
      <c r="C175">
        <v>7.4200925459955576</v>
      </c>
      <c r="D175">
        <v>7.2256829672759464</v>
      </c>
      <c r="E175" s="3">
        <v>-41.864370398690667</v>
      </c>
      <c r="F175">
        <f>-95.0420070500704*(PI()/180)</f>
        <v>-1.6587959507273908</v>
      </c>
      <c r="G175">
        <f>253.268154725204*(PI()/180)</f>
        <v>4.4203631904052498</v>
      </c>
      <c r="H175">
        <f>443.682223044356*(PI()/180)</f>
        <v>7.7437156246918724</v>
      </c>
    </row>
    <row r="176" spans="1:8" x14ac:dyDescent="0.3">
      <c r="A176" s="1">
        <v>172</v>
      </c>
      <c r="B176" s="2">
        <v>3.6176923076923106</v>
      </c>
      <c r="C176">
        <v>7.4378338349049784</v>
      </c>
      <c r="D176">
        <v>7.2460290545415917</v>
      </c>
      <c r="E176" s="3">
        <v>-40.182935349797468</v>
      </c>
      <c r="F176">
        <f>-94.7552938687676*(PI()/180)</f>
        <v>-1.65379186170479</v>
      </c>
      <c r="G176">
        <f>263.088034662665*(PI()/180)</f>
        <v>4.5917524274644679</v>
      </c>
      <c r="H176">
        <f>452.291111241676*(PI()/180)</f>
        <v>7.8939690686711916</v>
      </c>
    </row>
    <row r="177" spans="1:8" x14ac:dyDescent="0.3">
      <c r="A177" s="1">
        <v>173</v>
      </c>
      <c r="B177" s="2">
        <v>3.6400000000000023</v>
      </c>
      <c r="C177">
        <v>7.4597659258406734</v>
      </c>
      <c r="D177">
        <v>7.2730435673957903</v>
      </c>
      <c r="E177" s="3">
        <v>-38.061392033935086</v>
      </c>
      <c r="F177">
        <f>-96.2067121275936*(PI()/180)</f>
        <v>-1.6791238891448677</v>
      </c>
      <c r="G177">
        <f>275.468657935629*(PI()/180)</f>
        <v>4.8078350670267307</v>
      </c>
      <c r="H177">
        <f>463.354862241955*(PI()/180)</f>
        <v>8.0870679512468762</v>
      </c>
    </row>
    <row r="178" spans="1:8" x14ac:dyDescent="0.3">
      <c r="A178" s="1">
        <v>174</v>
      </c>
      <c r="B178" s="2">
        <v>3.6800000000000024</v>
      </c>
      <c r="C178">
        <v>7.4980460532843454</v>
      </c>
      <c r="D178">
        <v>7.3254437299418811</v>
      </c>
      <c r="E178" s="3">
        <v>-34.148128846610682</v>
      </c>
      <c r="F178">
        <f>-98.5612971541811*(PI()/180)</f>
        <v>-1.7202191503769779</v>
      </c>
      <c r="G178">
        <f>297.393646762858*(PI()/180)</f>
        <v>5.1904983105248474</v>
      </c>
      <c r="H178">
        <f>483.508712512026*(PI()/180)</f>
        <v>8.4388189954135537</v>
      </c>
    </row>
    <row r="179" spans="1:8" x14ac:dyDescent="0.3">
      <c r="A179" s="1">
        <v>175</v>
      </c>
      <c r="B179" s="2">
        <v>3.7200000000000024</v>
      </c>
      <c r="C179">
        <v>7.5340639420890643</v>
      </c>
      <c r="D179">
        <v>7.3828388214974856</v>
      </c>
      <c r="E179" s="3">
        <v>-30.111917555317895</v>
      </c>
      <c r="F179">
        <f>-102.79181705337*(PI()/180)</f>
        <v>-1.7940556516889674</v>
      </c>
      <c r="G179">
        <f>318.519162543678*(PI()/180)</f>
        <v>5.5592081170821723</v>
      </c>
      <c r="H179">
        <f>503.626581243888*(PI()/180)</f>
        <v>8.7899420432685567</v>
      </c>
    </row>
    <row r="180" spans="1:8" x14ac:dyDescent="0.3">
      <c r="A180" s="1">
        <v>176</v>
      </c>
      <c r="B180" s="2">
        <v>3.7350000000000021</v>
      </c>
      <c r="C180">
        <v>7.5469287192326204</v>
      </c>
      <c r="D180">
        <v>7.4056281194160967</v>
      </c>
      <c r="E180" s="3">
        <v>-28.563289317768024</v>
      </c>
      <c r="F180">
        <f>-103.855579684253*(PI()/180)</f>
        <v>-1.8126218120575508</v>
      </c>
      <c r="G180">
        <f>326.128175357357*(PI()/180)</f>
        <v>5.6920104435073222</v>
      </c>
      <c r="H180">
        <f>511.055945030498*(PI()/180)</f>
        <v>8.9196089026733372</v>
      </c>
    </row>
    <row r="181" spans="1:8" x14ac:dyDescent="0.3">
      <c r="A181" s="1">
        <v>177</v>
      </c>
      <c r="B181" s="2">
        <v>3.7600000000000025</v>
      </c>
      <c r="C181">
        <v>7.5672264868688792</v>
      </c>
      <c r="D181">
        <v>7.4451076014015225</v>
      </c>
      <c r="E181" s="3">
        <v>-25.927413849640022</v>
      </c>
      <c r="F181">
        <f>-106.951052175376*(PI()/180)</f>
        <v>-1.8666479989325608</v>
      </c>
      <c r="G181">
        <f>338.321246614874*(PI()/180)</f>
        <v>5.9048196828812758</v>
      </c>
      <c r="H181">
        <f>523.191275826861*(PI()/180)</f>
        <v>9.1314103808885481</v>
      </c>
    </row>
    <row r="182" spans="1:8" x14ac:dyDescent="0.3">
      <c r="A182" s="1">
        <v>178</v>
      </c>
      <c r="B182" s="2">
        <v>3.8000000000000025</v>
      </c>
      <c r="C182">
        <v>7.5967026015107981</v>
      </c>
      <c r="D182">
        <v>7.5120315694444129</v>
      </c>
      <c r="E182" s="3">
        <v>-21.570566770667337</v>
      </c>
      <c r="F182">
        <f>-111.043531537738*(PI()/180)</f>
        <v>-1.9380752383756985</v>
      </c>
      <c r="G182">
        <f>356.275940313234*(PI()/180)</f>
        <v>6.2181882041047274</v>
      </c>
      <c r="H182">
        <f>541.685603650267*(PI()/180)</f>
        <v>9.4541972943501804</v>
      </c>
    </row>
    <row r="183" spans="1:8" x14ac:dyDescent="0.3">
      <c r="A183" s="1">
        <v>179</v>
      </c>
      <c r="B183" s="2">
        <v>3.8400000000000025</v>
      </c>
      <c r="C183">
        <v>7.6216372125184391</v>
      </c>
      <c r="D183">
        <v>7.5831969047643639</v>
      </c>
      <c r="E183" s="3">
        <v>-17.04160809501915</v>
      </c>
      <c r="F183">
        <f>-115.388404258743*(PI()/180)</f>
        <v>-2.0139075729373102</v>
      </c>
      <c r="G183">
        <f>371.859284975543*(PI()/180)</f>
        <v>6.4901688769351127</v>
      </c>
      <c r="H183">
        <f>558.592372103426*(PI()/180)</f>
        <v>9.7492760697301115</v>
      </c>
    </row>
    <row r="184" spans="1:8" x14ac:dyDescent="0.3">
      <c r="A184" s="1">
        <v>180</v>
      </c>
      <c r="B184" s="2">
        <v>3.8800000000000026</v>
      </c>
      <c r="C184">
        <v>7.6412838389841005</v>
      </c>
      <c r="D184">
        <v>7.6580804275889607</v>
      </c>
      <c r="E184" s="3">
        <v>-12.344680627830487</v>
      </c>
      <c r="F184">
        <f>-119.400865966063*(PI()/180)</f>
        <v>-2.0839382408402458</v>
      </c>
      <c r="G184">
        <f>384.547321938588*(PI()/180)</f>
        <v>6.7116168975549888</v>
      </c>
      <c r="H184">
        <f>573.394388575659*(PI()/180)</f>
        <v>10.007619993105001</v>
      </c>
    </row>
    <row r="185" spans="1:8" x14ac:dyDescent="0.3">
      <c r="A185" s="1">
        <v>181</v>
      </c>
      <c r="B185" s="2">
        <v>3.9200000000000026</v>
      </c>
      <c r="C185">
        <v>7.6549275178366845</v>
      </c>
      <c r="D185">
        <v>7.7359995423629009</v>
      </c>
      <c r="E185" s="3">
        <v>-7.4987372549336744</v>
      </c>
      <c r="F185">
        <f>-122.77348667452*(PI()/180)</f>
        <v>-2.1428015766237589</v>
      </c>
      <c r="G185">
        <f>393.816092539155*(PI()/180)</f>
        <v>6.8733874621469351</v>
      </c>
      <c r="H185">
        <f>585.574460456285*(PI()/180)</f>
        <v>10.22020235055151</v>
      </c>
    </row>
    <row r="186" spans="1:8" x14ac:dyDescent="0.3">
      <c r="A186" s="1">
        <v>182</v>
      </c>
      <c r="B186" s="2">
        <v>3.9600000000000026</v>
      </c>
      <c r="C186">
        <v>7.6619791499811614</v>
      </c>
      <c r="D186">
        <v>7.8161299215179065</v>
      </c>
      <c r="E186" s="3">
        <v>-2.5385739587898786</v>
      </c>
      <c r="F186">
        <f>-125.052841137755*(PI()/180)</f>
        <v>-2.1825838168272327</v>
      </c>
      <c r="G186">
        <f>399.141638114031*(PI()/180)</f>
        <v>6.9663357668935229</v>
      </c>
      <c r="H186">
        <f>594.615395134626*(PI()/180)</f>
        <v>10.377996428146291</v>
      </c>
    </row>
    <row r="187" spans="1:8" x14ac:dyDescent="0.3">
      <c r="A187" s="1">
        <v>183</v>
      </c>
      <c r="B187" s="2">
        <v>4.0000000000000027</v>
      </c>
      <c r="C187">
        <v>7.6621778837479315</v>
      </c>
      <c r="D187">
        <v>7.8975931668916912</v>
      </c>
      <c r="E187" s="3">
        <v>2.4722067131311927</v>
      </c>
      <c r="F187">
        <f>-124.358432181795*(PI()/180)</f>
        <v>-2.1704640941903977</v>
      </c>
      <c r="G187">
        <f>400.000000014978*(PI()/180)</f>
        <v>6.9813170082387295</v>
      </c>
      <c r="H187">
        <f>600.000000014555*(PI()/180)</f>
        <v>10.471975512220011</v>
      </c>
    </row>
    <row r="188" spans="1:8" x14ac:dyDescent="0.3">
      <c r="A188" s="1">
        <v>184</v>
      </c>
      <c r="B188" s="2">
        <v>4.0000000000000027</v>
      </c>
      <c r="C188">
        <v>7.6621778837480354</v>
      </c>
      <c r="D188">
        <v>7.8975931668916219</v>
      </c>
      <c r="E188" s="3">
        <v>2.4722067131058774</v>
      </c>
      <c r="F188">
        <f>-124.358504142584*(PI()/180)</f>
        <v>-2.1704653501430937</v>
      </c>
      <c r="G188">
        <f>400.000000000001*(PI()/180)</f>
        <v>6.9813170079773288</v>
      </c>
      <c r="H188">
        <f>600.000000000001*(PI()/180)</f>
        <v>10.471975511965997</v>
      </c>
    </row>
    <row r="189" spans="1:8" x14ac:dyDescent="0.3">
      <c r="A189" s="1">
        <v>185</v>
      </c>
      <c r="B189" s="2">
        <v>4.0400000000000027</v>
      </c>
      <c r="C189">
        <v>7.6566822142102708</v>
      </c>
      <c r="D189">
        <v>7.9801068101754122</v>
      </c>
      <c r="E189" s="3">
        <v>7.362998593372061</v>
      </c>
      <c r="F189">
        <f>-120.712725825741*(PI()/180)</f>
        <v>-2.1068345147163714</v>
      </c>
      <c r="G189">
        <f>396.061710922021*(PI()/180)</f>
        <v>6.9125808966712574</v>
      </c>
      <c r="H189">
        <f>601.340164235624*(PI()/180)</f>
        <v>10.495365790395095</v>
      </c>
    </row>
    <row r="190" spans="1:8" x14ac:dyDescent="0.3">
      <c r="A190" s="1">
        <v>186</v>
      </c>
      <c r="B190" s="2">
        <v>4.0800000000000027</v>
      </c>
      <c r="C190">
        <v>7.6457354715594148</v>
      </c>
      <c r="D190">
        <v>8.0628275335739819</v>
      </c>
      <c r="E190" s="3">
        <v>12.116619954407675</v>
      </c>
      <c r="F190">
        <f>-117.018413497427*(PI()/180)</f>
        <v>-2.0423566009902827</v>
      </c>
      <c r="G190">
        <f>387.775269157726*(PI()/180)</f>
        <v>6.767955204609537</v>
      </c>
      <c r="H190">
        <f>598.764104200272*(PI()/180)</f>
        <v>10.450405061049155</v>
      </c>
    </row>
    <row r="191" spans="1:8" x14ac:dyDescent="0.3">
      <c r="A191" s="1">
        <v>187</v>
      </c>
      <c r="B191" s="2">
        <v>4.1200000000000028</v>
      </c>
      <c r="C191">
        <v>7.6286917017646747</v>
      </c>
      <c r="D191">
        <v>8.1446832201538495</v>
      </c>
      <c r="E191" s="3">
        <v>16.730929117710438</v>
      </c>
      <c r="F191">
        <f>-113.73589174516*(PI()/180)</f>
        <v>-1.9850657886448764</v>
      </c>
      <c r="G191">
        <f>375.783664372919*(PI()/180)</f>
        <v>6.5586622185167434</v>
      </c>
      <c r="H191">
        <f>592.529118046615*(PI()/180)</f>
        <v>10.341584023851588</v>
      </c>
    </row>
    <row r="192" spans="1:8" x14ac:dyDescent="0.3">
      <c r="A192" s="1">
        <v>188</v>
      </c>
      <c r="B192" s="2">
        <v>4.1600000000000028</v>
      </c>
      <c r="C192">
        <v>7.6052463724659622</v>
      </c>
      <c r="D192">
        <v>8.2243603701653232</v>
      </c>
      <c r="E192" s="3">
        <v>21.220240580342658</v>
      </c>
      <c r="F192">
        <f>-110.847379555562*(PI()/180)</f>
        <v>-1.93465174045241</v>
      </c>
      <c r="G192">
        <f>360.729886233403*(PI()/180)</f>
        <v>6.2959242251174459</v>
      </c>
      <c r="H192">
        <f>582.892503927324*(PI()/180)</f>
        <v>10.173393378725786</v>
      </c>
    </row>
    <row r="193" spans="1:8" x14ac:dyDescent="0.3">
      <c r="A193" s="1">
        <v>189</v>
      </c>
      <c r="B193" s="2">
        <v>4.2000000000000028</v>
      </c>
      <c r="C193">
        <v>7.5754164715859655</v>
      </c>
      <c r="D193">
        <v>8.3002275014926266</v>
      </c>
      <c r="E193" s="3">
        <v>25.610265305971488</v>
      </c>
      <c r="F193">
        <f>-108.909392356263*(PI()/180)</f>
        <v>-1.9008274829631375</v>
      </c>
      <c r="G193">
        <f>343.256924404982*(PI()/180)</f>
        <v>5.9909635111362114</v>
      </c>
      <c r="H193">
        <f>570.111559995067*(PI()/180)</f>
        <v>9.9503238255951114</v>
      </c>
    </row>
    <row r="194" spans="1:8" x14ac:dyDescent="0.3">
      <c r="A194" s="1">
        <v>190</v>
      </c>
      <c r="B194" s="2">
        <v>4.2333333333333369</v>
      </c>
      <c r="C194">
        <v>7.5459886862326924</v>
      </c>
      <c r="D194">
        <v>8.3592881310192197</v>
      </c>
      <c r="E194" s="3">
        <v>29.225704510868578</v>
      </c>
      <c r="F194">
        <f>-108.510604453203*(PI()/180)</f>
        <v>-1.8938673210376107</v>
      </c>
      <c r="G194">
        <f>327.312020144816*(PI()/180)</f>
        <v>5.7126724328810496</v>
      </c>
      <c r="H194">
        <f>557.244482201158*(PI()/180)</f>
        <v>9.7257509529811372</v>
      </c>
    </row>
    <row r="195" spans="1:8" x14ac:dyDescent="0.3">
      <c r="A195" s="1">
        <v>191</v>
      </c>
      <c r="B195" s="2">
        <v>4.2400000000000029</v>
      </c>
      <c r="C195">
        <v>7.5396441517796875</v>
      </c>
      <c r="D195">
        <v>8.3705345326338527</v>
      </c>
      <c r="E195" s="3">
        <v>29.950745426357663</v>
      </c>
      <c r="F195">
        <f>-109.020602634468*(PI()/180)</f>
        <v>-1.9027684684798785</v>
      </c>
      <c r="G195">
        <f>324.007768553458*(PI()/180)</f>
        <v>5.6550023632975934</v>
      </c>
      <c r="H195">
        <f>554.443584402516*(PI()/180)</f>
        <v>9.6768660643829758</v>
      </c>
    </row>
    <row r="196" spans="1:8" x14ac:dyDescent="0.3">
      <c r="A196" s="1">
        <v>192</v>
      </c>
      <c r="B196" s="2">
        <v>4.2800000000000029</v>
      </c>
      <c r="C196">
        <v>7.4994479112208063</v>
      </c>
      <c r="D196">
        <v>8.4342943473471266</v>
      </c>
      <c r="E196" s="3">
        <v>34.334397345460076</v>
      </c>
      <c r="F196">
        <f>-110.026716832009*(PI()/180)</f>
        <v>-1.9203284738780164</v>
      </c>
      <c r="G196">
        <f>303.625408344637*(PI()/180)</f>
        <v>5.2992630683261792</v>
      </c>
      <c r="H196">
        <f>536.145875302338*(PI()/180)</f>
        <v>9.3575107950127556</v>
      </c>
    </row>
    <row r="197" spans="1:8" x14ac:dyDescent="0.3">
      <c r="A197" s="1">
        <v>193</v>
      </c>
      <c r="B197" s="2">
        <v>4.3200000000000029</v>
      </c>
      <c r="C197">
        <v>7.4567624086649635</v>
      </c>
      <c r="D197">
        <v>8.4919990246633841</v>
      </c>
      <c r="E197" s="3">
        <v>38.74009670359527</v>
      </c>
      <c r="F197">
        <f>-110.11402445542*(PI()/180)</f>
        <v>-1.9218522793686357</v>
      </c>
      <c r="G197">
        <f>282.75283344432*(PI()/180)</f>
        <v>4.9349679129465258</v>
      </c>
      <c r="H197">
        <f>515.475730847206*(PI()/180)</f>
        <v>8.9967487174078471</v>
      </c>
    </row>
    <row r="198" spans="1:8" x14ac:dyDescent="0.3">
      <c r="A198" s="1">
        <v>194</v>
      </c>
      <c r="B198" s="2">
        <v>4.360000000000003</v>
      </c>
      <c r="C198">
        <v>7.4121255184027657</v>
      </c>
      <c r="D198">
        <v>8.5434932675633384</v>
      </c>
      <c r="E198" s="3">
        <v>43.128844826933573</v>
      </c>
      <c r="F198">
        <f>-109.144406409767*(PI()/180)</f>
        <v>-1.9049292519852308</v>
      </c>
      <c r="G198">
        <f>262.033033518312*(PI()/180)</f>
        <v>4.5733391838832054</v>
      </c>
      <c r="H198">
        <f>492.690449189788*(PI()/180)</f>
        <v>8.5990705314916358</v>
      </c>
    </row>
    <row r="199" spans="1:8" x14ac:dyDescent="0.3">
      <c r="A199" s="1">
        <v>195</v>
      </c>
      <c r="B199" s="2">
        <v>4.400000000000003</v>
      </c>
      <c r="C199">
        <v>7.3662954349916028</v>
      </c>
      <c r="D199">
        <v>8.5888361491096656</v>
      </c>
      <c r="E199" s="3">
        <v>47.453589831487221</v>
      </c>
      <c r="F199">
        <f>-106.917621495034*(PI()/180)</f>
        <v>-1.8660645234894027</v>
      </c>
      <c r="G199">
        <f>242.108998232416*(PI()/180)</f>
        <v>4.2255991678607838</v>
      </c>
      <c r="H199">
        <f>468.047328482755*(PI()/180)</f>
        <v>8.1689669371875091</v>
      </c>
    </row>
    <row r="200" spans="1:8" x14ac:dyDescent="0.3">
      <c r="A200" s="1">
        <v>196</v>
      </c>
      <c r="B200" s="2">
        <v>4.4400000000000031</v>
      </c>
      <c r="C200">
        <v>7.3200261957745374</v>
      </c>
      <c r="D200">
        <v>8.628275397849487</v>
      </c>
      <c r="E200" s="3">
        <v>51.661320353060354</v>
      </c>
      <c r="F200">
        <f>-103.244625993851*(PI()/180)</f>
        <v>-1.8019586585828171</v>
      </c>
      <c r="G200">
        <f>223.623717252435*(PI()/180)</f>
        <v>3.9029701516038329</v>
      </c>
      <c r="H200">
        <f>441.803666878776*(PI()/180)</f>
        <v>7.7109286344188526</v>
      </c>
    </row>
    <row r="201" spans="1:8" x14ac:dyDescent="0.3">
      <c r="A201" s="1">
        <v>197</v>
      </c>
      <c r="B201" s="2">
        <v>4.4725000000000046</v>
      </c>
      <c r="C201">
        <v>7.2825611783984288</v>
      </c>
      <c r="D201">
        <v>8.6561623920786008</v>
      </c>
      <c r="E201" s="3">
        <v>54.951568498932758</v>
      </c>
      <c r="F201">
        <f>-99.0705120590097*(PI()/180)</f>
        <v>-1.7291066270664659</v>
      </c>
      <c r="G201">
        <f>210.107682169913*(PI()/180)</f>
        <v>3.6670708375987582</v>
      </c>
      <c r="H201">
        <f>419.479783211854*(PI()/180)</f>
        <v>7.3213033625988873</v>
      </c>
    </row>
    <row r="202" spans="1:8" x14ac:dyDescent="0.3">
      <c r="A202" s="1">
        <v>198</v>
      </c>
      <c r="B202" s="2">
        <v>4.4800000000000031</v>
      </c>
      <c r="C202">
        <v>7.2739758491882309</v>
      </c>
      <c r="D202">
        <v>8.6620986670458731</v>
      </c>
      <c r="E202" s="3">
        <v>55.690245110676962</v>
      </c>
      <c r="F202">
        <f>-97.9522706710596*(PI()/180)</f>
        <v>-1.709589633014666</v>
      </c>
      <c r="G202">
        <f>207.220180244172*(PI()/180)</f>
        <v>3.6166744218369149</v>
      </c>
      <c r="H202">
        <f>414.21676253052*(PI()/180)</f>
        <v>7.2294463231090544</v>
      </c>
    </row>
    <row r="203" spans="1:8" x14ac:dyDescent="0.3">
      <c r="A203" s="1">
        <v>199</v>
      </c>
      <c r="B203" s="2">
        <v>4.5200000000000031</v>
      </c>
      <c r="C203">
        <v>7.2287755768392081</v>
      </c>
      <c r="D203">
        <v>8.6907572751757112</v>
      </c>
      <c r="E203" s="3">
        <v>59.472522192249279</v>
      </c>
      <c r="F203">
        <f>-90.8650216312337*(PI()/180)</f>
        <v>-1.5858938023608966</v>
      </c>
      <c r="G203">
        <f>193.536514588728*(PI()/180)</f>
        <v>3.3778494024073447</v>
      </c>
      <c r="H203">
        <f>385.540686545812*(PI()/180)</f>
        <v>6.7289543806238203</v>
      </c>
    </row>
    <row r="204" spans="1:8" x14ac:dyDescent="0.3">
      <c r="A204" s="1">
        <v>200</v>
      </c>
      <c r="B204" s="2">
        <v>4.5600000000000032</v>
      </c>
      <c r="C204">
        <v>7.1849714657447992</v>
      </c>
      <c r="D204">
        <v>8.7147925601460567</v>
      </c>
      <c r="E204" s="3">
        <v>62.930962268471859</v>
      </c>
      <c r="F204">
        <f>-81.7991109333593*(PI()/180)</f>
        <v>-1.427663810991211</v>
      </c>
      <c r="G204">
        <f>183.099015119003*(PI()/180)</f>
        <v>3.1956806709854839</v>
      </c>
      <c r="H204">
        <f>355.955288000985*(PI()/180)</f>
        <v>6.2125917655018483</v>
      </c>
    </row>
    <row r="205" spans="1:8" x14ac:dyDescent="0.3">
      <c r="A205" s="1">
        <v>201</v>
      </c>
      <c r="B205" s="2">
        <v>4.6000000000000032</v>
      </c>
      <c r="C205">
        <v>7.1429942395788748</v>
      </c>
      <c r="D205">
        <v>8.7347814319492798</v>
      </c>
      <c r="E205" s="3">
        <v>65.986463713886323</v>
      </c>
      <c r="F205">
        <f>-70.6338625678163*(PI()/180)</f>
        <v>-1.2327934652095713</v>
      </c>
      <c r="G205">
        <f>176.322144119702*(PI()/180)</f>
        <v>3.077401959064765</v>
      </c>
      <c r="H205">
        <f>325.566193940887*(PI()/180)</f>
        <v>5.6822020174548911</v>
      </c>
    </row>
    <row r="206" spans="1:8" x14ac:dyDescent="0.3">
      <c r="A206" s="1">
        <v>202</v>
      </c>
      <c r="B206" s="2">
        <v>4.6400000000000032</v>
      </c>
      <c r="C206">
        <v>7.1032008331585699</v>
      </c>
      <c r="D206">
        <v>8.7513745397075056</v>
      </c>
      <c r="E206" s="3">
        <v>68.550910164544376</v>
      </c>
      <c r="F206">
        <f>-57.2023174358093*(PI()/180)</f>
        <v>-0.99836877902583276</v>
      </c>
      <c r="G206">
        <f>173.615501590825*(PI()/180)</f>
        <v>3.0301621352613552</v>
      </c>
      <c r="H206">
        <f>294.475804365518*(PI()/180)</f>
        <v>5.1395723536369786</v>
      </c>
    </row>
    <row r="207" spans="1:8" x14ac:dyDescent="0.3">
      <c r="A207" s="1">
        <v>203</v>
      </c>
      <c r="B207" s="2">
        <v>4.6800000000000033</v>
      </c>
      <c r="C207">
        <v>7.065847707892325</v>
      </c>
      <c r="D207">
        <v>8.7652291643441593</v>
      </c>
      <c r="E207" s="3">
        <v>70.530522640244584</v>
      </c>
      <c r="F207">
        <f>-41.3664633978991*(PI()/180)</f>
        <v>-0.72198098619906004</v>
      </c>
      <c r="G207">
        <f>175.388687532372*(PI()/180)</f>
        <v>3.061110068191423</v>
      </c>
      <c r="H207">
        <f>262.786519274878*(PI()/180)</f>
        <v>4.5864899912021571</v>
      </c>
    </row>
    <row r="208" spans="1:8" x14ac:dyDescent="0.3">
      <c r="A208" s="1">
        <v>204</v>
      </c>
      <c r="B208" s="2">
        <v>4.7200000000000033</v>
      </c>
      <c r="C208">
        <v>7.0311085019304436</v>
      </c>
      <c r="D208">
        <v>8.7769967094029404</v>
      </c>
      <c r="E208" s="3">
        <v>71.826197696724009</v>
      </c>
      <c r="F208">
        <f>-22.9805236707011*(PI()/180)</f>
        <v>-0.40108580188622789</v>
      </c>
      <c r="G208">
        <f>182.051301944343*(PI()/180)</f>
        <v>3.1773946264711377</v>
      </c>
      <c r="H208">
        <f>230.600738668967*(PI()/180)</f>
        <v>4.0247421473044724</v>
      </c>
    </row>
    <row r="209" spans="1:8" x14ac:dyDescent="0.3">
      <c r="A209" s="1">
        <v>205</v>
      </c>
      <c r="B209" s="2">
        <v>4.7600000000000033</v>
      </c>
      <c r="C209">
        <v>6.9990877938799212</v>
      </c>
      <c r="D209">
        <v>8.7872853293868474</v>
      </c>
      <c r="E209" s="3">
        <v>72.333058634795222</v>
      </c>
      <c r="F209">
        <f>-1.89998658032308*(PI()/180)</f>
        <v>-3.3161021570345471E-2</v>
      </c>
      <c r="G209">
        <f>194.012944826737*(PI()/180)</f>
        <v>3.3861646787166659</v>
      </c>
      <c r="H209">
        <f>198.020862547784*(PI()/180)</f>
        <v>3.4561160390979602</v>
      </c>
    </row>
    <row r="210" spans="1:8" x14ac:dyDescent="0.3">
      <c r="A210" s="1">
        <v>206</v>
      </c>
      <c r="B210" s="2">
        <v>4.8000000000000034</v>
      </c>
      <c r="C210">
        <v>6.9698471596979008</v>
      </c>
      <c r="D210">
        <v>8.7966473251874291</v>
      </c>
      <c r="E210" s="3">
        <v>71.940434560953065</v>
      </c>
      <c r="F210">
        <f>22.018882100455*(PI()/180)</f>
        <v>0.38430199026138423</v>
      </c>
      <c r="G210">
        <f>211.683216179556*(PI()/180)</f>
        <v>3.6945690935441791</v>
      </c>
      <c r="H210">
        <f>165.149290911331*(PI()/180)</f>
        <v>2.8823988837366659</v>
      </c>
    </row>
    <row r="211" spans="1:8" x14ac:dyDescent="0.3">
      <c r="A211" s="1">
        <v>207</v>
      </c>
      <c r="B211" s="2">
        <v>4.8400000000000034</v>
      </c>
      <c r="C211">
        <v>6.9411353658229338</v>
      </c>
      <c r="D211">
        <v>8.8061664744595305</v>
      </c>
      <c r="E211" s="3">
        <v>70.745249536106357</v>
      </c>
      <c r="F211">
        <f>33.7494460965975*(PI()/180)</f>
        <v>0.58903895510997462</v>
      </c>
      <c r="G211">
        <f>235.471716002798*(PI()/180)</f>
        <v>4.1097567395698453</v>
      </c>
      <c r="H211">
        <f>132.088423759606*(PI()/180)</f>
        <v>2.3053778983746347</v>
      </c>
    </row>
    <row r="212" spans="1:8" x14ac:dyDescent="0.3">
      <c r="A212" s="1">
        <v>208</v>
      </c>
      <c r="B212" s="2">
        <v>4.8540625000000022</v>
      </c>
      <c r="C212">
        <v>6.9306083947649864</v>
      </c>
      <c r="D212">
        <v>8.809945712477866</v>
      </c>
      <c r="E212" s="3">
        <v>70.154647075906965</v>
      </c>
      <c r="F212">
        <f>52.6767722442874*(PI()/180)</f>
        <v>0.91938311498597813</v>
      </c>
      <c r="G212">
        <f>245.364704130675*(PI()/180)</f>
        <v>4.2824219552620146</v>
      </c>
      <c r="H212">
        <f>120.439559785145*(PI()/180)</f>
        <v>2.1020668679033307</v>
      </c>
    </row>
    <row r="213" spans="1:8" x14ac:dyDescent="0.3">
      <c r="A213" s="1">
        <v>209</v>
      </c>
      <c r="B213" s="2">
        <v>4.8783971948674125</v>
      </c>
      <c r="C213">
        <v>6.9129980381763607</v>
      </c>
      <c r="D213">
        <v>8.8165921106502942</v>
      </c>
      <c r="E213" s="3">
        <v>68.605658087255421</v>
      </c>
      <c r="F213">
        <f>70.4885054614793*(PI()/180)</f>
        <v>1.2302565051128189</v>
      </c>
      <c r="G213">
        <f>264.442573778793*(PI()/180)</f>
        <v>4.615393594887963</v>
      </c>
      <c r="H213">
        <f>100.269280767204*(PI()/180)</f>
        <v>1.7500290879943283</v>
      </c>
    </row>
    <row r="214" spans="1:8" x14ac:dyDescent="0.3">
      <c r="A214" s="1">
        <v>210</v>
      </c>
      <c r="B214" s="2">
        <v>4.8800000000000034</v>
      </c>
      <c r="C214">
        <v>6.9118414756677398</v>
      </c>
      <c r="D214">
        <v>8.8170300555926442</v>
      </c>
      <c r="E214" s="3">
        <v>68.492413136808636</v>
      </c>
      <c r="F214">
        <f>70.8353540777763*(PI()/180)</f>
        <v>1.2363101554731872</v>
      </c>
      <c r="G214">
        <f>265.788044296464*(PI()/180)</f>
        <v>4.6388764854098374</v>
      </c>
      <c r="H214">
        <f>98.9406610926104*(PI()/180)</f>
        <v>1.7268403001659018</v>
      </c>
    </row>
    <row r="215" spans="1:8" x14ac:dyDescent="0.3">
      <c r="A215" s="1">
        <v>211</v>
      </c>
      <c r="B215" s="2">
        <v>4.9200000000000035</v>
      </c>
      <c r="C215">
        <v>6.8830909555170638</v>
      </c>
      <c r="D215">
        <v>8.8294010987282139</v>
      </c>
      <c r="E215" s="3">
        <v>64.872312121424912</v>
      </c>
      <c r="F215">
        <f>110.917325929239*(PI()/180)</f>
        <v>1.9358725349729031</v>
      </c>
      <c r="G215">
        <f>303.041801060554*(PI()/180)</f>
        <v>5.2890771996803139</v>
      </c>
      <c r="H215">
        <f>65.8084029103438*(PI()/180)</f>
        <v>1.1485733062645176</v>
      </c>
    </row>
    <row r="216" spans="1:8" x14ac:dyDescent="0.3">
      <c r="A216" s="1">
        <v>212</v>
      </c>
      <c r="B216" s="2">
        <v>4.9600000000000035</v>
      </c>
      <c r="C216">
        <v>6.8544916077575859</v>
      </c>
      <c r="D216">
        <v>8.8439793205166399</v>
      </c>
      <c r="E216" s="3">
        <v>59.911369305244939</v>
      </c>
      <c r="F216">
        <f>141.310810882223*(PI()/180)</f>
        <v>2.4663389185578324</v>
      </c>
      <c r="G216">
        <f>347.642586295068*(PI()/180)</f>
        <v>6.0675077509974562</v>
      </c>
      <c r="H216">
        <f>32.794049212806*(PI()/180)</f>
        <v>0.57236413382451901</v>
      </c>
    </row>
    <row r="217" spans="1:8" ht="15" thickBot="1" x14ac:dyDescent="0.35">
      <c r="A217" s="4">
        <v>213</v>
      </c>
      <c r="B217" s="5">
        <v>5</v>
      </c>
      <c r="C217">
        <v>6.8264519402554997</v>
      </c>
      <c r="D217">
        <v>8.8617587589528508</v>
      </c>
      <c r="E217" s="6">
        <v>53.600551904129375</v>
      </c>
      <c r="F217">
        <f>176.553350255662*(PI()/180)</f>
        <v>3.0814372673880723</v>
      </c>
      <c r="G217">
        <f>400.000000000001*(PI()/180)</f>
        <v>6.9813170079773315</v>
      </c>
      <c r="H217">
        <f>-9.25196417720641E-15*(PI()/180)</f>
        <v>-1.6147723716882004E-16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jstnc</dc:creator>
  <cp:lastModifiedBy>Shahrul Kamil</cp:lastModifiedBy>
  <dcterms:created xsi:type="dcterms:W3CDTF">2021-02-01T21:57:49Z</dcterms:created>
  <dcterms:modified xsi:type="dcterms:W3CDTF">2021-02-04T23:31:18Z</dcterms:modified>
</cp:coreProperties>
</file>