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434976b09689e/Desktop/UCLA/ACADEMIC/ECE183DA/"/>
    </mc:Choice>
  </mc:AlternateContent>
  <xr:revisionPtr revIDLastSave="15" documentId="8_{7DAD256F-E07E-43B8-9F1F-3307E2DD3245}" xr6:coauthVersionLast="46" xr6:coauthVersionMax="46" xr10:uidLastSave="{D16327A0-6997-4B60-9F68-DB8775AC7F74}"/>
  <bookViews>
    <workbookView xWindow="-108" yWindow="-108" windowWidth="23256" windowHeight="12576" activeTab="1" xr2:uid="{ED34000E-E80C-4A7D-A9B2-3E8FAA99B3C5}"/>
  </bookViews>
  <sheets>
    <sheet name="Angular Velocit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" i="1" l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<sst xmlns="http://schemas.openxmlformats.org/spreadsheetml/2006/main" count="21" uniqueCount="18">
  <si>
    <t>Frame</t>
  </si>
  <si>
    <t>Time</t>
  </si>
  <si>
    <t>Omega (deg/sec)</t>
  </si>
  <si>
    <t xml:space="preserve">Ref. Coordinate System: </t>
  </si>
  <si>
    <t>theta (deg)</t>
  </si>
  <si>
    <t>x (meter)</t>
  </si>
  <si>
    <t>y (meter)</t>
  </si>
  <si>
    <t>wL (deg/sec)</t>
  </si>
  <si>
    <t>Ref. Coordinate System: Base-1</t>
  </si>
  <si>
    <t>wR (deg/sec)</t>
  </si>
  <si>
    <t>Ref. Coordinate System: Base-1Base-1</t>
  </si>
  <si>
    <t>Updated Segway</t>
  </si>
  <si>
    <t>omega_SW</t>
  </si>
  <si>
    <t>theta_SW</t>
  </si>
  <si>
    <t>x_SW</t>
  </si>
  <si>
    <t>y_SW</t>
  </si>
  <si>
    <t>wL</t>
  </si>
  <si>
    <t>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</si>
</sst>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Angular Velocity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omega_SW</c:v>
                </c:pt>
                <c:pt idx="1">
                  <c:v>Omega (deg/sec)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Sheet1!$B$4:$B$200</c:f>
              <c:numCache>
                <c:formatCode>0.000</c:formatCode>
                <c:ptCount val="19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9.177387481948461E-2</c:v>
                </c:pt>
                <c:pt idx="4">
                  <c:v>0.12</c:v>
                </c:pt>
                <c:pt idx="5">
                  <c:v>0.14412128489372986</c:v>
                </c:pt>
                <c:pt idx="6">
                  <c:v>0.16</c:v>
                </c:pt>
                <c:pt idx="7">
                  <c:v>0.16333306136059139</c:v>
                </c:pt>
                <c:pt idx="8">
                  <c:v>0.18146207546703227</c:v>
                </c:pt>
                <c:pt idx="9">
                  <c:v>0.2</c:v>
                </c:pt>
                <c:pt idx="10">
                  <c:v>0.20008661918283652</c:v>
                </c:pt>
                <c:pt idx="11">
                  <c:v>0.23784725822693217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0.34720520974176999</c:v>
                </c:pt>
                <c:pt idx="16">
                  <c:v>0.36</c:v>
                </c:pt>
                <c:pt idx="17">
                  <c:v>0.36659795461069872</c:v>
                </c:pt>
                <c:pt idx="18">
                  <c:v>0.39630887583976632</c:v>
                </c:pt>
                <c:pt idx="19">
                  <c:v>0.39999999999999997</c:v>
                </c:pt>
                <c:pt idx="20">
                  <c:v>0.41410214420561731</c:v>
                </c:pt>
                <c:pt idx="21">
                  <c:v>0.43999999999999995</c:v>
                </c:pt>
                <c:pt idx="22">
                  <c:v>0.46843826239101494</c:v>
                </c:pt>
                <c:pt idx="23">
                  <c:v>0.47999999999999993</c:v>
                </c:pt>
                <c:pt idx="24">
                  <c:v>0.48663992480504498</c:v>
                </c:pt>
                <c:pt idx="25">
                  <c:v>0.50472547210219931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0.57918743641398263</c:v>
                </c:pt>
                <c:pt idx="29">
                  <c:v>0.59744312401271149</c:v>
                </c:pt>
                <c:pt idx="30">
                  <c:v>0.6</c:v>
                </c:pt>
                <c:pt idx="31">
                  <c:v>0.61148754047745735</c:v>
                </c:pt>
                <c:pt idx="32">
                  <c:v>0.63905040610122776</c:v>
                </c:pt>
                <c:pt idx="33">
                  <c:v>0.64</c:v>
                </c:pt>
                <c:pt idx="34">
                  <c:v>0.6529475661492784</c:v>
                </c:pt>
                <c:pt idx="35">
                  <c:v>0.68</c:v>
                </c:pt>
                <c:pt idx="36">
                  <c:v>0.68384528715675563</c:v>
                </c:pt>
                <c:pt idx="37">
                  <c:v>0.69847677028202426</c:v>
                </c:pt>
                <c:pt idx="38">
                  <c:v>0.72000000000000008</c:v>
                </c:pt>
                <c:pt idx="39">
                  <c:v>0.72665449108967994</c:v>
                </c:pt>
                <c:pt idx="40">
                  <c:v>0.74272668818927745</c:v>
                </c:pt>
                <c:pt idx="41">
                  <c:v>0.76000000000000012</c:v>
                </c:pt>
                <c:pt idx="42">
                  <c:v>0.78672424500172111</c:v>
                </c:pt>
                <c:pt idx="43">
                  <c:v>0.80000000000000016</c:v>
                </c:pt>
                <c:pt idx="44">
                  <c:v>0.80575587215090272</c:v>
                </c:pt>
                <c:pt idx="45">
                  <c:v>0.84000000000000019</c:v>
                </c:pt>
                <c:pt idx="46">
                  <c:v>0.8620960515392323</c:v>
                </c:pt>
                <c:pt idx="47">
                  <c:v>0.88000000000000023</c:v>
                </c:pt>
                <c:pt idx="48">
                  <c:v>0.91809775516878567</c:v>
                </c:pt>
                <c:pt idx="49">
                  <c:v>0.92000000000000026</c:v>
                </c:pt>
                <c:pt idx="50">
                  <c:v>0.95546890638711279</c:v>
                </c:pt>
                <c:pt idx="51">
                  <c:v>0.9600000000000003</c:v>
                </c:pt>
                <c:pt idx="52">
                  <c:v>0.97398201461848599</c:v>
                </c:pt>
                <c:pt idx="53">
                  <c:v>0.99299339454357582</c:v>
                </c:pt>
                <c:pt idx="54">
                  <c:v>1.0000000000000002</c:v>
                </c:pt>
                <c:pt idx="55">
                  <c:v>1.0400000000000003</c:v>
                </c:pt>
                <c:pt idx="56">
                  <c:v>1.0486673392234451</c:v>
                </c:pt>
                <c:pt idx="57">
                  <c:v>1.0675702450931703</c:v>
                </c:pt>
                <c:pt idx="58">
                  <c:v>1.0800000000000003</c:v>
                </c:pt>
                <c:pt idx="59">
                  <c:v>1.1200000000000003</c:v>
                </c:pt>
                <c:pt idx="60">
                  <c:v>1.1440820880270766</c:v>
                </c:pt>
                <c:pt idx="61">
                  <c:v>1.1587166139292753</c:v>
                </c:pt>
                <c:pt idx="62">
                  <c:v>1.1600000000000004</c:v>
                </c:pt>
                <c:pt idx="63">
                  <c:v>1.1699675379675041</c:v>
                </c:pt>
                <c:pt idx="64">
                  <c:v>1.1829163370116893</c:v>
                </c:pt>
                <c:pt idx="65">
                  <c:v>1.193274220946378</c:v>
                </c:pt>
                <c:pt idx="66">
                  <c:v>1.2000000000000004</c:v>
                </c:pt>
                <c:pt idx="67">
                  <c:v>1.2237825457170952</c:v>
                </c:pt>
                <c:pt idx="68">
                  <c:v>1.2352405473453376</c:v>
                </c:pt>
                <c:pt idx="69">
                  <c:v>1.2400000000000004</c:v>
                </c:pt>
                <c:pt idx="70">
                  <c:v>1.2531475184650271</c:v>
                </c:pt>
                <c:pt idx="71">
                  <c:v>1.2800000000000005</c:v>
                </c:pt>
                <c:pt idx="72">
                  <c:v>1.300705333210691</c:v>
                </c:pt>
                <c:pt idx="73">
                  <c:v>1.3200000000000005</c:v>
                </c:pt>
                <c:pt idx="74">
                  <c:v>1.3600000000000005</c:v>
                </c:pt>
                <c:pt idx="75">
                  <c:v>1.4000000000000006</c:v>
                </c:pt>
                <c:pt idx="76">
                  <c:v>1.4000000000000006</c:v>
                </c:pt>
                <c:pt idx="77">
                  <c:v>1.4400000000000006</c:v>
                </c:pt>
                <c:pt idx="78">
                  <c:v>1.4800000000000006</c:v>
                </c:pt>
                <c:pt idx="79">
                  <c:v>1.5200000000000007</c:v>
                </c:pt>
                <c:pt idx="80">
                  <c:v>1.5600000000000007</c:v>
                </c:pt>
                <c:pt idx="81">
                  <c:v>1.6000000000000008</c:v>
                </c:pt>
                <c:pt idx="82">
                  <c:v>1.6400000000000008</c:v>
                </c:pt>
                <c:pt idx="83">
                  <c:v>1.6542385722288242</c:v>
                </c:pt>
                <c:pt idx="84">
                  <c:v>1.6800000000000008</c:v>
                </c:pt>
                <c:pt idx="85">
                  <c:v>1.7200000000000009</c:v>
                </c:pt>
                <c:pt idx="86">
                  <c:v>1.7600000000000009</c:v>
                </c:pt>
                <c:pt idx="87">
                  <c:v>1.8000000000000009</c:v>
                </c:pt>
                <c:pt idx="88">
                  <c:v>1.8054752748047422</c:v>
                </c:pt>
                <c:pt idx="89">
                  <c:v>1.840000000000001</c:v>
                </c:pt>
                <c:pt idx="90">
                  <c:v>1.880000000000001</c:v>
                </c:pt>
                <c:pt idx="91">
                  <c:v>1.8942114018434768</c:v>
                </c:pt>
                <c:pt idx="92">
                  <c:v>1.920000000000001</c:v>
                </c:pt>
                <c:pt idx="93">
                  <c:v>1.9224784807804469</c:v>
                </c:pt>
                <c:pt idx="94">
                  <c:v>1.9510212262466122</c:v>
                </c:pt>
                <c:pt idx="95">
                  <c:v>1.9600000000000011</c:v>
                </c:pt>
                <c:pt idx="96">
                  <c:v>1.9802660215314789</c:v>
                </c:pt>
                <c:pt idx="97">
                  <c:v>2.0000000000000009</c:v>
                </c:pt>
                <c:pt idx="98">
                  <c:v>2.0077571722552081</c:v>
                </c:pt>
                <c:pt idx="99">
                  <c:v>2.0400000000000009</c:v>
                </c:pt>
                <c:pt idx="100">
                  <c:v>2.080000000000001</c:v>
                </c:pt>
                <c:pt idx="101">
                  <c:v>2.0991606957902214</c:v>
                </c:pt>
                <c:pt idx="102">
                  <c:v>2.120000000000001</c:v>
                </c:pt>
                <c:pt idx="103">
                  <c:v>2.160000000000001</c:v>
                </c:pt>
                <c:pt idx="104">
                  <c:v>2.2000000000000011</c:v>
                </c:pt>
                <c:pt idx="105">
                  <c:v>2.2400000000000011</c:v>
                </c:pt>
                <c:pt idx="106">
                  <c:v>2.270000704760732</c:v>
                </c:pt>
                <c:pt idx="107">
                  <c:v>2.2800000000000011</c:v>
                </c:pt>
                <c:pt idx="108">
                  <c:v>2.3200000000000012</c:v>
                </c:pt>
                <c:pt idx="109">
                  <c:v>2.3600000000000012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2.4433068613649143</c:v>
                </c:pt>
                <c:pt idx="113">
                  <c:v>2.4800000000000013</c:v>
                </c:pt>
                <c:pt idx="114">
                  <c:v>2.5200000000000014</c:v>
                </c:pt>
                <c:pt idx="115">
                  <c:v>2.5600000000000014</c:v>
                </c:pt>
                <c:pt idx="116">
                  <c:v>2.6000000000000014</c:v>
                </c:pt>
                <c:pt idx="117">
                  <c:v>2.6008571609186077</c:v>
                </c:pt>
                <c:pt idx="118">
                  <c:v>2.6400000000000015</c:v>
                </c:pt>
                <c:pt idx="119">
                  <c:v>2.6800000000000015</c:v>
                </c:pt>
                <c:pt idx="120">
                  <c:v>2.7171737714013937</c:v>
                </c:pt>
                <c:pt idx="121">
                  <c:v>2.7200000000000015</c:v>
                </c:pt>
                <c:pt idx="122">
                  <c:v>2.7600000000000016</c:v>
                </c:pt>
                <c:pt idx="123">
                  <c:v>2.7636836564624847</c:v>
                </c:pt>
                <c:pt idx="124">
                  <c:v>2.7889177056399062</c:v>
                </c:pt>
                <c:pt idx="125">
                  <c:v>2.8000000000000016</c:v>
                </c:pt>
                <c:pt idx="126">
                  <c:v>2.8198631751576442</c:v>
                </c:pt>
                <c:pt idx="127">
                  <c:v>2.8400000000000016</c:v>
                </c:pt>
                <c:pt idx="128">
                  <c:v>2.8770994668062504</c:v>
                </c:pt>
                <c:pt idx="129">
                  <c:v>2.8800000000000017</c:v>
                </c:pt>
                <c:pt idx="130">
                  <c:v>2.9086850028275775</c:v>
                </c:pt>
                <c:pt idx="131">
                  <c:v>2.9200000000000017</c:v>
                </c:pt>
                <c:pt idx="132">
                  <c:v>2.9440262095641594</c:v>
                </c:pt>
                <c:pt idx="133">
                  <c:v>2.9600000000000017</c:v>
                </c:pt>
                <c:pt idx="134">
                  <c:v>2.9645551936331054</c:v>
                </c:pt>
                <c:pt idx="135">
                  <c:v>2.9935390759206184</c:v>
                </c:pt>
                <c:pt idx="136">
                  <c:v>3.0000000000000018</c:v>
                </c:pt>
                <c:pt idx="137">
                  <c:v>3.0400000000000018</c:v>
                </c:pt>
                <c:pt idx="138">
                  <c:v>3.0800000000000018</c:v>
                </c:pt>
                <c:pt idx="139">
                  <c:v>3.1200000000000019</c:v>
                </c:pt>
                <c:pt idx="140">
                  <c:v>3.1600000000000019</c:v>
                </c:pt>
                <c:pt idx="141">
                  <c:v>3.1933197731268801</c:v>
                </c:pt>
                <c:pt idx="142">
                  <c:v>3.200000000000002</c:v>
                </c:pt>
                <c:pt idx="143">
                  <c:v>3.240000000000002</c:v>
                </c:pt>
                <c:pt idx="144">
                  <c:v>3.280000000000002</c:v>
                </c:pt>
                <c:pt idx="145">
                  <c:v>3.3200000000000021</c:v>
                </c:pt>
                <c:pt idx="146">
                  <c:v>3.3600000000000021</c:v>
                </c:pt>
                <c:pt idx="147">
                  <c:v>3.3896375449416434</c:v>
                </c:pt>
                <c:pt idx="148">
                  <c:v>3.4000000000000021</c:v>
                </c:pt>
                <c:pt idx="149">
                  <c:v>3.4400000000000022</c:v>
                </c:pt>
                <c:pt idx="150">
                  <c:v>3.4641971135300915</c:v>
                </c:pt>
                <c:pt idx="151">
                  <c:v>3.4800000000000022</c:v>
                </c:pt>
                <c:pt idx="152">
                  <c:v>3.5200000000000022</c:v>
                </c:pt>
                <c:pt idx="153">
                  <c:v>3.5600000000000023</c:v>
                </c:pt>
                <c:pt idx="154">
                  <c:v>3.6000000000000023</c:v>
                </c:pt>
                <c:pt idx="155">
                  <c:v>3.6400000000000023</c:v>
                </c:pt>
                <c:pt idx="156">
                  <c:v>3.6800000000000024</c:v>
                </c:pt>
                <c:pt idx="157">
                  <c:v>3.6842086818901438</c:v>
                </c:pt>
                <c:pt idx="158">
                  <c:v>3.7200000000000024</c:v>
                </c:pt>
                <c:pt idx="159">
                  <c:v>3.7479557085052022</c:v>
                </c:pt>
                <c:pt idx="160">
                  <c:v>3.7600000000000025</c:v>
                </c:pt>
                <c:pt idx="161">
                  <c:v>3.7779166465453087</c:v>
                </c:pt>
                <c:pt idx="162">
                  <c:v>3.8000000000000025</c:v>
                </c:pt>
                <c:pt idx="163">
                  <c:v>3.8400000000000025</c:v>
                </c:pt>
                <c:pt idx="164">
                  <c:v>3.8800000000000026</c:v>
                </c:pt>
                <c:pt idx="165">
                  <c:v>3.9200000000000026</c:v>
                </c:pt>
                <c:pt idx="166">
                  <c:v>3.9600000000000026</c:v>
                </c:pt>
                <c:pt idx="167">
                  <c:v>4.0000000000000027</c:v>
                </c:pt>
                <c:pt idx="168">
                  <c:v>4.0400000000000027</c:v>
                </c:pt>
                <c:pt idx="169">
                  <c:v>4.0800000000000027</c:v>
                </c:pt>
                <c:pt idx="170">
                  <c:v>4.1200000000000028</c:v>
                </c:pt>
                <c:pt idx="171">
                  <c:v>4.1600000000000028</c:v>
                </c:pt>
                <c:pt idx="172">
                  <c:v>4.1684270200749509</c:v>
                </c:pt>
                <c:pt idx="173">
                  <c:v>4.2000000000000028</c:v>
                </c:pt>
                <c:pt idx="174">
                  <c:v>4.2400000000000029</c:v>
                </c:pt>
                <c:pt idx="175">
                  <c:v>4.2800000000000029</c:v>
                </c:pt>
                <c:pt idx="176">
                  <c:v>4.3200000000000029</c:v>
                </c:pt>
                <c:pt idx="177">
                  <c:v>4.360000000000003</c:v>
                </c:pt>
                <c:pt idx="178">
                  <c:v>4.400000000000003</c:v>
                </c:pt>
                <c:pt idx="179">
                  <c:v>4.4400000000000031</c:v>
                </c:pt>
                <c:pt idx="180">
                  <c:v>4.4800000000000031</c:v>
                </c:pt>
                <c:pt idx="181">
                  <c:v>4.5200000000000031</c:v>
                </c:pt>
                <c:pt idx="182">
                  <c:v>4.5600000000000032</c:v>
                </c:pt>
                <c:pt idx="183">
                  <c:v>4.5686479932345643</c:v>
                </c:pt>
                <c:pt idx="184">
                  <c:v>4.6000000000000032</c:v>
                </c:pt>
                <c:pt idx="185">
                  <c:v>4.6400000000000032</c:v>
                </c:pt>
                <c:pt idx="186">
                  <c:v>4.6800000000000033</c:v>
                </c:pt>
                <c:pt idx="187">
                  <c:v>4.7200000000000033</c:v>
                </c:pt>
                <c:pt idx="188">
                  <c:v>4.7600000000000033</c:v>
                </c:pt>
                <c:pt idx="189">
                  <c:v>4.7817422218727703</c:v>
                </c:pt>
                <c:pt idx="190">
                  <c:v>4.8000000000000034</c:v>
                </c:pt>
                <c:pt idx="191">
                  <c:v>4.8400000000000034</c:v>
                </c:pt>
                <c:pt idx="192">
                  <c:v>4.8677177777340983</c:v>
                </c:pt>
                <c:pt idx="193">
                  <c:v>4.8800000000000034</c:v>
                </c:pt>
                <c:pt idx="194">
                  <c:v>4.9200000000000035</c:v>
                </c:pt>
                <c:pt idx="195">
                  <c:v>4.9600000000000035</c:v>
                </c:pt>
                <c:pt idx="196">
                  <c:v>5</c:v>
                </c:pt>
              </c:numCache>
            </c:numRef>
          </c:xVal>
          <c:yVal>
            <c:numRef>
              <c:f>Sheet1!$C$4:$C$200</c:f>
              <c:numCache>
                <c:formatCode>General</c:formatCode>
                <c:ptCount val="197"/>
                <c:pt idx="0">
                  <c:v>0</c:v>
                </c:pt>
                <c:pt idx="1">
                  <c:v>-0.10397070434623133</c:v>
                </c:pt>
                <c:pt idx="2">
                  <c:v>-0.21313525644358844</c:v>
                </c:pt>
                <c:pt idx="3">
                  <c:v>-0.25079936246000217</c:v>
                </c:pt>
                <c:pt idx="4">
                  <c:v>-0.30292155420293182</c:v>
                </c:pt>
                <c:pt idx="5">
                  <c:v>-0.37738660669328022</c:v>
                </c:pt>
                <c:pt idx="6">
                  <c:v>-0.47448459398297982</c:v>
                </c:pt>
                <c:pt idx="7">
                  <c:v>-0.4550982736089027</c:v>
                </c:pt>
                <c:pt idx="8">
                  <c:v>-0.50793771914723662</c:v>
                </c:pt>
                <c:pt idx="9">
                  <c:v>-0.557624828281861</c:v>
                </c:pt>
                <c:pt idx="10">
                  <c:v>-0.55815158780076424</c:v>
                </c:pt>
                <c:pt idx="11">
                  <c:v>-0.67225485984084998</c:v>
                </c:pt>
                <c:pt idx="12">
                  <c:v>-0.67857465797903438</c:v>
                </c:pt>
                <c:pt idx="13">
                  <c:v>-0.82955288620923151</c:v>
                </c:pt>
                <c:pt idx="14">
                  <c:v>-0.99050088337271591</c:v>
                </c:pt>
                <c:pt idx="15">
                  <c:v>-1.0666616172013279</c:v>
                </c:pt>
                <c:pt idx="16">
                  <c:v>-1.1396043068244222</c:v>
                </c:pt>
                <c:pt idx="17">
                  <c:v>-1.1676762259033964</c:v>
                </c:pt>
                <c:pt idx="18">
                  <c:v>-1.2685941346656999</c:v>
                </c:pt>
                <c:pt idx="19">
                  <c:v>-1.2885761351498801</c:v>
                </c:pt>
                <c:pt idx="20">
                  <c:v>-1.367617372749923</c:v>
                </c:pt>
                <c:pt idx="21">
                  <c:v>-1.4678178167689477</c:v>
                </c:pt>
                <c:pt idx="22">
                  <c:v>-1.6309810249486472</c:v>
                </c:pt>
                <c:pt idx="23">
                  <c:v>-1.6788542863683371</c:v>
                </c:pt>
                <c:pt idx="24">
                  <c:v>-1.7086371910778571</c:v>
                </c:pt>
                <c:pt idx="25">
                  <c:v>-1.8243767942584832</c:v>
                </c:pt>
                <c:pt idx="26">
                  <c:v>-1.9069191799783625</c:v>
                </c:pt>
                <c:pt idx="27">
                  <c:v>-2.1973167246769369</c:v>
                </c:pt>
                <c:pt idx="28">
                  <c:v>-2.3666094374675581</c:v>
                </c:pt>
                <c:pt idx="29">
                  <c:v>-2.4211840599395509</c:v>
                </c:pt>
                <c:pt idx="30">
                  <c:v>-2.4235156969779386</c:v>
                </c:pt>
                <c:pt idx="31">
                  <c:v>-2.4462932730195566</c:v>
                </c:pt>
                <c:pt idx="32">
                  <c:v>-2.4437196690742899</c:v>
                </c:pt>
                <c:pt idx="33">
                  <c:v>-2.4397022035656231</c:v>
                </c:pt>
                <c:pt idx="34">
                  <c:v>-2.4255501507898529</c:v>
                </c:pt>
                <c:pt idx="35">
                  <c:v>-2.4199540420952017</c:v>
                </c:pt>
                <c:pt idx="36">
                  <c:v>-2.405186204512578</c:v>
                </c:pt>
                <c:pt idx="37">
                  <c:v>-2.3788619693347566</c:v>
                </c:pt>
                <c:pt idx="38">
                  <c:v>-2.3832974527438258</c:v>
                </c:pt>
                <c:pt idx="39">
                  <c:v>-2.3655614222027639</c:v>
                </c:pt>
                <c:pt idx="40">
                  <c:v>-2.327814368146973</c:v>
                </c:pt>
                <c:pt idx="41">
                  <c:v>-2.3394509237275942</c:v>
                </c:pt>
                <c:pt idx="42">
                  <c:v>-2.2870928949232727</c:v>
                </c:pt>
                <c:pt idx="43">
                  <c:v>-2.2875537972944495</c:v>
                </c:pt>
                <c:pt idx="44">
                  <c:v>-2.2693059657785826</c:v>
                </c:pt>
                <c:pt idx="45">
                  <c:v>-2.2273125456111926</c:v>
                </c:pt>
                <c:pt idx="46">
                  <c:v>-2.1903292145481048</c:v>
                </c:pt>
                <c:pt idx="47">
                  <c:v>-2.1640507397170712</c:v>
                </c:pt>
                <c:pt idx="48">
                  <c:v>-2.1043957175674102</c:v>
                </c:pt>
                <c:pt idx="49">
                  <c:v>-2.0977901181753369</c:v>
                </c:pt>
                <c:pt idx="50">
                  <c:v>-2.042553709926656</c:v>
                </c:pt>
                <c:pt idx="51">
                  <c:v>-2.0275710898818762</c:v>
                </c:pt>
                <c:pt idx="52">
                  <c:v>-2.0096204392726955</c:v>
                </c:pt>
                <c:pt idx="53">
                  <c:v>-1.9745365680978033</c:v>
                </c:pt>
                <c:pt idx="54">
                  <c:v>-1.9521861382398136</c:v>
                </c:pt>
                <c:pt idx="55">
                  <c:v>-1.5927811893619011</c:v>
                </c:pt>
                <c:pt idx="56">
                  <c:v>-1.5070583896478094</c:v>
                </c:pt>
                <c:pt idx="57">
                  <c:v>-1.3067479686856935</c:v>
                </c:pt>
                <c:pt idx="58">
                  <c:v>-1.140733079941828</c:v>
                </c:pt>
                <c:pt idx="59">
                  <c:v>-0.62494062310893117</c:v>
                </c:pt>
                <c:pt idx="60">
                  <c:v>-0.2904195363917309</c:v>
                </c:pt>
                <c:pt idx="61">
                  <c:v>-7.8700809616896836E-2</c:v>
                </c:pt>
                <c:pt idx="62">
                  <c:v>-6.6001575565222501E-2</c:v>
                </c:pt>
                <c:pt idx="63">
                  <c:v>2.9667629181078486E-2</c:v>
                </c:pt>
                <c:pt idx="64">
                  <c:v>0.1607882642214517</c:v>
                </c:pt>
                <c:pt idx="65">
                  <c:v>0.26222389979875921</c:v>
                </c:pt>
                <c:pt idx="66">
                  <c:v>0.32522974750088951</c:v>
                </c:pt>
                <c:pt idx="67">
                  <c:v>0.56603476754667692</c:v>
                </c:pt>
                <c:pt idx="68">
                  <c:v>0.65551023628563254</c:v>
                </c:pt>
                <c:pt idx="69">
                  <c:v>0.71992178903490711</c:v>
                </c:pt>
                <c:pt idx="70">
                  <c:v>0.85402074859251076</c:v>
                </c:pt>
                <c:pt idx="71">
                  <c:v>1.0848797840310167</c:v>
                </c:pt>
                <c:pt idx="72">
                  <c:v>1.3016428543313001</c:v>
                </c:pt>
                <c:pt idx="73">
                  <c:v>1.5196757889662189</c:v>
                </c:pt>
                <c:pt idx="74">
                  <c:v>1.916403023353439</c:v>
                </c:pt>
                <c:pt idx="75">
                  <c:v>2.2904743223499082</c:v>
                </c:pt>
                <c:pt idx="76">
                  <c:v>2.2904743223499082</c:v>
                </c:pt>
                <c:pt idx="77">
                  <c:v>2.709254483043793</c:v>
                </c:pt>
                <c:pt idx="78">
                  <c:v>3.1060747653667988</c:v>
                </c:pt>
                <c:pt idx="79">
                  <c:v>3.3375106735060585</c:v>
                </c:pt>
                <c:pt idx="80">
                  <c:v>3.4035350574731926</c:v>
                </c:pt>
                <c:pt idx="81">
                  <c:v>3.4701035613561904</c:v>
                </c:pt>
                <c:pt idx="82">
                  <c:v>3.5357476695478276</c:v>
                </c:pt>
                <c:pt idx="83">
                  <c:v>3.5594841054929307</c:v>
                </c:pt>
                <c:pt idx="84">
                  <c:v>3.6163955810252508</c:v>
                </c:pt>
                <c:pt idx="85">
                  <c:v>3.6682310930625182</c:v>
                </c:pt>
                <c:pt idx="86">
                  <c:v>3.7340790127627388</c:v>
                </c:pt>
                <c:pt idx="87">
                  <c:v>3.8243234414342155</c:v>
                </c:pt>
                <c:pt idx="88">
                  <c:v>3.8365384625344028</c:v>
                </c:pt>
                <c:pt idx="89">
                  <c:v>3.8671272651927704</c:v>
                </c:pt>
                <c:pt idx="90">
                  <c:v>3.9324277985598699</c:v>
                </c:pt>
                <c:pt idx="91">
                  <c:v>3.957932226155402</c:v>
                </c:pt>
                <c:pt idx="92">
                  <c:v>4.0432063051626947</c:v>
                </c:pt>
                <c:pt idx="93">
                  <c:v>4.0442802244452478</c:v>
                </c:pt>
                <c:pt idx="94">
                  <c:v>4.0839430777048342</c:v>
                </c:pt>
                <c:pt idx="95">
                  <c:v>4.124529744274211</c:v>
                </c:pt>
                <c:pt idx="96">
                  <c:v>4.1669456837917647</c:v>
                </c:pt>
                <c:pt idx="97">
                  <c:v>4.2048592480108011</c:v>
                </c:pt>
                <c:pt idx="98">
                  <c:v>4.2309551152115015</c:v>
                </c:pt>
                <c:pt idx="99">
                  <c:v>4.3288968384231685</c:v>
                </c:pt>
                <c:pt idx="100">
                  <c:v>4.5276106304893773</c:v>
                </c:pt>
                <c:pt idx="101">
                  <c:v>4.6224952172105631</c:v>
                </c:pt>
                <c:pt idx="102">
                  <c:v>4.7253425696791949</c:v>
                </c:pt>
                <c:pt idx="103">
                  <c:v>4.9248120135394098</c:v>
                </c:pt>
                <c:pt idx="104">
                  <c:v>5.122273667839405</c:v>
                </c:pt>
                <c:pt idx="105">
                  <c:v>5.3202560050734746</c:v>
                </c:pt>
                <c:pt idx="106">
                  <c:v>5.4698457697144116</c:v>
                </c:pt>
                <c:pt idx="107">
                  <c:v>5.5194945569922691</c:v>
                </c:pt>
                <c:pt idx="108">
                  <c:v>5.71686388018842</c:v>
                </c:pt>
                <c:pt idx="109">
                  <c:v>5.9153077765512041</c:v>
                </c:pt>
                <c:pt idx="110">
                  <c:v>6.1137459047683782</c:v>
                </c:pt>
                <c:pt idx="111">
                  <c:v>6.3118276277649672</c:v>
                </c:pt>
                <c:pt idx="112">
                  <c:v>6.3282281097184843</c:v>
                </c:pt>
                <c:pt idx="113">
                  <c:v>6.510225860112631</c:v>
                </c:pt>
                <c:pt idx="114">
                  <c:v>6.4937507132501215</c:v>
                </c:pt>
                <c:pt idx="115">
                  <c:v>6.2624792469128945</c:v>
                </c:pt>
                <c:pt idx="116">
                  <c:v>6.0309576180591282</c:v>
                </c:pt>
                <c:pt idx="117">
                  <c:v>6.0260052650395108</c:v>
                </c:pt>
                <c:pt idx="118">
                  <c:v>5.7995784814560567</c:v>
                </c:pt>
                <c:pt idx="119">
                  <c:v>5.5683233725315731</c:v>
                </c:pt>
                <c:pt idx="120">
                  <c:v>5.3532174468009899</c:v>
                </c:pt>
                <c:pt idx="121">
                  <c:v>5.3368725306477467</c:v>
                </c:pt>
                <c:pt idx="122">
                  <c:v>5.1055975255271795</c:v>
                </c:pt>
                <c:pt idx="123">
                  <c:v>5.0873101522598914</c:v>
                </c:pt>
                <c:pt idx="124">
                  <c:v>4.9383761332358622</c:v>
                </c:pt>
                <c:pt idx="125">
                  <c:v>4.8743285472789575</c:v>
                </c:pt>
                <c:pt idx="126">
                  <c:v>4.7596402517537939</c:v>
                </c:pt>
                <c:pt idx="127">
                  <c:v>4.6426420040475485</c:v>
                </c:pt>
                <c:pt idx="128">
                  <c:v>4.4282474567920875</c:v>
                </c:pt>
                <c:pt idx="129">
                  <c:v>4.411547698282047</c:v>
                </c:pt>
                <c:pt idx="130">
                  <c:v>4.2454570907123017</c:v>
                </c:pt>
                <c:pt idx="131">
                  <c:v>4.1801490262495324</c:v>
                </c:pt>
                <c:pt idx="132">
                  <c:v>4.0437606464354188</c:v>
                </c:pt>
                <c:pt idx="133">
                  <c:v>3.9487245580935069</c:v>
                </c:pt>
                <c:pt idx="134">
                  <c:v>3.9245978086857716</c:v>
                </c:pt>
                <c:pt idx="135">
                  <c:v>3.7547338816325095</c:v>
                </c:pt>
                <c:pt idx="136">
                  <c:v>3.7216026652689624</c:v>
                </c:pt>
                <c:pt idx="137">
                  <c:v>3.6844830597602116</c:v>
                </c:pt>
                <c:pt idx="138">
                  <c:v>3.6515160772400814</c:v>
                </c:pt>
                <c:pt idx="139">
                  <c:v>3.6181978581607841</c:v>
                </c:pt>
                <c:pt idx="140">
                  <c:v>3.5854245444671244</c:v>
                </c:pt>
                <c:pt idx="141">
                  <c:v>3.5576364397386349</c:v>
                </c:pt>
                <c:pt idx="142">
                  <c:v>3.5521104236031409</c:v>
                </c:pt>
                <c:pt idx="143">
                  <c:v>3.5192231225769324</c:v>
                </c:pt>
                <c:pt idx="144">
                  <c:v>3.4862055231930014</c:v>
                </c:pt>
                <c:pt idx="145">
                  <c:v>3.4529743732731673</c:v>
                </c:pt>
                <c:pt idx="146">
                  <c:v>3.4201629013599391</c:v>
                </c:pt>
                <c:pt idx="147">
                  <c:v>3.3954052333793663</c:v>
                </c:pt>
                <c:pt idx="148">
                  <c:v>3.3869096126250167</c:v>
                </c:pt>
                <c:pt idx="149">
                  <c:v>3.3539878938674366</c:v>
                </c:pt>
                <c:pt idx="150">
                  <c:v>3.3338045085988939</c:v>
                </c:pt>
                <c:pt idx="151">
                  <c:v>3.3209577527634502</c:v>
                </c:pt>
                <c:pt idx="152">
                  <c:v>3.337342691858181</c:v>
                </c:pt>
                <c:pt idx="153">
                  <c:v>3.4035515011156563</c:v>
                </c:pt>
                <c:pt idx="154">
                  <c:v>3.4695801242530062</c:v>
                </c:pt>
                <c:pt idx="155">
                  <c:v>3.5356377325979942</c:v>
                </c:pt>
                <c:pt idx="156">
                  <c:v>3.6017837306308453</c:v>
                </c:pt>
                <c:pt idx="157">
                  <c:v>3.6086870028959983</c:v>
                </c:pt>
                <c:pt idx="158">
                  <c:v>3.6677763896860847</c:v>
                </c:pt>
                <c:pt idx="159">
                  <c:v>3.7136416539256429</c:v>
                </c:pt>
                <c:pt idx="160">
                  <c:v>3.7339509337999712</c:v>
                </c:pt>
                <c:pt idx="161">
                  <c:v>3.7634894662717842</c:v>
                </c:pt>
                <c:pt idx="162">
                  <c:v>3.8000352418360537</c:v>
                </c:pt>
                <c:pt idx="163">
                  <c:v>3.8660640672772573</c:v>
                </c:pt>
                <c:pt idx="164">
                  <c:v>3.9284315789149526</c:v>
                </c:pt>
                <c:pt idx="165">
                  <c:v>3.9982877660373766</c:v>
                </c:pt>
                <c:pt idx="166">
                  <c:v>4.0566687668135897</c:v>
                </c:pt>
                <c:pt idx="167">
                  <c:v>4.1057553987090998</c:v>
                </c:pt>
                <c:pt idx="168">
                  <c:v>4.0643966957416691</c:v>
                </c:pt>
                <c:pt idx="169">
                  <c:v>3.9983640966594076</c:v>
                </c:pt>
                <c:pt idx="170">
                  <c:v>3.9322484784371081</c:v>
                </c:pt>
                <c:pt idx="171">
                  <c:v>3.8660792017298888</c:v>
                </c:pt>
                <c:pt idx="172">
                  <c:v>3.8521121047780564</c:v>
                </c:pt>
                <c:pt idx="173">
                  <c:v>3.800052730158344</c:v>
                </c:pt>
                <c:pt idx="174">
                  <c:v>3.7338089959112275</c:v>
                </c:pt>
                <c:pt idx="175">
                  <c:v>3.6678250873703768</c:v>
                </c:pt>
                <c:pt idx="176">
                  <c:v>3.6016360575269291</c:v>
                </c:pt>
                <c:pt idx="177">
                  <c:v>3.535469383088345</c:v>
                </c:pt>
                <c:pt idx="178">
                  <c:v>3.4695253526369698</c:v>
                </c:pt>
                <c:pt idx="179">
                  <c:v>3.4032045388602872</c:v>
                </c:pt>
                <c:pt idx="180">
                  <c:v>3.3372068870255371</c:v>
                </c:pt>
                <c:pt idx="181">
                  <c:v>3.2050059421962498</c:v>
                </c:pt>
                <c:pt idx="182">
                  <c:v>3.006564276025709</c:v>
                </c:pt>
                <c:pt idx="183">
                  <c:v>2.9636788122198983</c:v>
                </c:pt>
                <c:pt idx="184">
                  <c:v>2.8082758355990118</c:v>
                </c:pt>
                <c:pt idx="185">
                  <c:v>2.6098715640910486</c:v>
                </c:pt>
                <c:pt idx="186">
                  <c:v>2.4115898407162573</c:v>
                </c:pt>
                <c:pt idx="187">
                  <c:v>2.2132732512934088</c:v>
                </c:pt>
                <c:pt idx="188">
                  <c:v>2.0149757842571709</c:v>
                </c:pt>
                <c:pt idx="189">
                  <c:v>1.907220863857819</c:v>
                </c:pt>
                <c:pt idx="190">
                  <c:v>1.8167395061155913</c:v>
                </c:pt>
                <c:pt idx="191">
                  <c:v>1.6184806872754427</c:v>
                </c:pt>
                <c:pt idx="192">
                  <c:v>1.4811243839427519</c:v>
                </c:pt>
                <c:pt idx="193">
                  <c:v>1.4202586304785578</c:v>
                </c:pt>
                <c:pt idx="194">
                  <c:v>1.2220450425127285</c:v>
                </c:pt>
                <c:pt idx="195">
                  <c:v>1.0238671826981469</c:v>
                </c:pt>
                <c:pt idx="196">
                  <c:v>0.82567595480990952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F5-4E36-A19D-DF43AF5824D6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theta_SW</c:v>
                </c:pt>
                <c:pt idx="1">
                  <c:v>theta (deg)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Sheet1!$B$4:$B$200</c:f>
              <c:numCache>
                <c:formatCode>0.000</c:formatCode>
                <c:ptCount val="19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9.177387481948461E-2</c:v>
                </c:pt>
                <c:pt idx="4">
                  <c:v>0.12</c:v>
                </c:pt>
                <c:pt idx="5">
                  <c:v>0.14412128489372986</c:v>
                </c:pt>
                <c:pt idx="6">
                  <c:v>0.16</c:v>
                </c:pt>
                <c:pt idx="7">
                  <c:v>0.16333306136059139</c:v>
                </c:pt>
                <c:pt idx="8">
                  <c:v>0.18146207546703227</c:v>
                </c:pt>
                <c:pt idx="9">
                  <c:v>0.2</c:v>
                </c:pt>
                <c:pt idx="10">
                  <c:v>0.20008661918283652</c:v>
                </c:pt>
                <c:pt idx="11">
                  <c:v>0.23784725822693217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0.34720520974176999</c:v>
                </c:pt>
                <c:pt idx="16">
                  <c:v>0.36</c:v>
                </c:pt>
                <c:pt idx="17">
                  <c:v>0.36659795461069872</c:v>
                </c:pt>
                <c:pt idx="18">
                  <c:v>0.39630887583976632</c:v>
                </c:pt>
                <c:pt idx="19">
                  <c:v>0.39999999999999997</c:v>
                </c:pt>
                <c:pt idx="20">
                  <c:v>0.41410214420561731</c:v>
                </c:pt>
                <c:pt idx="21">
                  <c:v>0.43999999999999995</c:v>
                </c:pt>
                <c:pt idx="22">
                  <c:v>0.46843826239101494</c:v>
                </c:pt>
                <c:pt idx="23">
                  <c:v>0.47999999999999993</c:v>
                </c:pt>
                <c:pt idx="24">
                  <c:v>0.48663992480504498</c:v>
                </c:pt>
                <c:pt idx="25">
                  <c:v>0.50472547210219931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0.57918743641398263</c:v>
                </c:pt>
                <c:pt idx="29">
                  <c:v>0.59744312401271149</c:v>
                </c:pt>
                <c:pt idx="30">
                  <c:v>0.6</c:v>
                </c:pt>
                <c:pt idx="31">
                  <c:v>0.61148754047745735</c:v>
                </c:pt>
                <c:pt idx="32">
                  <c:v>0.63905040610122776</c:v>
                </c:pt>
                <c:pt idx="33">
                  <c:v>0.64</c:v>
                </c:pt>
                <c:pt idx="34">
                  <c:v>0.6529475661492784</c:v>
                </c:pt>
                <c:pt idx="35">
                  <c:v>0.68</c:v>
                </c:pt>
                <c:pt idx="36">
                  <c:v>0.68384528715675563</c:v>
                </c:pt>
                <c:pt idx="37">
                  <c:v>0.69847677028202426</c:v>
                </c:pt>
                <c:pt idx="38">
                  <c:v>0.72000000000000008</c:v>
                </c:pt>
                <c:pt idx="39">
                  <c:v>0.72665449108967994</c:v>
                </c:pt>
                <c:pt idx="40">
                  <c:v>0.74272668818927745</c:v>
                </c:pt>
                <c:pt idx="41">
                  <c:v>0.76000000000000012</c:v>
                </c:pt>
                <c:pt idx="42">
                  <c:v>0.78672424500172111</c:v>
                </c:pt>
                <c:pt idx="43">
                  <c:v>0.80000000000000016</c:v>
                </c:pt>
                <c:pt idx="44">
                  <c:v>0.80575587215090272</c:v>
                </c:pt>
                <c:pt idx="45">
                  <c:v>0.84000000000000019</c:v>
                </c:pt>
                <c:pt idx="46">
                  <c:v>0.8620960515392323</c:v>
                </c:pt>
                <c:pt idx="47">
                  <c:v>0.88000000000000023</c:v>
                </c:pt>
                <c:pt idx="48">
                  <c:v>0.91809775516878567</c:v>
                </c:pt>
                <c:pt idx="49">
                  <c:v>0.92000000000000026</c:v>
                </c:pt>
                <c:pt idx="50">
                  <c:v>0.95546890638711279</c:v>
                </c:pt>
                <c:pt idx="51">
                  <c:v>0.9600000000000003</c:v>
                </c:pt>
                <c:pt idx="52">
                  <c:v>0.97398201461848599</c:v>
                </c:pt>
                <c:pt idx="53">
                  <c:v>0.99299339454357582</c:v>
                </c:pt>
                <c:pt idx="54">
                  <c:v>1.0000000000000002</c:v>
                </c:pt>
                <c:pt idx="55">
                  <c:v>1.0400000000000003</c:v>
                </c:pt>
                <c:pt idx="56">
                  <c:v>1.0486673392234451</c:v>
                </c:pt>
                <c:pt idx="57">
                  <c:v>1.0675702450931703</c:v>
                </c:pt>
                <c:pt idx="58">
                  <c:v>1.0800000000000003</c:v>
                </c:pt>
                <c:pt idx="59">
                  <c:v>1.1200000000000003</c:v>
                </c:pt>
                <c:pt idx="60">
                  <c:v>1.1440820880270766</c:v>
                </c:pt>
                <c:pt idx="61">
                  <c:v>1.1587166139292753</c:v>
                </c:pt>
                <c:pt idx="62">
                  <c:v>1.1600000000000004</c:v>
                </c:pt>
                <c:pt idx="63">
                  <c:v>1.1699675379675041</c:v>
                </c:pt>
                <c:pt idx="64">
                  <c:v>1.1829163370116893</c:v>
                </c:pt>
                <c:pt idx="65">
                  <c:v>1.193274220946378</c:v>
                </c:pt>
                <c:pt idx="66">
                  <c:v>1.2000000000000004</c:v>
                </c:pt>
                <c:pt idx="67">
                  <c:v>1.2237825457170952</c:v>
                </c:pt>
                <c:pt idx="68">
                  <c:v>1.2352405473453376</c:v>
                </c:pt>
                <c:pt idx="69">
                  <c:v>1.2400000000000004</c:v>
                </c:pt>
                <c:pt idx="70">
                  <c:v>1.2531475184650271</c:v>
                </c:pt>
                <c:pt idx="71">
                  <c:v>1.2800000000000005</c:v>
                </c:pt>
                <c:pt idx="72">
                  <c:v>1.300705333210691</c:v>
                </c:pt>
                <c:pt idx="73">
                  <c:v>1.3200000000000005</c:v>
                </c:pt>
                <c:pt idx="74">
                  <c:v>1.3600000000000005</c:v>
                </c:pt>
                <c:pt idx="75">
                  <c:v>1.4000000000000006</c:v>
                </c:pt>
                <c:pt idx="76">
                  <c:v>1.4000000000000006</c:v>
                </c:pt>
                <c:pt idx="77">
                  <c:v>1.4400000000000006</c:v>
                </c:pt>
                <c:pt idx="78">
                  <c:v>1.4800000000000006</c:v>
                </c:pt>
                <c:pt idx="79">
                  <c:v>1.5200000000000007</c:v>
                </c:pt>
                <c:pt idx="80">
                  <c:v>1.5600000000000007</c:v>
                </c:pt>
                <c:pt idx="81">
                  <c:v>1.6000000000000008</c:v>
                </c:pt>
                <c:pt idx="82">
                  <c:v>1.6400000000000008</c:v>
                </c:pt>
                <c:pt idx="83">
                  <c:v>1.6542385722288242</c:v>
                </c:pt>
                <c:pt idx="84">
                  <c:v>1.6800000000000008</c:v>
                </c:pt>
                <c:pt idx="85">
                  <c:v>1.7200000000000009</c:v>
                </c:pt>
                <c:pt idx="86">
                  <c:v>1.7600000000000009</c:v>
                </c:pt>
                <c:pt idx="87">
                  <c:v>1.8000000000000009</c:v>
                </c:pt>
                <c:pt idx="88">
                  <c:v>1.8054752748047422</c:v>
                </c:pt>
                <c:pt idx="89">
                  <c:v>1.840000000000001</c:v>
                </c:pt>
                <c:pt idx="90">
                  <c:v>1.880000000000001</c:v>
                </c:pt>
                <c:pt idx="91">
                  <c:v>1.8942114018434768</c:v>
                </c:pt>
                <c:pt idx="92">
                  <c:v>1.920000000000001</c:v>
                </c:pt>
                <c:pt idx="93">
                  <c:v>1.9224784807804469</c:v>
                </c:pt>
                <c:pt idx="94">
                  <c:v>1.9510212262466122</c:v>
                </c:pt>
                <c:pt idx="95">
                  <c:v>1.9600000000000011</c:v>
                </c:pt>
                <c:pt idx="96">
                  <c:v>1.9802660215314789</c:v>
                </c:pt>
                <c:pt idx="97">
                  <c:v>2.0000000000000009</c:v>
                </c:pt>
                <c:pt idx="98">
                  <c:v>2.0077571722552081</c:v>
                </c:pt>
                <c:pt idx="99">
                  <c:v>2.0400000000000009</c:v>
                </c:pt>
                <c:pt idx="100">
                  <c:v>2.080000000000001</c:v>
                </c:pt>
                <c:pt idx="101">
                  <c:v>2.0991606957902214</c:v>
                </c:pt>
                <c:pt idx="102">
                  <c:v>2.120000000000001</c:v>
                </c:pt>
                <c:pt idx="103">
                  <c:v>2.160000000000001</c:v>
                </c:pt>
                <c:pt idx="104">
                  <c:v>2.2000000000000011</c:v>
                </c:pt>
                <c:pt idx="105">
                  <c:v>2.2400000000000011</c:v>
                </c:pt>
                <c:pt idx="106">
                  <c:v>2.270000704760732</c:v>
                </c:pt>
                <c:pt idx="107">
                  <c:v>2.2800000000000011</c:v>
                </c:pt>
                <c:pt idx="108">
                  <c:v>2.3200000000000012</c:v>
                </c:pt>
                <c:pt idx="109">
                  <c:v>2.3600000000000012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2.4433068613649143</c:v>
                </c:pt>
                <c:pt idx="113">
                  <c:v>2.4800000000000013</c:v>
                </c:pt>
                <c:pt idx="114">
                  <c:v>2.5200000000000014</c:v>
                </c:pt>
                <c:pt idx="115">
                  <c:v>2.5600000000000014</c:v>
                </c:pt>
                <c:pt idx="116">
                  <c:v>2.6000000000000014</c:v>
                </c:pt>
                <c:pt idx="117">
                  <c:v>2.6008571609186077</c:v>
                </c:pt>
                <c:pt idx="118">
                  <c:v>2.6400000000000015</c:v>
                </c:pt>
                <c:pt idx="119">
                  <c:v>2.6800000000000015</c:v>
                </c:pt>
                <c:pt idx="120">
                  <c:v>2.7171737714013937</c:v>
                </c:pt>
                <c:pt idx="121">
                  <c:v>2.7200000000000015</c:v>
                </c:pt>
                <c:pt idx="122">
                  <c:v>2.7600000000000016</c:v>
                </c:pt>
                <c:pt idx="123">
                  <c:v>2.7636836564624847</c:v>
                </c:pt>
                <c:pt idx="124">
                  <c:v>2.7889177056399062</c:v>
                </c:pt>
                <c:pt idx="125">
                  <c:v>2.8000000000000016</c:v>
                </c:pt>
                <c:pt idx="126">
                  <c:v>2.8198631751576442</c:v>
                </c:pt>
                <c:pt idx="127">
                  <c:v>2.8400000000000016</c:v>
                </c:pt>
                <c:pt idx="128">
                  <c:v>2.8770994668062504</c:v>
                </c:pt>
                <c:pt idx="129">
                  <c:v>2.8800000000000017</c:v>
                </c:pt>
                <c:pt idx="130">
                  <c:v>2.9086850028275775</c:v>
                </c:pt>
                <c:pt idx="131">
                  <c:v>2.9200000000000017</c:v>
                </c:pt>
                <c:pt idx="132">
                  <c:v>2.9440262095641594</c:v>
                </c:pt>
                <c:pt idx="133">
                  <c:v>2.9600000000000017</c:v>
                </c:pt>
                <c:pt idx="134">
                  <c:v>2.9645551936331054</c:v>
                </c:pt>
                <c:pt idx="135">
                  <c:v>2.9935390759206184</c:v>
                </c:pt>
                <c:pt idx="136">
                  <c:v>3.0000000000000018</c:v>
                </c:pt>
                <c:pt idx="137">
                  <c:v>3.0400000000000018</c:v>
                </c:pt>
                <c:pt idx="138">
                  <c:v>3.0800000000000018</c:v>
                </c:pt>
                <c:pt idx="139">
                  <c:v>3.1200000000000019</c:v>
                </c:pt>
                <c:pt idx="140">
                  <c:v>3.1600000000000019</c:v>
                </c:pt>
                <c:pt idx="141">
                  <c:v>3.1933197731268801</c:v>
                </c:pt>
                <c:pt idx="142">
                  <c:v>3.200000000000002</c:v>
                </c:pt>
                <c:pt idx="143">
                  <c:v>3.240000000000002</c:v>
                </c:pt>
                <c:pt idx="144">
                  <c:v>3.280000000000002</c:v>
                </c:pt>
                <c:pt idx="145">
                  <c:v>3.3200000000000021</c:v>
                </c:pt>
                <c:pt idx="146">
                  <c:v>3.3600000000000021</c:v>
                </c:pt>
                <c:pt idx="147">
                  <c:v>3.3896375449416434</c:v>
                </c:pt>
                <c:pt idx="148">
                  <c:v>3.4000000000000021</c:v>
                </c:pt>
                <c:pt idx="149">
                  <c:v>3.4400000000000022</c:v>
                </c:pt>
                <c:pt idx="150">
                  <c:v>3.4641971135300915</c:v>
                </c:pt>
                <c:pt idx="151">
                  <c:v>3.4800000000000022</c:v>
                </c:pt>
                <c:pt idx="152">
                  <c:v>3.5200000000000022</c:v>
                </c:pt>
                <c:pt idx="153">
                  <c:v>3.5600000000000023</c:v>
                </c:pt>
                <c:pt idx="154">
                  <c:v>3.6000000000000023</c:v>
                </c:pt>
                <c:pt idx="155">
                  <c:v>3.6400000000000023</c:v>
                </c:pt>
                <c:pt idx="156">
                  <c:v>3.6800000000000024</c:v>
                </c:pt>
                <c:pt idx="157">
                  <c:v>3.6842086818901438</c:v>
                </c:pt>
                <c:pt idx="158">
                  <c:v>3.7200000000000024</c:v>
                </c:pt>
                <c:pt idx="159">
                  <c:v>3.7479557085052022</c:v>
                </c:pt>
                <c:pt idx="160">
                  <c:v>3.7600000000000025</c:v>
                </c:pt>
                <c:pt idx="161">
                  <c:v>3.7779166465453087</c:v>
                </c:pt>
                <c:pt idx="162">
                  <c:v>3.8000000000000025</c:v>
                </c:pt>
                <c:pt idx="163">
                  <c:v>3.8400000000000025</c:v>
                </c:pt>
                <c:pt idx="164">
                  <c:v>3.8800000000000026</c:v>
                </c:pt>
                <c:pt idx="165">
                  <c:v>3.9200000000000026</c:v>
                </c:pt>
                <c:pt idx="166">
                  <c:v>3.9600000000000026</c:v>
                </c:pt>
                <c:pt idx="167">
                  <c:v>4.0000000000000027</c:v>
                </c:pt>
                <c:pt idx="168">
                  <c:v>4.0400000000000027</c:v>
                </c:pt>
                <c:pt idx="169">
                  <c:v>4.0800000000000027</c:v>
                </c:pt>
                <c:pt idx="170">
                  <c:v>4.1200000000000028</c:v>
                </c:pt>
                <c:pt idx="171">
                  <c:v>4.1600000000000028</c:v>
                </c:pt>
                <c:pt idx="172">
                  <c:v>4.1684270200749509</c:v>
                </c:pt>
                <c:pt idx="173">
                  <c:v>4.2000000000000028</c:v>
                </c:pt>
                <c:pt idx="174">
                  <c:v>4.2400000000000029</c:v>
                </c:pt>
                <c:pt idx="175">
                  <c:v>4.2800000000000029</c:v>
                </c:pt>
                <c:pt idx="176">
                  <c:v>4.3200000000000029</c:v>
                </c:pt>
                <c:pt idx="177">
                  <c:v>4.360000000000003</c:v>
                </c:pt>
                <c:pt idx="178">
                  <c:v>4.400000000000003</c:v>
                </c:pt>
                <c:pt idx="179">
                  <c:v>4.4400000000000031</c:v>
                </c:pt>
                <c:pt idx="180">
                  <c:v>4.4800000000000031</c:v>
                </c:pt>
                <c:pt idx="181">
                  <c:v>4.5200000000000031</c:v>
                </c:pt>
                <c:pt idx="182">
                  <c:v>4.5600000000000032</c:v>
                </c:pt>
                <c:pt idx="183">
                  <c:v>4.5686479932345643</c:v>
                </c:pt>
                <c:pt idx="184">
                  <c:v>4.6000000000000032</c:v>
                </c:pt>
                <c:pt idx="185">
                  <c:v>4.6400000000000032</c:v>
                </c:pt>
                <c:pt idx="186">
                  <c:v>4.6800000000000033</c:v>
                </c:pt>
                <c:pt idx="187">
                  <c:v>4.7200000000000033</c:v>
                </c:pt>
                <c:pt idx="188">
                  <c:v>4.7600000000000033</c:v>
                </c:pt>
                <c:pt idx="189">
                  <c:v>4.7817422218727703</c:v>
                </c:pt>
                <c:pt idx="190">
                  <c:v>4.8000000000000034</c:v>
                </c:pt>
                <c:pt idx="191">
                  <c:v>4.8400000000000034</c:v>
                </c:pt>
                <c:pt idx="192">
                  <c:v>4.8677177777340983</c:v>
                </c:pt>
                <c:pt idx="193">
                  <c:v>4.8800000000000034</c:v>
                </c:pt>
                <c:pt idx="194">
                  <c:v>4.9200000000000035</c:v>
                </c:pt>
                <c:pt idx="195">
                  <c:v>4.9600000000000035</c:v>
                </c:pt>
                <c:pt idx="196">
                  <c:v>5</c:v>
                </c:pt>
              </c:numCache>
            </c:numRef>
          </c:xVal>
          <c:yVal>
            <c:numRef>
              <c:f>Sheet1!$D$4:$D$200</c:f>
              <c:numCache>
                <c:formatCode>0.0000E+00</c:formatCode>
                <c:ptCount val="197"/>
                <c:pt idx="0">
                  <c:v>19.999999999999396</c:v>
                </c:pt>
                <c:pt idx="1">
                  <c:v>20.122873845193368</c:v>
                </c:pt>
                <c:pt idx="2">
                  <c:v>20.499615955313981</c:v>
                </c:pt>
                <c:pt idx="3">
                  <c:v>20.654836233397958</c:v>
                </c:pt>
                <c:pt idx="4">
                  <c:v>21.128180978099142</c:v>
                </c:pt>
                <c:pt idx="5">
                  <c:v>21.632934181875466</c:v>
                </c:pt>
                <c:pt idx="6">
                  <c:v>22.018126848565743</c:v>
                </c:pt>
                <c:pt idx="7">
                  <c:v>22.107885973600407</c:v>
                </c:pt>
                <c:pt idx="8">
                  <c:v>22.619328783811994</c:v>
                </c:pt>
                <c:pt idx="9">
                  <c:v>23.184465406654688</c:v>
                </c:pt>
                <c:pt idx="10">
                  <c:v>23.18723415804666</c:v>
                </c:pt>
                <c:pt idx="11">
                  <c:v>24.560883660194701</c:v>
                </c:pt>
                <c:pt idx="12">
                  <c:v>24.644175436011849</c:v>
                </c:pt>
                <c:pt idx="13">
                  <c:v>26.400006340238722</c:v>
                </c:pt>
                <c:pt idx="14">
                  <c:v>28.462078183553196</c:v>
                </c:pt>
                <c:pt idx="15">
                  <c:v>30.049764332635338</c:v>
                </c:pt>
                <c:pt idx="16">
                  <c:v>30.859061607694127</c:v>
                </c:pt>
                <c:pt idx="17">
                  <c:v>31.295461578381456</c:v>
                </c:pt>
                <c:pt idx="18">
                  <c:v>33.360216911570028</c:v>
                </c:pt>
                <c:pt idx="19">
                  <c:v>33.630588188936628</c:v>
                </c:pt>
                <c:pt idx="20">
                  <c:v>34.704360335134119</c:v>
                </c:pt>
                <c:pt idx="21">
                  <c:v>36.808708278125032</c:v>
                </c:pt>
                <c:pt idx="22">
                  <c:v>39.331289380035535</c:v>
                </c:pt>
                <c:pt idx="23">
                  <c:v>40.428153038566073</c:v>
                </c:pt>
                <c:pt idx="24">
                  <c:v>41.072272487374192</c:v>
                </c:pt>
                <c:pt idx="25">
                  <c:v>42.901912593441189</c:v>
                </c:pt>
                <c:pt idx="26">
                  <c:v>44.533773048156469</c:v>
                </c:pt>
                <c:pt idx="27">
                  <c:v>49.26439683676228</c:v>
                </c:pt>
                <c:pt idx="28">
                  <c:v>51.777992844998337</c:v>
                </c:pt>
                <c:pt idx="29">
                  <c:v>54.288126978628156</c:v>
                </c:pt>
                <c:pt idx="30">
                  <c:v>54.643012430259859</c:v>
                </c:pt>
                <c:pt idx="31">
                  <c:v>56.243478276293033</c:v>
                </c:pt>
                <c:pt idx="32">
                  <c:v>60.125400629439092</c:v>
                </c:pt>
                <c:pt idx="33">
                  <c:v>60.258250871817509</c:v>
                </c:pt>
                <c:pt idx="34">
                  <c:v>62.056546832326276</c:v>
                </c:pt>
                <c:pt idx="35">
                  <c:v>65.820378738223766</c:v>
                </c:pt>
                <c:pt idx="36">
                  <c:v>66.352024685931198</c:v>
                </c:pt>
                <c:pt idx="37">
                  <c:v>68.349492582779305</c:v>
                </c:pt>
                <c:pt idx="38">
                  <c:v>71.286905686735778</c:v>
                </c:pt>
                <c:pt idx="39">
                  <c:v>72.192898083275466</c:v>
                </c:pt>
                <c:pt idx="40">
                  <c:v>74.345230466140791</c:v>
                </c:pt>
                <c:pt idx="41">
                  <c:v>76.657505766686512</c:v>
                </c:pt>
                <c:pt idx="42">
                  <c:v>80.181270607150594</c:v>
                </c:pt>
                <c:pt idx="43">
                  <c:v>81.924344251472561</c:v>
                </c:pt>
                <c:pt idx="44">
                  <c:v>82.676002172188561</c:v>
                </c:pt>
                <c:pt idx="45">
                  <c:v>87.074953120030912</c:v>
                </c:pt>
                <c:pt idx="46">
                  <c:v>89.860591455038815</c:v>
                </c:pt>
                <c:pt idx="47">
                  <c:v>92.100456071807827</c:v>
                </c:pt>
                <c:pt idx="48">
                  <c:v>96.760216339930338</c:v>
                </c:pt>
                <c:pt idx="49">
                  <c:v>96.989216014268138</c:v>
                </c:pt>
                <c:pt idx="50">
                  <c:v>101.20067367934611</c:v>
                </c:pt>
                <c:pt idx="51">
                  <c:v>101.72895545229629</c:v>
                </c:pt>
                <c:pt idx="52">
                  <c:v>103.34339742726848</c:v>
                </c:pt>
                <c:pt idx="53">
                  <c:v>105.51973963837243</c:v>
                </c:pt>
                <c:pt idx="54">
                  <c:v>106.30779441961373</c:v>
                </c:pt>
                <c:pt idx="55">
                  <c:v>110.46878092963833</c:v>
                </c:pt>
                <c:pt idx="56">
                  <c:v>111.23748363117986</c:v>
                </c:pt>
                <c:pt idx="57">
                  <c:v>112.77076393291675</c:v>
                </c:pt>
                <c:pt idx="58">
                  <c:v>113.64102156575717</c:v>
                </c:pt>
                <c:pt idx="59">
                  <c:v>115.69490246584131</c:v>
                </c:pt>
                <c:pt idx="60">
                  <c:v>116.34112268449287</c:v>
                </c:pt>
                <c:pt idx="61">
                  <c:v>116.48648128340542</c:v>
                </c:pt>
                <c:pt idx="62">
                  <c:v>116.49180086312302</c:v>
                </c:pt>
                <c:pt idx="63">
                  <c:v>116.50138887633456</c:v>
                </c:pt>
                <c:pt idx="64">
                  <c:v>116.43893104781148</c:v>
                </c:pt>
                <c:pt idx="65">
                  <c:v>116.31303682862928</c:v>
                </c:pt>
                <c:pt idx="66">
                  <c:v>116.20275018449166</c:v>
                </c:pt>
                <c:pt idx="67">
                  <c:v>115.59265146525526</c:v>
                </c:pt>
                <c:pt idx="68">
                  <c:v>115.18573294125508</c:v>
                </c:pt>
                <c:pt idx="69">
                  <c:v>115.00030131063771</c:v>
                </c:pt>
                <c:pt idx="70">
                  <c:v>114.40375500472189</c:v>
                </c:pt>
                <c:pt idx="71">
                  <c:v>112.91733595811752</c:v>
                </c:pt>
                <c:pt idx="72">
                  <c:v>111.50639363364418</c:v>
                </c:pt>
                <c:pt idx="73">
                  <c:v>109.93997351216242</c:v>
                </c:pt>
                <c:pt idx="74">
                  <c:v>106.0037427656533</c:v>
                </c:pt>
                <c:pt idx="75">
                  <c:v>101.16930050789212</c:v>
                </c:pt>
                <c:pt idx="76">
                  <c:v>101.16930050789212</c:v>
                </c:pt>
                <c:pt idx="77">
                  <c:v>95.424869090464767</c:v>
                </c:pt>
                <c:pt idx="78">
                  <c:v>88.761331899268626</c:v>
                </c:pt>
                <c:pt idx="79">
                  <c:v>81.284564937176143</c:v>
                </c:pt>
                <c:pt idx="80">
                  <c:v>73.536418001610386</c:v>
                </c:pt>
                <c:pt idx="81">
                  <c:v>65.660036136542942</c:v>
                </c:pt>
                <c:pt idx="82">
                  <c:v>57.631707706122661</c:v>
                </c:pt>
                <c:pt idx="83">
                  <c:v>54.737509184527759</c:v>
                </c:pt>
                <c:pt idx="84">
                  <c:v>49.445948385308299</c:v>
                </c:pt>
                <c:pt idx="85">
                  <c:v>41.109621510987324</c:v>
                </c:pt>
                <c:pt idx="86">
                  <c:v>32.604307627103616</c:v>
                </c:pt>
                <c:pt idx="87">
                  <c:v>23.960929826534887</c:v>
                </c:pt>
                <c:pt idx="88">
                  <c:v>22.759049698252497</c:v>
                </c:pt>
                <c:pt idx="89">
                  <c:v>15.154266475198371</c:v>
                </c:pt>
                <c:pt idx="90">
                  <c:v>6.1757849265916658</c:v>
                </c:pt>
                <c:pt idx="91">
                  <c:v>2.9639572140646675</c:v>
                </c:pt>
                <c:pt idx="92">
                  <c:v>-2.9557719218446361</c:v>
                </c:pt>
                <c:pt idx="93">
                  <c:v>-3.530029519163381</c:v>
                </c:pt>
                <c:pt idx="94">
                  <c:v>-10.155146970554679</c:v>
                </c:pt>
                <c:pt idx="95">
                  <c:v>-12.266656542832861</c:v>
                </c:pt>
                <c:pt idx="96">
                  <c:v>-17.088316504716854</c:v>
                </c:pt>
                <c:pt idx="97">
                  <c:v>-21.815255463563648</c:v>
                </c:pt>
                <c:pt idx="98">
                  <c:v>-23.689976395361967</c:v>
                </c:pt>
                <c:pt idx="99">
                  <c:v>-31.573469626034058</c:v>
                </c:pt>
                <c:pt idx="100">
                  <c:v>-41.721725283186025</c:v>
                </c:pt>
                <c:pt idx="101">
                  <c:v>-46.744685917941069</c:v>
                </c:pt>
                <c:pt idx="102">
                  <c:v>-52.325162486995907</c:v>
                </c:pt>
                <c:pt idx="103">
                  <c:v>-63.383482401908466</c:v>
                </c:pt>
                <c:pt idx="104">
                  <c:v>-74.895222865646687</c:v>
                </c:pt>
                <c:pt idx="105">
                  <c:v>-86.862616658299984</c:v>
                </c:pt>
                <c:pt idx="106">
                  <c:v>-96.135699591673074</c:v>
                </c:pt>
                <c:pt idx="107">
                  <c:v>-99.283770683633108</c:v>
                </c:pt>
                <c:pt idx="108">
                  <c:v>-112.15909384298632</c:v>
                </c:pt>
                <c:pt idx="109">
                  <c:v>-125.48936113561587</c:v>
                </c:pt>
                <c:pt idx="110">
                  <c:v>-139.27342097991124</c:v>
                </c:pt>
                <c:pt idx="111">
                  <c:v>-153.51217036605982</c:v>
                </c:pt>
                <c:pt idx="112">
                  <c:v>-154.70961967344309</c:v>
                </c:pt>
                <c:pt idx="113">
                  <c:v>-168.20519097375066</c:v>
                </c:pt>
                <c:pt idx="114">
                  <c:v>176.77232142271822</c:v>
                </c:pt>
                <c:pt idx="115">
                  <c:v>162.15470784289809</c:v>
                </c:pt>
                <c:pt idx="116">
                  <c:v>148.06759626509515</c:v>
                </c:pt>
                <c:pt idx="117">
                  <c:v>147.7715267477509</c:v>
                </c:pt>
                <c:pt idx="118">
                  <c:v>134.51065005345637</c:v>
                </c:pt>
                <c:pt idx="119">
                  <c:v>121.48407053137917</c:v>
                </c:pt>
                <c:pt idx="120">
                  <c:v>109.85318967941515</c:v>
                </c:pt>
                <c:pt idx="121">
                  <c:v>108.9876613847597</c:v>
                </c:pt>
                <c:pt idx="122">
                  <c:v>97.021425489647143</c:v>
                </c:pt>
                <c:pt idx="123">
                  <c:v>95.946039659996373</c:v>
                </c:pt>
                <c:pt idx="124">
                  <c:v>88.698416233798497</c:v>
                </c:pt>
                <c:pt idx="125">
                  <c:v>85.58301827363367</c:v>
                </c:pt>
                <c:pt idx="126">
                  <c:v>80.101067481443124</c:v>
                </c:pt>
                <c:pt idx="127">
                  <c:v>74.676524068721506</c:v>
                </c:pt>
                <c:pt idx="128">
                  <c:v>65.035390669891257</c:v>
                </c:pt>
                <c:pt idx="129">
                  <c:v>64.300856156080812</c:v>
                </c:pt>
                <c:pt idx="130">
                  <c:v>57.186396739771766</c:v>
                </c:pt>
                <c:pt idx="131">
                  <c:v>54.455268720627714</c:v>
                </c:pt>
                <c:pt idx="132">
                  <c:v>48.796204769880376</c:v>
                </c:pt>
                <c:pt idx="133">
                  <c:v>45.136957483598245</c:v>
                </c:pt>
                <c:pt idx="134">
                  <c:v>44.109728445218622</c:v>
                </c:pt>
                <c:pt idx="135">
                  <c:v>37.733430092956581</c:v>
                </c:pt>
                <c:pt idx="136">
                  <c:v>36.349965066708073</c:v>
                </c:pt>
                <c:pt idx="137">
                  <c:v>27.86710896009032</c:v>
                </c:pt>
                <c:pt idx="138">
                  <c:v>19.46089238289737</c:v>
                </c:pt>
                <c:pt idx="139">
                  <c:v>11.130048120412537</c:v>
                </c:pt>
                <c:pt idx="140">
                  <c:v>2.8752038654746364</c:v>
                </c:pt>
                <c:pt idx="141">
                  <c:v>-3.9432608275503656</c:v>
                </c:pt>
                <c:pt idx="142">
                  <c:v>-5.303878240970608</c:v>
                </c:pt>
                <c:pt idx="143">
                  <c:v>-13.407427839347726</c:v>
                </c:pt>
                <c:pt idx="144">
                  <c:v>-21.434897172954219</c:v>
                </c:pt>
                <c:pt idx="145">
                  <c:v>-29.386893961594357</c:v>
                </c:pt>
                <c:pt idx="146">
                  <c:v>-37.26292456378647</c:v>
                </c:pt>
                <c:pt idx="147">
                  <c:v>-43.049815252094412</c:v>
                </c:pt>
                <c:pt idx="148">
                  <c:v>-45.06321950118371</c:v>
                </c:pt>
                <c:pt idx="149">
                  <c:v>-52.787877486221504</c:v>
                </c:pt>
                <c:pt idx="150">
                  <c:v>-57.42381870358421</c:v>
                </c:pt>
                <c:pt idx="151">
                  <c:v>-60.436536887257112</c:v>
                </c:pt>
                <c:pt idx="152">
                  <c:v>-68.038452469376807</c:v>
                </c:pt>
                <c:pt idx="153">
                  <c:v>-75.762946297644788</c:v>
                </c:pt>
                <c:pt idx="154">
                  <c:v>-83.638834436325737</c:v>
                </c:pt>
                <c:pt idx="155">
                  <c:v>-91.666327059728857</c:v>
                </c:pt>
                <c:pt idx="156">
                  <c:v>-99.84514614034309</c:v>
                </c:pt>
                <c:pt idx="157">
                  <c:v>-100.7145119820154</c:v>
                </c:pt>
                <c:pt idx="158">
                  <c:v>-108.17547062327414</c:v>
                </c:pt>
                <c:pt idx="159">
                  <c:v>-114.08731912907356</c:v>
                </c:pt>
                <c:pt idx="160">
                  <c:v>-116.65705392043346</c:v>
                </c:pt>
                <c:pt idx="161">
                  <c:v>-120.50529457097967</c:v>
                </c:pt>
                <c:pt idx="162">
                  <c:v>-125.2902842372642</c:v>
                </c:pt>
                <c:pt idx="163">
                  <c:v>-134.07338033024709</c:v>
                </c:pt>
                <c:pt idx="164">
                  <c:v>-143.0084126952604</c:v>
                </c:pt>
                <c:pt idx="165">
                  <c:v>-152.09299902716523</c:v>
                </c:pt>
                <c:pt idx="166">
                  <c:v>-161.32295125150617</c:v>
                </c:pt>
                <c:pt idx="167">
                  <c:v>-170.6965270153855</c:v>
                </c:pt>
                <c:pt idx="168">
                  <c:v>179.91976090705322</c:v>
                </c:pt>
                <c:pt idx="169">
                  <c:v>170.6804179517105</c:v>
                </c:pt>
                <c:pt idx="170">
                  <c:v>161.59271827482556</c:v>
                </c:pt>
                <c:pt idx="171">
                  <c:v>152.6563942141097</c:v>
                </c:pt>
                <c:pt idx="172">
                  <c:v>150.79309635056887</c:v>
                </c:pt>
                <c:pt idx="173">
                  <c:v>143.87170426973259</c:v>
                </c:pt>
                <c:pt idx="174">
                  <c:v>135.23846173692587</c:v>
                </c:pt>
                <c:pt idx="175">
                  <c:v>126.75671413470852</c:v>
                </c:pt>
                <c:pt idx="176">
                  <c:v>118.42663079699456</c:v>
                </c:pt>
                <c:pt idx="177">
                  <c:v>110.24785605630861</c:v>
                </c:pt>
                <c:pt idx="178">
                  <c:v>102.22080594933851</c:v>
                </c:pt>
                <c:pt idx="179">
                  <c:v>94.345216960397849</c:v>
                </c:pt>
                <c:pt idx="180">
                  <c:v>86.6210920735153</c:v>
                </c:pt>
                <c:pt idx="181">
                  <c:v>79.087073615224497</c:v>
                </c:pt>
                <c:pt idx="182">
                  <c:v>71.969062098203139</c:v>
                </c:pt>
                <c:pt idx="183">
                  <c:v>70.489952333517962</c:v>
                </c:pt>
                <c:pt idx="184">
                  <c:v>65.305776163309815</c:v>
                </c:pt>
                <c:pt idx="185">
                  <c:v>59.097039833679595</c:v>
                </c:pt>
                <c:pt idx="186">
                  <c:v>53.342846509350103</c:v>
                </c:pt>
                <c:pt idx="187">
                  <c:v>48.04318518113579</c:v>
                </c:pt>
                <c:pt idx="188">
                  <c:v>43.19792989684413</c:v>
                </c:pt>
                <c:pt idx="189">
                  <c:v>40.754920136017866</c:v>
                </c:pt>
                <c:pt idx="190">
                  <c:v>38.80711765822015</c:v>
                </c:pt>
                <c:pt idx="191">
                  <c:v>34.870654656600252</c:v>
                </c:pt>
                <c:pt idx="192">
                  <c:v>32.409396419872941</c:v>
                </c:pt>
                <c:pt idx="193">
                  <c:v>31.388516752478331</c:v>
                </c:pt>
                <c:pt idx="194">
                  <c:v>28.360654736837198</c:v>
                </c:pt>
                <c:pt idx="195">
                  <c:v>25.787037403105057</c:v>
                </c:pt>
                <c:pt idx="196">
                  <c:v>23.667636759930094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F5-4E36-A19D-DF43AF5824D6}"/>
            </c:ext>
          </c:extLst>
        </c:ser>
        <c:ser>
          <c:idx val="2"/>
          <c:order val="2"/>
          <c:tx>
            <c:strRef>
              <c:f>Sheet1!$E$1:$E$3</c:f>
              <c:strCache>
                <c:ptCount val="3"/>
                <c:pt idx="0">
                  <c:v>x_SW</c:v>
                </c:pt>
                <c:pt idx="1">
                  <c:v>x (meter)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Sheet1!$B$4:$B$200</c:f>
              <c:numCache>
                <c:formatCode>0.000</c:formatCode>
                <c:ptCount val="19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9.177387481948461E-2</c:v>
                </c:pt>
                <c:pt idx="4">
                  <c:v>0.12</c:v>
                </c:pt>
                <c:pt idx="5">
                  <c:v>0.14412128489372986</c:v>
                </c:pt>
                <c:pt idx="6">
                  <c:v>0.16</c:v>
                </c:pt>
                <c:pt idx="7">
                  <c:v>0.16333306136059139</c:v>
                </c:pt>
                <c:pt idx="8">
                  <c:v>0.18146207546703227</c:v>
                </c:pt>
                <c:pt idx="9">
                  <c:v>0.2</c:v>
                </c:pt>
                <c:pt idx="10">
                  <c:v>0.20008661918283652</c:v>
                </c:pt>
                <c:pt idx="11">
                  <c:v>0.23784725822693217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0.34720520974176999</c:v>
                </c:pt>
                <c:pt idx="16">
                  <c:v>0.36</c:v>
                </c:pt>
                <c:pt idx="17">
                  <c:v>0.36659795461069872</c:v>
                </c:pt>
                <c:pt idx="18">
                  <c:v>0.39630887583976632</c:v>
                </c:pt>
                <c:pt idx="19">
                  <c:v>0.39999999999999997</c:v>
                </c:pt>
                <c:pt idx="20">
                  <c:v>0.41410214420561731</c:v>
                </c:pt>
                <c:pt idx="21">
                  <c:v>0.43999999999999995</c:v>
                </c:pt>
                <c:pt idx="22">
                  <c:v>0.46843826239101494</c:v>
                </c:pt>
                <c:pt idx="23">
                  <c:v>0.47999999999999993</c:v>
                </c:pt>
                <c:pt idx="24">
                  <c:v>0.48663992480504498</c:v>
                </c:pt>
                <c:pt idx="25">
                  <c:v>0.50472547210219931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0.57918743641398263</c:v>
                </c:pt>
                <c:pt idx="29">
                  <c:v>0.59744312401271149</c:v>
                </c:pt>
                <c:pt idx="30">
                  <c:v>0.6</c:v>
                </c:pt>
                <c:pt idx="31">
                  <c:v>0.61148754047745735</c:v>
                </c:pt>
                <c:pt idx="32">
                  <c:v>0.63905040610122776</c:v>
                </c:pt>
                <c:pt idx="33">
                  <c:v>0.64</c:v>
                </c:pt>
                <c:pt idx="34">
                  <c:v>0.6529475661492784</c:v>
                </c:pt>
                <c:pt idx="35">
                  <c:v>0.68</c:v>
                </c:pt>
                <c:pt idx="36">
                  <c:v>0.68384528715675563</c:v>
                </c:pt>
                <c:pt idx="37">
                  <c:v>0.69847677028202426</c:v>
                </c:pt>
                <c:pt idx="38">
                  <c:v>0.72000000000000008</c:v>
                </c:pt>
                <c:pt idx="39">
                  <c:v>0.72665449108967994</c:v>
                </c:pt>
                <c:pt idx="40">
                  <c:v>0.74272668818927745</c:v>
                </c:pt>
                <c:pt idx="41">
                  <c:v>0.76000000000000012</c:v>
                </c:pt>
                <c:pt idx="42">
                  <c:v>0.78672424500172111</c:v>
                </c:pt>
                <c:pt idx="43">
                  <c:v>0.80000000000000016</c:v>
                </c:pt>
                <c:pt idx="44">
                  <c:v>0.80575587215090272</c:v>
                </c:pt>
                <c:pt idx="45">
                  <c:v>0.84000000000000019</c:v>
                </c:pt>
                <c:pt idx="46">
                  <c:v>0.8620960515392323</c:v>
                </c:pt>
                <c:pt idx="47">
                  <c:v>0.88000000000000023</c:v>
                </c:pt>
                <c:pt idx="48">
                  <c:v>0.91809775516878567</c:v>
                </c:pt>
                <c:pt idx="49">
                  <c:v>0.92000000000000026</c:v>
                </c:pt>
                <c:pt idx="50">
                  <c:v>0.95546890638711279</c:v>
                </c:pt>
                <c:pt idx="51">
                  <c:v>0.9600000000000003</c:v>
                </c:pt>
                <c:pt idx="52">
                  <c:v>0.97398201461848599</c:v>
                </c:pt>
                <c:pt idx="53">
                  <c:v>0.99299339454357582</c:v>
                </c:pt>
                <c:pt idx="54">
                  <c:v>1.0000000000000002</c:v>
                </c:pt>
                <c:pt idx="55">
                  <c:v>1.0400000000000003</c:v>
                </c:pt>
                <c:pt idx="56">
                  <c:v>1.0486673392234451</c:v>
                </c:pt>
                <c:pt idx="57">
                  <c:v>1.0675702450931703</c:v>
                </c:pt>
                <c:pt idx="58">
                  <c:v>1.0800000000000003</c:v>
                </c:pt>
                <c:pt idx="59">
                  <c:v>1.1200000000000003</c:v>
                </c:pt>
                <c:pt idx="60">
                  <c:v>1.1440820880270766</c:v>
                </c:pt>
                <c:pt idx="61">
                  <c:v>1.1587166139292753</c:v>
                </c:pt>
                <c:pt idx="62">
                  <c:v>1.1600000000000004</c:v>
                </c:pt>
                <c:pt idx="63">
                  <c:v>1.1699675379675041</c:v>
                </c:pt>
                <c:pt idx="64">
                  <c:v>1.1829163370116893</c:v>
                </c:pt>
                <c:pt idx="65">
                  <c:v>1.193274220946378</c:v>
                </c:pt>
                <c:pt idx="66">
                  <c:v>1.2000000000000004</c:v>
                </c:pt>
                <c:pt idx="67">
                  <c:v>1.2237825457170952</c:v>
                </c:pt>
                <c:pt idx="68">
                  <c:v>1.2352405473453376</c:v>
                </c:pt>
                <c:pt idx="69">
                  <c:v>1.2400000000000004</c:v>
                </c:pt>
                <c:pt idx="70">
                  <c:v>1.2531475184650271</c:v>
                </c:pt>
                <c:pt idx="71">
                  <c:v>1.2800000000000005</c:v>
                </c:pt>
                <c:pt idx="72">
                  <c:v>1.300705333210691</c:v>
                </c:pt>
                <c:pt idx="73">
                  <c:v>1.3200000000000005</c:v>
                </c:pt>
                <c:pt idx="74">
                  <c:v>1.3600000000000005</c:v>
                </c:pt>
                <c:pt idx="75">
                  <c:v>1.4000000000000006</c:v>
                </c:pt>
                <c:pt idx="76">
                  <c:v>1.4000000000000006</c:v>
                </c:pt>
                <c:pt idx="77">
                  <c:v>1.4400000000000006</c:v>
                </c:pt>
                <c:pt idx="78">
                  <c:v>1.4800000000000006</c:v>
                </c:pt>
                <c:pt idx="79">
                  <c:v>1.5200000000000007</c:v>
                </c:pt>
                <c:pt idx="80">
                  <c:v>1.5600000000000007</c:v>
                </c:pt>
                <c:pt idx="81">
                  <c:v>1.6000000000000008</c:v>
                </c:pt>
                <c:pt idx="82">
                  <c:v>1.6400000000000008</c:v>
                </c:pt>
                <c:pt idx="83">
                  <c:v>1.6542385722288242</c:v>
                </c:pt>
                <c:pt idx="84">
                  <c:v>1.6800000000000008</c:v>
                </c:pt>
                <c:pt idx="85">
                  <c:v>1.7200000000000009</c:v>
                </c:pt>
                <c:pt idx="86">
                  <c:v>1.7600000000000009</c:v>
                </c:pt>
                <c:pt idx="87">
                  <c:v>1.8000000000000009</c:v>
                </c:pt>
                <c:pt idx="88">
                  <c:v>1.8054752748047422</c:v>
                </c:pt>
                <c:pt idx="89">
                  <c:v>1.840000000000001</c:v>
                </c:pt>
                <c:pt idx="90">
                  <c:v>1.880000000000001</c:v>
                </c:pt>
                <c:pt idx="91">
                  <c:v>1.8942114018434768</c:v>
                </c:pt>
                <c:pt idx="92">
                  <c:v>1.920000000000001</c:v>
                </c:pt>
                <c:pt idx="93">
                  <c:v>1.9224784807804469</c:v>
                </c:pt>
                <c:pt idx="94">
                  <c:v>1.9510212262466122</c:v>
                </c:pt>
                <c:pt idx="95">
                  <c:v>1.9600000000000011</c:v>
                </c:pt>
                <c:pt idx="96">
                  <c:v>1.9802660215314789</c:v>
                </c:pt>
                <c:pt idx="97">
                  <c:v>2.0000000000000009</c:v>
                </c:pt>
                <c:pt idx="98">
                  <c:v>2.0077571722552081</c:v>
                </c:pt>
                <c:pt idx="99">
                  <c:v>2.0400000000000009</c:v>
                </c:pt>
                <c:pt idx="100">
                  <c:v>2.080000000000001</c:v>
                </c:pt>
                <c:pt idx="101">
                  <c:v>2.0991606957902214</c:v>
                </c:pt>
                <c:pt idx="102">
                  <c:v>2.120000000000001</c:v>
                </c:pt>
                <c:pt idx="103">
                  <c:v>2.160000000000001</c:v>
                </c:pt>
                <c:pt idx="104">
                  <c:v>2.2000000000000011</c:v>
                </c:pt>
                <c:pt idx="105">
                  <c:v>2.2400000000000011</c:v>
                </c:pt>
                <c:pt idx="106">
                  <c:v>2.270000704760732</c:v>
                </c:pt>
                <c:pt idx="107">
                  <c:v>2.2800000000000011</c:v>
                </c:pt>
                <c:pt idx="108">
                  <c:v>2.3200000000000012</c:v>
                </c:pt>
                <c:pt idx="109">
                  <c:v>2.3600000000000012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2.4433068613649143</c:v>
                </c:pt>
                <c:pt idx="113">
                  <c:v>2.4800000000000013</c:v>
                </c:pt>
                <c:pt idx="114">
                  <c:v>2.5200000000000014</c:v>
                </c:pt>
                <c:pt idx="115">
                  <c:v>2.5600000000000014</c:v>
                </c:pt>
                <c:pt idx="116">
                  <c:v>2.6000000000000014</c:v>
                </c:pt>
                <c:pt idx="117">
                  <c:v>2.6008571609186077</c:v>
                </c:pt>
                <c:pt idx="118">
                  <c:v>2.6400000000000015</c:v>
                </c:pt>
                <c:pt idx="119">
                  <c:v>2.6800000000000015</c:v>
                </c:pt>
                <c:pt idx="120">
                  <c:v>2.7171737714013937</c:v>
                </c:pt>
                <c:pt idx="121">
                  <c:v>2.7200000000000015</c:v>
                </c:pt>
                <c:pt idx="122">
                  <c:v>2.7600000000000016</c:v>
                </c:pt>
                <c:pt idx="123">
                  <c:v>2.7636836564624847</c:v>
                </c:pt>
                <c:pt idx="124">
                  <c:v>2.7889177056399062</c:v>
                </c:pt>
                <c:pt idx="125">
                  <c:v>2.8000000000000016</c:v>
                </c:pt>
                <c:pt idx="126">
                  <c:v>2.8198631751576442</c:v>
                </c:pt>
                <c:pt idx="127">
                  <c:v>2.8400000000000016</c:v>
                </c:pt>
                <c:pt idx="128">
                  <c:v>2.8770994668062504</c:v>
                </c:pt>
                <c:pt idx="129">
                  <c:v>2.8800000000000017</c:v>
                </c:pt>
                <c:pt idx="130">
                  <c:v>2.9086850028275775</c:v>
                </c:pt>
                <c:pt idx="131">
                  <c:v>2.9200000000000017</c:v>
                </c:pt>
                <c:pt idx="132">
                  <c:v>2.9440262095641594</c:v>
                </c:pt>
                <c:pt idx="133">
                  <c:v>2.9600000000000017</c:v>
                </c:pt>
                <c:pt idx="134">
                  <c:v>2.9645551936331054</c:v>
                </c:pt>
                <c:pt idx="135">
                  <c:v>2.9935390759206184</c:v>
                </c:pt>
                <c:pt idx="136">
                  <c:v>3.0000000000000018</c:v>
                </c:pt>
                <c:pt idx="137">
                  <c:v>3.0400000000000018</c:v>
                </c:pt>
                <c:pt idx="138">
                  <c:v>3.0800000000000018</c:v>
                </c:pt>
                <c:pt idx="139">
                  <c:v>3.1200000000000019</c:v>
                </c:pt>
                <c:pt idx="140">
                  <c:v>3.1600000000000019</c:v>
                </c:pt>
                <c:pt idx="141">
                  <c:v>3.1933197731268801</c:v>
                </c:pt>
                <c:pt idx="142">
                  <c:v>3.200000000000002</c:v>
                </c:pt>
                <c:pt idx="143">
                  <c:v>3.240000000000002</c:v>
                </c:pt>
                <c:pt idx="144">
                  <c:v>3.280000000000002</c:v>
                </c:pt>
                <c:pt idx="145">
                  <c:v>3.3200000000000021</c:v>
                </c:pt>
                <c:pt idx="146">
                  <c:v>3.3600000000000021</c:v>
                </c:pt>
                <c:pt idx="147">
                  <c:v>3.3896375449416434</c:v>
                </c:pt>
                <c:pt idx="148">
                  <c:v>3.4000000000000021</c:v>
                </c:pt>
                <c:pt idx="149">
                  <c:v>3.4400000000000022</c:v>
                </c:pt>
                <c:pt idx="150">
                  <c:v>3.4641971135300915</c:v>
                </c:pt>
                <c:pt idx="151">
                  <c:v>3.4800000000000022</c:v>
                </c:pt>
                <c:pt idx="152">
                  <c:v>3.5200000000000022</c:v>
                </c:pt>
                <c:pt idx="153">
                  <c:v>3.5600000000000023</c:v>
                </c:pt>
                <c:pt idx="154">
                  <c:v>3.6000000000000023</c:v>
                </c:pt>
                <c:pt idx="155">
                  <c:v>3.6400000000000023</c:v>
                </c:pt>
                <c:pt idx="156">
                  <c:v>3.6800000000000024</c:v>
                </c:pt>
                <c:pt idx="157">
                  <c:v>3.6842086818901438</c:v>
                </c:pt>
                <c:pt idx="158">
                  <c:v>3.7200000000000024</c:v>
                </c:pt>
                <c:pt idx="159">
                  <c:v>3.7479557085052022</c:v>
                </c:pt>
                <c:pt idx="160">
                  <c:v>3.7600000000000025</c:v>
                </c:pt>
                <c:pt idx="161">
                  <c:v>3.7779166465453087</c:v>
                </c:pt>
                <c:pt idx="162">
                  <c:v>3.8000000000000025</c:v>
                </c:pt>
                <c:pt idx="163">
                  <c:v>3.8400000000000025</c:v>
                </c:pt>
                <c:pt idx="164">
                  <c:v>3.8800000000000026</c:v>
                </c:pt>
                <c:pt idx="165">
                  <c:v>3.9200000000000026</c:v>
                </c:pt>
                <c:pt idx="166">
                  <c:v>3.9600000000000026</c:v>
                </c:pt>
                <c:pt idx="167">
                  <c:v>4.0000000000000027</c:v>
                </c:pt>
                <c:pt idx="168">
                  <c:v>4.0400000000000027</c:v>
                </c:pt>
                <c:pt idx="169">
                  <c:v>4.0800000000000027</c:v>
                </c:pt>
                <c:pt idx="170">
                  <c:v>4.1200000000000028</c:v>
                </c:pt>
                <c:pt idx="171">
                  <c:v>4.1600000000000028</c:v>
                </c:pt>
                <c:pt idx="172">
                  <c:v>4.1684270200749509</c:v>
                </c:pt>
                <c:pt idx="173">
                  <c:v>4.2000000000000028</c:v>
                </c:pt>
                <c:pt idx="174">
                  <c:v>4.2400000000000029</c:v>
                </c:pt>
                <c:pt idx="175">
                  <c:v>4.2800000000000029</c:v>
                </c:pt>
                <c:pt idx="176">
                  <c:v>4.3200000000000029</c:v>
                </c:pt>
                <c:pt idx="177">
                  <c:v>4.360000000000003</c:v>
                </c:pt>
                <c:pt idx="178">
                  <c:v>4.400000000000003</c:v>
                </c:pt>
                <c:pt idx="179">
                  <c:v>4.4400000000000031</c:v>
                </c:pt>
                <c:pt idx="180">
                  <c:v>4.4800000000000031</c:v>
                </c:pt>
                <c:pt idx="181">
                  <c:v>4.5200000000000031</c:v>
                </c:pt>
                <c:pt idx="182">
                  <c:v>4.5600000000000032</c:v>
                </c:pt>
                <c:pt idx="183">
                  <c:v>4.5686479932345643</c:v>
                </c:pt>
                <c:pt idx="184">
                  <c:v>4.6000000000000032</c:v>
                </c:pt>
                <c:pt idx="185">
                  <c:v>4.6400000000000032</c:v>
                </c:pt>
                <c:pt idx="186">
                  <c:v>4.6800000000000033</c:v>
                </c:pt>
                <c:pt idx="187">
                  <c:v>4.7200000000000033</c:v>
                </c:pt>
                <c:pt idx="188">
                  <c:v>4.7600000000000033</c:v>
                </c:pt>
                <c:pt idx="189">
                  <c:v>4.7817422218727703</c:v>
                </c:pt>
                <c:pt idx="190">
                  <c:v>4.8000000000000034</c:v>
                </c:pt>
                <c:pt idx="191">
                  <c:v>4.8400000000000034</c:v>
                </c:pt>
                <c:pt idx="192">
                  <c:v>4.8677177777340983</c:v>
                </c:pt>
                <c:pt idx="193">
                  <c:v>4.8800000000000034</c:v>
                </c:pt>
                <c:pt idx="194">
                  <c:v>4.9200000000000035</c:v>
                </c:pt>
                <c:pt idx="195">
                  <c:v>4.9600000000000035</c:v>
                </c:pt>
                <c:pt idx="196">
                  <c:v>5</c:v>
                </c:pt>
              </c:numCache>
            </c:numRef>
          </c:xVal>
          <c:yVal>
            <c:numRef>
              <c:f>Sheet1!$E$4:$E$200</c:f>
              <c:numCache>
                <c:formatCode>0.0000E+00</c:formatCode>
                <c:ptCount val="197"/>
                <c:pt idx="0">
                  <c:v>7.0000000000000018</c:v>
                </c:pt>
                <c:pt idx="1">
                  <c:v>6.9992773432613129</c:v>
                </c:pt>
                <c:pt idx="2">
                  <c:v>6.9972404999484166</c:v>
                </c:pt>
                <c:pt idx="3">
                  <c:v>6.9963946641821098</c:v>
                </c:pt>
                <c:pt idx="4">
                  <c:v>6.993791334639357</c:v>
                </c:pt>
                <c:pt idx="5">
                  <c:v>6.9908595508108933</c:v>
                </c:pt>
                <c:pt idx="6">
                  <c:v>6.9886718038072031</c:v>
                </c:pt>
                <c:pt idx="7">
                  <c:v>6.9881666607762716</c:v>
                </c:pt>
                <c:pt idx="8">
                  <c:v>6.9851500706261715</c:v>
                </c:pt>
                <c:pt idx="9">
                  <c:v>6.981746800416488</c:v>
                </c:pt>
                <c:pt idx="10">
                  <c:v>6.9817298989067558</c:v>
                </c:pt>
                <c:pt idx="11">
                  <c:v>6.9732833286142748</c:v>
                </c:pt>
                <c:pt idx="12">
                  <c:v>6.9727430686275174</c:v>
                </c:pt>
                <c:pt idx="13">
                  <c:v>6.9614385638249363</c:v>
                </c:pt>
                <c:pt idx="14">
                  <c:v>6.9473756267532414</c:v>
                </c:pt>
                <c:pt idx="15">
                  <c:v>6.9360037665366434</c:v>
                </c:pt>
                <c:pt idx="16">
                  <c:v>6.9300677650884737</c:v>
                </c:pt>
                <c:pt idx="17">
                  <c:v>6.9268826934949459</c:v>
                </c:pt>
                <c:pt idx="18">
                  <c:v>6.9111853177810962</c:v>
                </c:pt>
                <c:pt idx="19">
                  <c:v>6.9090652409067257</c:v>
                </c:pt>
                <c:pt idx="20">
                  <c:v>6.900647433478448</c:v>
                </c:pt>
                <c:pt idx="21">
                  <c:v>6.8837194986513559</c:v>
                </c:pt>
                <c:pt idx="22">
                  <c:v>6.8629113077770061</c:v>
                </c:pt>
                <c:pt idx="23">
                  <c:v>6.853784257481558</c:v>
                </c:pt>
                <c:pt idx="24">
                  <c:v>6.8483841771563485</c:v>
                </c:pt>
                <c:pt idx="25">
                  <c:v>6.8329070172570558</c:v>
                </c:pt>
                <c:pt idx="26">
                  <c:v>6.8190985003710525</c:v>
                </c:pt>
                <c:pt idx="27">
                  <c:v>6.77919977006054</c:v>
                </c:pt>
                <c:pt idx="28">
                  <c:v>6.7579755306555978</c:v>
                </c:pt>
                <c:pt idx="29">
                  <c:v>6.7366817826471586</c:v>
                </c:pt>
                <c:pt idx="30">
                  <c:v>6.7336221701387107</c:v>
                </c:pt>
                <c:pt idx="31">
                  <c:v>6.7195420233931085</c:v>
                </c:pt>
                <c:pt idx="32">
                  <c:v>6.6844922130376867</c:v>
                </c:pt>
                <c:pt idx="33">
                  <c:v>6.6832562855443891</c:v>
                </c:pt>
                <c:pt idx="34">
                  <c:v>6.6660843302551509</c:v>
                </c:pt>
                <c:pt idx="35">
                  <c:v>6.6292836535822612</c:v>
                </c:pt>
                <c:pt idx="36">
                  <c:v>6.6239470344793476</c:v>
                </c:pt>
                <c:pt idx="37">
                  <c:v>6.6032189259114675</c:v>
                </c:pt>
                <c:pt idx="38">
                  <c:v>6.5722614739036569</c:v>
                </c:pt>
                <c:pt idx="39">
                  <c:v>6.5625450951207274</c:v>
                </c:pt>
                <c:pt idx="40">
                  <c:v>6.5386382242752061</c:v>
                </c:pt>
                <c:pt idx="41">
                  <c:v>6.5126739081285887</c:v>
                </c:pt>
                <c:pt idx="42">
                  <c:v>6.4716341443476768</c:v>
                </c:pt>
                <c:pt idx="43">
                  <c:v>6.4510056278562855</c:v>
                </c:pt>
                <c:pt idx="44">
                  <c:v>6.4419983884385648</c:v>
                </c:pt>
                <c:pt idx="45">
                  <c:v>6.3877355017473931</c:v>
                </c:pt>
                <c:pt idx="46">
                  <c:v>6.3522111633412752</c:v>
                </c:pt>
                <c:pt idx="47">
                  <c:v>6.3233210940199331</c:v>
                </c:pt>
                <c:pt idx="48">
                  <c:v>6.261329806695425</c:v>
                </c:pt>
                <c:pt idx="49">
                  <c:v>6.2582260972930186</c:v>
                </c:pt>
                <c:pt idx="50">
                  <c:v>6.2003071785791555</c:v>
                </c:pt>
                <c:pt idx="51">
                  <c:v>6.1929073645751975</c:v>
                </c:pt>
                <c:pt idx="52">
                  <c:v>6.1700703824415486</c:v>
                </c:pt>
                <c:pt idx="53">
                  <c:v>6.1391745453544564</c:v>
                </c:pt>
                <c:pt idx="54">
                  <c:v>6.1277917157482049</c:v>
                </c:pt>
                <c:pt idx="55">
                  <c:v>6.0639019171186153</c:v>
                </c:pt>
                <c:pt idx="56">
                  <c:v>6.0504083240351934</c:v>
                </c:pt>
                <c:pt idx="57">
                  <c:v>6.0214880455295079</c:v>
                </c:pt>
                <c:pt idx="58">
                  <c:v>6.002802494086195</c:v>
                </c:pt>
                <c:pt idx="59">
                  <c:v>5.9448973100086659</c:v>
                </c:pt>
                <c:pt idx="60">
                  <c:v>5.9115802412640841</c:v>
                </c:pt>
                <c:pt idx="61">
                  <c:v>5.8919579082116673</c:v>
                </c:pt>
                <c:pt idx="62">
                  <c:v>5.8902601306788158</c:v>
                </c:pt>
                <c:pt idx="63">
                  <c:v>5.8771778875865079</c:v>
                </c:pt>
                <c:pt idx="64">
                  <c:v>5.8603857724084332</c:v>
                </c:pt>
                <c:pt idx="65">
                  <c:v>5.8471840580468637</c:v>
                </c:pt>
                <c:pt idx="66">
                  <c:v>5.8387241197011335</c:v>
                </c:pt>
                <c:pt idx="67">
                  <c:v>5.8092867173270513</c:v>
                </c:pt>
                <c:pt idx="68">
                  <c:v>5.7954071002260061</c:v>
                </c:pt>
                <c:pt idx="69">
                  <c:v>5.7896532307531841</c:v>
                </c:pt>
                <c:pt idx="70">
                  <c:v>5.773870463331674</c:v>
                </c:pt>
                <c:pt idx="71">
                  <c:v>5.7421660301747925</c:v>
                </c:pt>
                <c:pt idx="72">
                  <c:v>5.7181872006351036</c:v>
                </c:pt>
                <c:pt idx="73">
                  <c:v>5.6962893369185714</c:v>
                </c:pt>
                <c:pt idx="74">
                  <c:v>5.6523268984113804</c:v>
                </c:pt>
                <c:pt idx="75">
                  <c:v>5.6102343496664933</c:v>
                </c:pt>
                <c:pt idx="76">
                  <c:v>5.6102343496664933</c:v>
                </c:pt>
                <c:pt idx="77">
                  <c:v>5.5697585611929892</c:v>
                </c:pt>
                <c:pt idx="78">
                  <c:v>5.5322687242468911</c:v>
                </c:pt>
                <c:pt idx="79">
                  <c:v>5.4969762233400372</c:v>
                </c:pt>
                <c:pt idx="80">
                  <c:v>5.462129074835925</c:v>
                </c:pt>
                <c:pt idx="81">
                  <c:v>5.4282655949120517</c:v>
                </c:pt>
                <c:pt idx="82">
                  <c:v>5.3954041287266543</c:v>
                </c:pt>
                <c:pt idx="83">
                  <c:v>5.3844291644465363</c:v>
                </c:pt>
                <c:pt idx="84">
                  <c:v>5.3649937400822445</c:v>
                </c:pt>
                <c:pt idx="85">
                  <c:v>5.3377962772012948</c:v>
                </c:pt>
                <c:pt idx="86">
                  <c:v>5.314247467286707</c:v>
                </c:pt>
                <c:pt idx="87">
                  <c:v>5.2952572970818048</c:v>
                </c:pt>
                <c:pt idx="88">
                  <c:v>5.2930746002704732</c:v>
                </c:pt>
                <c:pt idx="89">
                  <c:v>5.2818527794129846</c:v>
                </c:pt>
                <c:pt idx="90">
                  <c:v>5.2741994196070676</c:v>
                </c:pt>
                <c:pt idx="91">
                  <c:v>5.2730566552316382</c:v>
                </c:pt>
                <c:pt idx="92">
                  <c:v>5.2728737762070939</c:v>
                </c:pt>
                <c:pt idx="93">
                  <c:v>5.2730249351429395</c:v>
                </c:pt>
                <c:pt idx="94">
                  <c:v>5.2767636896083419</c:v>
                </c:pt>
                <c:pt idx="95">
                  <c:v>5.2785698961566618</c:v>
                </c:pt>
                <c:pt idx="96">
                  <c:v>5.2839229024109891</c:v>
                </c:pt>
                <c:pt idx="97">
                  <c:v>5.2910449469569425</c:v>
                </c:pt>
                <c:pt idx="98">
                  <c:v>5.2942849658102267</c:v>
                </c:pt>
                <c:pt idx="99">
                  <c:v>5.3100935256442217</c:v>
                </c:pt>
                <c:pt idx="100">
                  <c:v>5.3342465935548082</c:v>
                </c:pt>
                <c:pt idx="101">
                  <c:v>5.3473167820426273</c:v>
                </c:pt>
                <c:pt idx="102">
                  <c:v>5.3625125996916765</c:v>
                </c:pt>
                <c:pt idx="103">
                  <c:v>5.3931601311587016</c:v>
                </c:pt>
                <c:pt idx="104">
                  <c:v>5.425227773765549</c:v>
                </c:pt>
                <c:pt idx="105">
                  <c:v>5.4570341063844117</c:v>
                </c:pt>
                <c:pt idx="106">
                  <c:v>5.4797689073449707</c:v>
                </c:pt>
                <c:pt idx="107">
                  <c:v>5.4869912992938206</c:v>
                </c:pt>
                <c:pt idx="108">
                  <c:v>5.5140558614593465</c:v>
                </c:pt>
                <c:pt idx="109">
                  <c:v>5.5366326638932355</c:v>
                </c:pt>
                <c:pt idx="110">
                  <c:v>5.5542814765730872</c:v>
                </c:pt>
                <c:pt idx="111">
                  <c:v>5.56636834184782</c:v>
                </c:pt>
                <c:pt idx="112">
                  <c:v>5.5671188180597548</c:v>
                </c:pt>
                <c:pt idx="113">
                  <c:v>5.572733880323959</c:v>
                </c:pt>
                <c:pt idx="114">
                  <c:v>5.5741296594850152</c:v>
                </c:pt>
                <c:pt idx="115">
                  <c:v>5.5714029823482081</c:v>
                </c:pt>
                <c:pt idx="116">
                  <c:v>5.5660645027007991</c:v>
                </c:pt>
                <c:pt idx="117">
                  <c:v>5.5659363819188057</c:v>
                </c:pt>
                <c:pt idx="118">
                  <c:v>5.5597303128529392</c:v>
                </c:pt>
                <c:pt idx="119">
                  <c:v>5.5537006983879129</c:v>
                </c:pt>
                <c:pt idx="120">
                  <c:v>5.5491671923827255</c:v>
                </c:pt>
                <c:pt idx="121">
                  <c:v>5.548893395999805</c:v>
                </c:pt>
                <c:pt idx="122">
                  <c:v>5.5462017320719257</c:v>
                </c:pt>
                <c:pt idx="123">
                  <c:v>5.5460584825161607</c:v>
                </c:pt>
                <c:pt idx="124">
                  <c:v>5.5456247230654254</c:v>
                </c:pt>
                <c:pt idx="125">
                  <c:v>5.5458463058178271</c:v>
                </c:pt>
                <c:pt idx="126">
                  <c:v>5.5466301509426277</c:v>
                </c:pt>
                <c:pt idx="127">
                  <c:v>5.5477348251492886</c:v>
                </c:pt>
                <c:pt idx="128">
                  <c:v>5.5518690899010048</c:v>
                </c:pt>
                <c:pt idx="129">
                  <c:v>5.5522336823701579</c:v>
                </c:pt>
                <c:pt idx="130">
                  <c:v>5.556262416993639</c:v>
                </c:pt>
                <c:pt idx="131">
                  <c:v>5.5581301263315623</c:v>
                </c:pt>
                <c:pt idx="132">
                  <c:v>5.5623886970314809</c:v>
                </c:pt>
                <c:pt idx="133">
                  <c:v>5.565284339075415</c:v>
                </c:pt>
                <c:pt idx="134">
                  <c:v>5.5661335387284367</c:v>
                </c:pt>
                <c:pt idx="135">
                  <c:v>5.5717761586992864</c:v>
                </c:pt>
                <c:pt idx="136">
                  <c:v>5.5730567012370162</c:v>
                </c:pt>
                <c:pt idx="137">
                  <c:v>5.5806022115047549</c:v>
                </c:pt>
                <c:pt idx="138">
                  <c:v>5.5868667445593605</c:v>
                </c:pt>
                <c:pt idx="139">
                  <c:v>5.5914395804538124</c:v>
                </c:pt>
                <c:pt idx="140">
                  <c:v>5.5938742024014818</c:v>
                </c:pt>
                <c:pt idx="141">
                  <c:v>5.5936392002218351</c:v>
                </c:pt>
                <c:pt idx="142">
                  <c:v>5.5933805488282147</c:v>
                </c:pt>
                <c:pt idx="143">
                  <c:v>5.5896080039583298</c:v>
                </c:pt>
                <c:pt idx="144">
                  <c:v>5.5823410392519754</c:v>
                </c:pt>
                <c:pt idx="145">
                  <c:v>5.5710772718053088</c:v>
                </c:pt>
                <c:pt idx="146">
                  <c:v>5.5555347681764315</c:v>
                </c:pt>
                <c:pt idx="147">
                  <c:v>5.5416115652953453</c:v>
                </c:pt>
                <c:pt idx="148">
                  <c:v>5.5361341171980811</c:v>
                </c:pt>
                <c:pt idx="149">
                  <c:v>5.512248938735878</c:v>
                </c:pt>
                <c:pt idx="150">
                  <c:v>5.4960283019105542</c:v>
                </c:pt>
                <c:pt idx="151">
                  <c:v>5.484461543569366</c:v>
                </c:pt>
                <c:pt idx="152">
                  <c:v>5.4531113927001291</c:v>
                </c:pt>
                <c:pt idx="153">
                  <c:v>5.4190440317209818</c:v>
                </c:pt>
                <c:pt idx="154">
                  <c:v>5.3832816660522829</c:v>
                </c:pt>
                <c:pt idx="155">
                  <c:v>5.3462117459995468</c:v>
                </c:pt>
                <c:pt idx="156">
                  <c:v>5.3085055254380968</c:v>
                </c:pt>
                <c:pt idx="157">
                  <c:v>5.3045413585083381</c:v>
                </c:pt>
                <c:pt idx="158">
                  <c:v>5.2712358691046077</c:v>
                </c:pt>
                <c:pt idx="159">
                  <c:v>5.2456266399325555</c:v>
                </c:pt>
                <c:pt idx="160">
                  <c:v>5.234903847239722</c:v>
                </c:pt>
                <c:pt idx="161">
                  <c:v>5.2193363328599194</c:v>
                </c:pt>
                <c:pt idx="162">
                  <c:v>5.2006873282443902</c:v>
                </c:pt>
                <c:pt idx="163">
                  <c:v>5.1694569931692316</c:v>
                </c:pt>
                <c:pt idx="164">
                  <c:v>5.1420397447243147</c:v>
                </c:pt>
                <c:pt idx="165">
                  <c:v>5.1194993049778077</c:v>
                </c:pt>
                <c:pt idx="166">
                  <c:v>5.1025994203927176</c:v>
                </c:pt>
                <c:pt idx="167">
                  <c:v>5.0920594845172804</c:v>
                </c:pt>
                <c:pt idx="168">
                  <c:v>5.088482979689716</c:v>
                </c:pt>
                <c:pt idx="169">
                  <c:v>5.0923715071422508</c:v>
                </c:pt>
                <c:pt idx="170">
                  <c:v>5.1041161843958918</c:v>
                </c:pt>
                <c:pt idx="171">
                  <c:v>5.1240008075475636</c:v>
                </c:pt>
                <c:pt idx="172">
                  <c:v>5.1292207413021726</c:v>
                </c:pt>
                <c:pt idx="173">
                  <c:v>5.1520448288327412</c:v>
                </c:pt>
                <c:pt idx="174">
                  <c:v>5.187902579270383</c:v>
                </c:pt>
                <c:pt idx="175">
                  <c:v>5.2312821801777432</c:v>
                </c:pt>
                <c:pt idx="176">
                  <c:v>5.2814321896758925</c:v>
                </c:pt>
                <c:pt idx="177">
                  <c:v>5.3375670384447433</c:v>
                </c:pt>
                <c:pt idx="178">
                  <c:v>5.3987862023832722</c:v>
                </c:pt>
                <c:pt idx="179">
                  <c:v>5.4638818004208245</c:v>
                </c:pt>
                <c:pt idx="180">
                  <c:v>5.5318345419158037</c:v>
                </c:pt>
                <c:pt idx="181">
                  <c:v>5.6012917769415216</c:v>
                </c:pt>
                <c:pt idx="182">
                  <c:v>5.6710991367421437</c:v>
                </c:pt>
                <c:pt idx="183">
                  <c:v>5.6861254486713619</c:v>
                </c:pt>
                <c:pt idx="184">
                  <c:v>5.7402252974857992</c:v>
                </c:pt>
                <c:pt idx="185">
                  <c:v>5.8076851228935107</c:v>
                </c:pt>
                <c:pt idx="186">
                  <c:v>5.8728625371183671</c:v>
                </c:pt>
                <c:pt idx="187">
                  <c:v>5.9351164476736038</c:v>
                </c:pt>
                <c:pt idx="188">
                  <c:v>5.9941326176534657</c:v>
                </c:pt>
                <c:pt idx="189">
                  <c:v>6.0247518337378025</c:v>
                </c:pt>
                <c:pt idx="190">
                  <c:v>6.0496826843701559</c:v>
                </c:pt>
                <c:pt idx="191">
                  <c:v>6.1016708108941149</c:v>
                </c:pt>
                <c:pt idx="192">
                  <c:v>6.1356884632126993</c:v>
                </c:pt>
                <c:pt idx="193">
                  <c:v>6.150235913369686</c:v>
                </c:pt>
                <c:pt idx="194">
                  <c:v>6.1955059044416103</c:v>
                </c:pt>
                <c:pt idx="195">
                  <c:v>6.2378261449609242</c:v>
                </c:pt>
                <c:pt idx="196">
                  <c:v>6.27760246425244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F5-4E36-A19D-DF43AF5824D6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y_SW</c:v>
                </c:pt>
                <c:pt idx="1">
                  <c:v>y (meter)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Sheet1!$B$4:$B$200</c:f>
              <c:numCache>
                <c:formatCode>0.000</c:formatCode>
                <c:ptCount val="19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9.177387481948461E-2</c:v>
                </c:pt>
                <c:pt idx="4">
                  <c:v>0.12</c:v>
                </c:pt>
                <c:pt idx="5">
                  <c:v>0.14412128489372986</c:v>
                </c:pt>
                <c:pt idx="6">
                  <c:v>0.16</c:v>
                </c:pt>
                <c:pt idx="7">
                  <c:v>0.16333306136059139</c:v>
                </c:pt>
                <c:pt idx="8">
                  <c:v>0.18146207546703227</c:v>
                </c:pt>
                <c:pt idx="9">
                  <c:v>0.2</c:v>
                </c:pt>
                <c:pt idx="10">
                  <c:v>0.20008661918283652</c:v>
                </c:pt>
                <c:pt idx="11">
                  <c:v>0.23784725822693217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0.34720520974176999</c:v>
                </c:pt>
                <c:pt idx="16">
                  <c:v>0.36</c:v>
                </c:pt>
                <c:pt idx="17">
                  <c:v>0.36659795461069872</c:v>
                </c:pt>
                <c:pt idx="18">
                  <c:v>0.39630887583976632</c:v>
                </c:pt>
                <c:pt idx="19">
                  <c:v>0.39999999999999997</c:v>
                </c:pt>
                <c:pt idx="20">
                  <c:v>0.41410214420561731</c:v>
                </c:pt>
                <c:pt idx="21">
                  <c:v>0.43999999999999995</c:v>
                </c:pt>
                <c:pt idx="22">
                  <c:v>0.46843826239101494</c:v>
                </c:pt>
                <c:pt idx="23">
                  <c:v>0.47999999999999993</c:v>
                </c:pt>
                <c:pt idx="24">
                  <c:v>0.48663992480504498</c:v>
                </c:pt>
                <c:pt idx="25">
                  <c:v>0.50472547210219931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0.57918743641398263</c:v>
                </c:pt>
                <c:pt idx="29">
                  <c:v>0.59744312401271149</c:v>
                </c:pt>
                <c:pt idx="30">
                  <c:v>0.6</c:v>
                </c:pt>
                <c:pt idx="31">
                  <c:v>0.61148754047745735</c:v>
                </c:pt>
                <c:pt idx="32">
                  <c:v>0.63905040610122776</c:v>
                </c:pt>
                <c:pt idx="33">
                  <c:v>0.64</c:v>
                </c:pt>
                <c:pt idx="34">
                  <c:v>0.6529475661492784</c:v>
                </c:pt>
                <c:pt idx="35">
                  <c:v>0.68</c:v>
                </c:pt>
                <c:pt idx="36">
                  <c:v>0.68384528715675563</c:v>
                </c:pt>
                <c:pt idx="37">
                  <c:v>0.69847677028202426</c:v>
                </c:pt>
                <c:pt idx="38">
                  <c:v>0.72000000000000008</c:v>
                </c:pt>
                <c:pt idx="39">
                  <c:v>0.72665449108967994</c:v>
                </c:pt>
                <c:pt idx="40">
                  <c:v>0.74272668818927745</c:v>
                </c:pt>
                <c:pt idx="41">
                  <c:v>0.76000000000000012</c:v>
                </c:pt>
                <c:pt idx="42">
                  <c:v>0.78672424500172111</c:v>
                </c:pt>
                <c:pt idx="43">
                  <c:v>0.80000000000000016</c:v>
                </c:pt>
                <c:pt idx="44">
                  <c:v>0.80575587215090272</c:v>
                </c:pt>
                <c:pt idx="45">
                  <c:v>0.84000000000000019</c:v>
                </c:pt>
                <c:pt idx="46">
                  <c:v>0.8620960515392323</c:v>
                </c:pt>
                <c:pt idx="47">
                  <c:v>0.88000000000000023</c:v>
                </c:pt>
                <c:pt idx="48">
                  <c:v>0.91809775516878567</c:v>
                </c:pt>
                <c:pt idx="49">
                  <c:v>0.92000000000000026</c:v>
                </c:pt>
                <c:pt idx="50">
                  <c:v>0.95546890638711279</c:v>
                </c:pt>
                <c:pt idx="51">
                  <c:v>0.9600000000000003</c:v>
                </c:pt>
                <c:pt idx="52">
                  <c:v>0.97398201461848599</c:v>
                </c:pt>
                <c:pt idx="53">
                  <c:v>0.99299339454357582</c:v>
                </c:pt>
                <c:pt idx="54">
                  <c:v>1.0000000000000002</c:v>
                </c:pt>
                <c:pt idx="55">
                  <c:v>1.0400000000000003</c:v>
                </c:pt>
                <c:pt idx="56">
                  <c:v>1.0486673392234451</c:v>
                </c:pt>
                <c:pt idx="57">
                  <c:v>1.0675702450931703</c:v>
                </c:pt>
                <c:pt idx="58">
                  <c:v>1.0800000000000003</c:v>
                </c:pt>
                <c:pt idx="59">
                  <c:v>1.1200000000000003</c:v>
                </c:pt>
                <c:pt idx="60">
                  <c:v>1.1440820880270766</c:v>
                </c:pt>
                <c:pt idx="61">
                  <c:v>1.1587166139292753</c:v>
                </c:pt>
                <c:pt idx="62">
                  <c:v>1.1600000000000004</c:v>
                </c:pt>
                <c:pt idx="63">
                  <c:v>1.1699675379675041</c:v>
                </c:pt>
                <c:pt idx="64">
                  <c:v>1.1829163370116893</c:v>
                </c:pt>
                <c:pt idx="65">
                  <c:v>1.193274220946378</c:v>
                </c:pt>
                <c:pt idx="66">
                  <c:v>1.2000000000000004</c:v>
                </c:pt>
                <c:pt idx="67">
                  <c:v>1.2237825457170952</c:v>
                </c:pt>
                <c:pt idx="68">
                  <c:v>1.2352405473453376</c:v>
                </c:pt>
                <c:pt idx="69">
                  <c:v>1.2400000000000004</c:v>
                </c:pt>
                <c:pt idx="70">
                  <c:v>1.2531475184650271</c:v>
                </c:pt>
                <c:pt idx="71">
                  <c:v>1.2800000000000005</c:v>
                </c:pt>
                <c:pt idx="72">
                  <c:v>1.300705333210691</c:v>
                </c:pt>
                <c:pt idx="73">
                  <c:v>1.3200000000000005</c:v>
                </c:pt>
                <c:pt idx="74">
                  <c:v>1.3600000000000005</c:v>
                </c:pt>
                <c:pt idx="75">
                  <c:v>1.4000000000000006</c:v>
                </c:pt>
                <c:pt idx="76">
                  <c:v>1.4000000000000006</c:v>
                </c:pt>
                <c:pt idx="77">
                  <c:v>1.4400000000000006</c:v>
                </c:pt>
                <c:pt idx="78">
                  <c:v>1.4800000000000006</c:v>
                </c:pt>
                <c:pt idx="79">
                  <c:v>1.5200000000000007</c:v>
                </c:pt>
                <c:pt idx="80">
                  <c:v>1.5600000000000007</c:v>
                </c:pt>
                <c:pt idx="81">
                  <c:v>1.6000000000000008</c:v>
                </c:pt>
                <c:pt idx="82">
                  <c:v>1.6400000000000008</c:v>
                </c:pt>
                <c:pt idx="83">
                  <c:v>1.6542385722288242</c:v>
                </c:pt>
                <c:pt idx="84">
                  <c:v>1.6800000000000008</c:v>
                </c:pt>
                <c:pt idx="85">
                  <c:v>1.7200000000000009</c:v>
                </c:pt>
                <c:pt idx="86">
                  <c:v>1.7600000000000009</c:v>
                </c:pt>
                <c:pt idx="87">
                  <c:v>1.8000000000000009</c:v>
                </c:pt>
                <c:pt idx="88">
                  <c:v>1.8054752748047422</c:v>
                </c:pt>
                <c:pt idx="89">
                  <c:v>1.840000000000001</c:v>
                </c:pt>
                <c:pt idx="90">
                  <c:v>1.880000000000001</c:v>
                </c:pt>
                <c:pt idx="91">
                  <c:v>1.8942114018434768</c:v>
                </c:pt>
                <c:pt idx="92">
                  <c:v>1.920000000000001</c:v>
                </c:pt>
                <c:pt idx="93">
                  <c:v>1.9224784807804469</c:v>
                </c:pt>
                <c:pt idx="94">
                  <c:v>1.9510212262466122</c:v>
                </c:pt>
                <c:pt idx="95">
                  <c:v>1.9600000000000011</c:v>
                </c:pt>
                <c:pt idx="96">
                  <c:v>1.9802660215314789</c:v>
                </c:pt>
                <c:pt idx="97">
                  <c:v>2.0000000000000009</c:v>
                </c:pt>
                <c:pt idx="98">
                  <c:v>2.0077571722552081</c:v>
                </c:pt>
                <c:pt idx="99">
                  <c:v>2.0400000000000009</c:v>
                </c:pt>
                <c:pt idx="100">
                  <c:v>2.080000000000001</c:v>
                </c:pt>
                <c:pt idx="101">
                  <c:v>2.0991606957902214</c:v>
                </c:pt>
                <c:pt idx="102">
                  <c:v>2.120000000000001</c:v>
                </c:pt>
                <c:pt idx="103">
                  <c:v>2.160000000000001</c:v>
                </c:pt>
                <c:pt idx="104">
                  <c:v>2.2000000000000011</c:v>
                </c:pt>
                <c:pt idx="105">
                  <c:v>2.2400000000000011</c:v>
                </c:pt>
                <c:pt idx="106">
                  <c:v>2.270000704760732</c:v>
                </c:pt>
                <c:pt idx="107">
                  <c:v>2.2800000000000011</c:v>
                </c:pt>
                <c:pt idx="108">
                  <c:v>2.3200000000000012</c:v>
                </c:pt>
                <c:pt idx="109">
                  <c:v>2.3600000000000012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2.4433068613649143</c:v>
                </c:pt>
                <c:pt idx="113">
                  <c:v>2.4800000000000013</c:v>
                </c:pt>
                <c:pt idx="114">
                  <c:v>2.5200000000000014</c:v>
                </c:pt>
                <c:pt idx="115">
                  <c:v>2.5600000000000014</c:v>
                </c:pt>
                <c:pt idx="116">
                  <c:v>2.6000000000000014</c:v>
                </c:pt>
                <c:pt idx="117">
                  <c:v>2.6008571609186077</c:v>
                </c:pt>
                <c:pt idx="118">
                  <c:v>2.6400000000000015</c:v>
                </c:pt>
                <c:pt idx="119">
                  <c:v>2.6800000000000015</c:v>
                </c:pt>
                <c:pt idx="120">
                  <c:v>2.7171737714013937</c:v>
                </c:pt>
                <c:pt idx="121">
                  <c:v>2.7200000000000015</c:v>
                </c:pt>
                <c:pt idx="122">
                  <c:v>2.7600000000000016</c:v>
                </c:pt>
                <c:pt idx="123">
                  <c:v>2.7636836564624847</c:v>
                </c:pt>
                <c:pt idx="124">
                  <c:v>2.7889177056399062</c:v>
                </c:pt>
                <c:pt idx="125">
                  <c:v>2.8000000000000016</c:v>
                </c:pt>
                <c:pt idx="126">
                  <c:v>2.8198631751576442</c:v>
                </c:pt>
                <c:pt idx="127">
                  <c:v>2.8400000000000016</c:v>
                </c:pt>
                <c:pt idx="128">
                  <c:v>2.8770994668062504</c:v>
                </c:pt>
                <c:pt idx="129">
                  <c:v>2.8800000000000017</c:v>
                </c:pt>
                <c:pt idx="130">
                  <c:v>2.9086850028275775</c:v>
                </c:pt>
                <c:pt idx="131">
                  <c:v>2.9200000000000017</c:v>
                </c:pt>
                <c:pt idx="132">
                  <c:v>2.9440262095641594</c:v>
                </c:pt>
                <c:pt idx="133">
                  <c:v>2.9600000000000017</c:v>
                </c:pt>
                <c:pt idx="134">
                  <c:v>2.9645551936331054</c:v>
                </c:pt>
                <c:pt idx="135">
                  <c:v>2.9935390759206184</c:v>
                </c:pt>
                <c:pt idx="136">
                  <c:v>3.0000000000000018</c:v>
                </c:pt>
                <c:pt idx="137">
                  <c:v>3.0400000000000018</c:v>
                </c:pt>
                <c:pt idx="138">
                  <c:v>3.0800000000000018</c:v>
                </c:pt>
                <c:pt idx="139">
                  <c:v>3.1200000000000019</c:v>
                </c:pt>
                <c:pt idx="140">
                  <c:v>3.1600000000000019</c:v>
                </c:pt>
                <c:pt idx="141">
                  <c:v>3.1933197731268801</c:v>
                </c:pt>
                <c:pt idx="142">
                  <c:v>3.200000000000002</c:v>
                </c:pt>
                <c:pt idx="143">
                  <c:v>3.240000000000002</c:v>
                </c:pt>
                <c:pt idx="144">
                  <c:v>3.280000000000002</c:v>
                </c:pt>
                <c:pt idx="145">
                  <c:v>3.3200000000000021</c:v>
                </c:pt>
                <c:pt idx="146">
                  <c:v>3.3600000000000021</c:v>
                </c:pt>
                <c:pt idx="147">
                  <c:v>3.3896375449416434</c:v>
                </c:pt>
                <c:pt idx="148">
                  <c:v>3.4000000000000021</c:v>
                </c:pt>
                <c:pt idx="149">
                  <c:v>3.4400000000000022</c:v>
                </c:pt>
                <c:pt idx="150">
                  <c:v>3.4641971135300915</c:v>
                </c:pt>
                <c:pt idx="151">
                  <c:v>3.4800000000000022</c:v>
                </c:pt>
                <c:pt idx="152">
                  <c:v>3.5200000000000022</c:v>
                </c:pt>
                <c:pt idx="153">
                  <c:v>3.5600000000000023</c:v>
                </c:pt>
                <c:pt idx="154">
                  <c:v>3.6000000000000023</c:v>
                </c:pt>
                <c:pt idx="155">
                  <c:v>3.6400000000000023</c:v>
                </c:pt>
                <c:pt idx="156">
                  <c:v>3.6800000000000024</c:v>
                </c:pt>
                <c:pt idx="157">
                  <c:v>3.6842086818901438</c:v>
                </c:pt>
                <c:pt idx="158">
                  <c:v>3.7200000000000024</c:v>
                </c:pt>
                <c:pt idx="159">
                  <c:v>3.7479557085052022</c:v>
                </c:pt>
                <c:pt idx="160">
                  <c:v>3.7600000000000025</c:v>
                </c:pt>
                <c:pt idx="161">
                  <c:v>3.7779166465453087</c:v>
                </c:pt>
                <c:pt idx="162">
                  <c:v>3.8000000000000025</c:v>
                </c:pt>
                <c:pt idx="163">
                  <c:v>3.8400000000000025</c:v>
                </c:pt>
                <c:pt idx="164">
                  <c:v>3.8800000000000026</c:v>
                </c:pt>
                <c:pt idx="165">
                  <c:v>3.9200000000000026</c:v>
                </c:pt>
                <c:pt idx="166">
                  <c:v>3.9600000000000026</c:v>
                </c:pt>
                <c:pt idx="167">
                  <c:v>4.0000000000000027</c:v>
                </c:pt>
                <c:pt idx="168">
                  <c:v>4.0400000000000027</c:v>
                </c:pt>
                <c:pt idx="169">
                  <c:v>4.0800000000000027</c:v>
                </c:pt>
                <c:pt idx="170">
                  <c:v>4.1200000000000028</c:v>
                </c:pt>
                <c:pt idx="171">
                  <c:v>4.1600000000000028</c:v>
                </c:pt>
                <c:pt idx="172">
                  <c:v>4.1684270200749509</c:v>
                </c:pt>
                <c:pt idx="173">
                  <c:v>4.2000000000000028</c:v>
                </c:pt>
                <c:pt idx="174">
                  <c:v>4.2400000000000029</c:v>
                </c:pt>
                <c:pt idx="175">
                  <c:v>4.2800000000000029</c:v>
                </c:pt>
                <c:pt idx="176">
                  <c:v>4.3200000000000029</c:v>
                </c:pt>
                <c:pt idx="177">
                  <c:v>4.360000000000003</c:v>
                </c:pt>
                <c:pt idx="178">
                  <c:v>4.400000000000003</c:v>
                </c:pt>
                <c:pt idx="179">
                  <c:v>4.4400000000000031</c:v>
                </c:pt>
                <c:pt idx="180">
                  <c:v>4.4800000000000031</c:v>
                </c:pt>
                <c:pt idx="181">
                  <c:v>4.5200000000000031</c:v>
                </c:pt>
                <c:pt idx="182">
                  <c:v>4.5600000000000032</c:v>
                </c:pt>
                <c:pt idx="183">
                  <c:v>4.5686479932345643</c:v>
                </c:pt>
                <c:pt idx="184">
                  <c:v>4.6000000000000032</c:v>
                </c:pt>
                <c:pt idx="185">
                  <c:v>4.6400000000000032</c:v>
                </c:pt>
                <c:pt idx="186">
                  <c:v>4.6800000000000033</c:v>
                </c:pt>
                <c:pt idx="187">
                  <c:v>4.7200000000000033</c:v>
                </c:pt>
                <c:pt idx="188">
                  <c:v>4.7600000000000033</c:v>
                </c:pt>
                <c:pt idx="189">
                  <c:v>4.7817422218727703</c:v>
                </c:pt>
                <c:pt idx="190">
                  <c:v>4.8000000000000034</c:v>
                </c:pt>
                <c:pt idx="191">
                  <c:v>4.8400000000000034</c:v>
                </c:pt>
                <c:pt idx="192">
                  <c:v>4.8677177777340983</c:v>
                </c:pt>
                <c:pt idx="193">
                  <c:v>4.8800000000000034</c:v>
                </c:pt>
                <c:pt idx="194">
                  <c:v>4.9200000000000035</c:v>
                </c:pt>
                <c:pt idx="195">
                  <c:v>4.9600000000000035</c:v>
                </c:pt>
                <c:pt idx="196">
                  <c:v>5</c:v>
                </c:pt>
              </c:numCache>
            </c:numRef>
          </c:xVal>
          <c:yVal>
            <c:numRef>
              <c:f>Sheet1!$F$4:$F$200</c:f>
              <c:numCache>
                <c:formatCode>0.0000E+00</c:formatCode>
                <c:ptCount val="197"/>
                <c:pt idx="0">
                  <c:v>3.0000000000000018</c:v>
                </c:pt>
                <c:pt idx="1">
                  <c:v>3.001849541874746</c:v>
                </c:pt>
                <c:pt idx="2">
                  <c:v>3.0073814160466554</c:v>
                </c:pt>
                <c:pt idx="3">
                  <c:v>3.0096408093377827</c:v>
                </c:pt>
                <c:pt idx="4">
                  <c:v>3.0166197205727916</c:v>
                </c:pt>
                <c:pt idx="5">
                  <c:v>3.0240731253712898</c:v>
                </c:pt>
                <c:pt idx="6">
                  <c:v>3.0295778647432399</c:v>
                </c:pt>
                <c:pt idx="7">
                  <c:v>3.0308099215632303</c:v>
                </c:pt>
                <c:pt idx="8">
                  <c:v>3.0381042378950358</c:v>
                </c:pt>
                <c:pt idx="9">
                  <c:v>3.0461998676287143</c:v>
                </c:pt>
                <c:pt idx="10">
                  <c:v>3.0462398582274797</c:v>
                </c:pt>
                <c:pt idx="11">
                  <c:v>3.065229222790816</c:v>
                </c:pt>
                <c:pt idx="12">
                  <c:v>3.0664169318057382</c:v>
                </c:pt>
                <c:pt idx="13">
                  <c:v>3.0901555063284083</c:v>
                </c:pt>
                <c:pt idx="14">
                  <c:v>3.117317504204645</c:v>
                </c:pt>
                <c:pt idx="15">
                  <c:v>3.1376298176367574</c:v>
                </c:pt>
                <c:pt idx="16">
                  <c:v>3.1477120314194504</c:v>
                </c:pt>
                <c:pt idx="17">
                  <c:v>3.1530050136563936</c:v>
                </c:pt>
                <c:pt idx="18">
                  <c:v>3.177875461699025</c:v>
                </c:pt>
                <c:pt idx="19">
                  <c:v>3.1810757388786177</c:v>
                </c:pt>
                <c:pt idx="20">
                  <c:v>3.1934619850409458</c:v>
                </c:pt>
                <c:pt idx="21">
                  <c:v>3.2170873181829012</c:v>
                </c:pt>
                <c:pt idx="22">
                  <c:v>3.2440958663055168</c:v>
                </c:pt>
                <c:pt idx="23">
                  <c:v>3.2553493362171735</c:v>
                </c:pt>
                <c:pt idx="24">
                  <c:v>3.2618742732601906</c:v>
                </c:pt>
                <c:pt idx="25">
                  <c:v>3.2799327946118897</c:v>
                </c:pt>
                <c:pt idx="26">
                  <c:v>3.2953821105790104</c:v>
                </c:pt>
                <c:pt idx="27">
                  <c:v>3.3362445451895821</c:v>
                </c:pt>
                <c:pt idx="28">
                  <c:v>3.3556895229734862</c:v>
                </c:pt>
                <c:pt idx="29">
                  <c:v>3.3736690717628974</c:v>
                </c:pt>
                <c:pt idx="30">
                  <c:v>3.3761360846345831</c:v>
                </c:pt>
                <c:pt idx="31">
                  <c:v>3.386962858064726</c:v>
                </c:pt>
                <c:pt idx="32">
                  <c:v>3.410938342418119</c:v>
                </c:pt>
                <c:pt idx="33">
                  <c:v>3.4117321955396727</c:v>
                </c:pt>
                <c:pt idx="34">
                  <c:v>3.4223418115499258</c:v>
                </c:pt>
                <c:pt idx="35">
                  <c:v>3.4424026412576918</c:v>
                </c:pt>
                <c:pt idx="36">
                  <c:v>3.4450750247206159</c:v>
                </c:pt>
                <c:pt idx="37">
                  <c:v>3.4549229520192903</c:v>
                </c:pt>
                <c:pt idx="38">
                  <c:v>3.467929559256727</c:v>
                </c:pt>
                <c:pt idx="39">
                  <c:v>3.4716257210612795</c:v>
                </c:pt>
                <c:pt idx="40">
                  <c:v>3.4800700459967016</c:v>
                </c:pt>
                <c:pt idx="41">
                  <c:v>3.4880857285764182</c:v>
                </c:pt>
                <c:pt idx="42">
                  <c:v>3.498452650993443</c:v>
                </c:pt>
                <c:pt idx="43">
                  <c:v>3.5026842127901556</c:v>
                </c:pt>
                <c:pt idx="44">
                  <c:v>3.5043173352120425</c:v>
                </c:pt>
                <c:pt idx="45">
                  <c:v>3.5116379057710145</c:v>
                </c:pt>
                <c:pt idx="46">
                  <c:v>3.5141553374604548</c:v>
                </c:pt>
                <c:pt idx="47">
                  <c:v>3.5149082859085401</c:v>
                </c:pt>
                <c:pt idx="48">
                  <c:v>3.5127170296851031</c:v>
                </c:pt>
                <c:pt idx="49">
                  <c:v>3.5124715202515455</c:v>
                </c:pt>
                <c:pt idx="50">
                  <c:v>3.5055415315305556</c:v>
                </c:pt>
                <c:pt idx="51">
                  <c:v>3.5043344721860472</c:v>
                </c:pt>
                <c:pt idx="52">
                  <c:v>3.500143287318787</c:v>
                </c:pt>
                <c:pt idx="53">
                  <c:v>3.4933681165210739</c:v>
                </c:pt>
                <c:pt idx="54">
                  <c:v>3.490549470344753</c:v>
                </c:pt>
                <c:pt idx="55">
                  <c:v>3.471785950872281</c:v>
                </c:pt>
                <c:pt idx="56">
                  <c:v>3.4672539218285143</c:v>
                </c:pt>
                <c:pt idx="57">
                  <c:v>3.456889617167437</c:v>
                </c:pt>
                <c:pt idx="58">
                  <c:v>3.4496990771519167</c:v>
                </c:pt>
                <c:pt idx="59">
                  <c:v>3.4249286716454446</c:v>
                </c:pt>
                <c:pt idx="60">
                  <c:v>3.4091145653845225</c:v>
                </c:pt>
                <c:pt idx="61">
                  <c:v>3.3993525340308182</c:v>
                </c:pt>
                <c:pt idx="62">
                  <c:v>3.3984974236838315</c:v>
                </c:pt>
                <c:pt idx="63">
                  <c:v>3.391884560261937</c:v>
                </c:pt>
                <c:pt idx="64">
                  <c:v>3.3834457768098942</c:v>
                </c:pt>
                <c:pt idx="65">
                  <c:v>3.3769488340153591</c:v>
                </c:pt>
                <c:pt idx="66">
                  <c:v>3.3727621096898539</c:v>
                </c:pt>
                <c:pt idx="67">
                  <c:v>3.3584737864209462</c:v>
                </c:pt>
                <c:pt idx="68">
                  <c:v>3.3519230984889772</c:v>
                </c:pt>
                <c:pt idx="69">
                  <c:v>3.349265940450779</c:v>
                </c:pt>
                <c:pt idx="70">
                  <c:v>3.3419687609455697</c:v>
                </c:pt>
                <c:pt idx="71">
                  <c:v>3.327864869253979</c:v>
                </c:pt>
                <c:pt idx="72">
                  <c:v>3.3182472040733191</c:v>
                </c:pt>
                <c:pt idx="73">
                  <c:v>3.309817058402829</c:v>
                </c:pt>
                <c:pt idx="74">
                  <c:v>3.2955657243413956</c:v>
                </c:pt>
                <c:pt idx="75">
                  <c:v>3.2851409644165863</c:v>
                </c:pt>
                <c:pt idx="76">
                  <c:v>3.2851409644165863</c:v>
                </c:pt>
                <c:pt idx="77">
                  <c:v>3.2791820335403976</c:v>
                </c:pt>
                <c:pt idx="78">
                  <c:v>3.2778347854886305</c:v>
                </c:pt>
                <c:pt idx="79">
                  <c:v>3.2807167384878069</c:v>
                </c:pt>
                <c:pt idx="80">
                  <c:v>3.2884721877311263</c:v>
                </c:pt>
                <c:pt idx="81">
                  <c:v>3.3011824419233586</c:v>
                </c:pt>
                <c:pt idx="82">
                  <c:v>3.3188555281946206</c:v>
                </c:pt>
                <c:pt idx="83">
                  <c:v>3.3262846074937289</c:v>
                </c:pt>
                <c:pt idx="84">
                  <c:v>3.3411767088005475</c:v>
                </c:pt>
                <c:pt idx="85">
                  <c:v>3.3683202358420132</c:v>
                </c:pt>
                <c:pt idx="86">
                  <c:v>3.3996535384070832</c:v>
                </c:pt>
                <c:pt idx="87">
                  <c:v>3.4346683618544587</c:v>
                </c:pt>
                <c:pt idx="88">
                  <c:v>3.4397404914333722</c:v>
                </c:pt>
                <c:pt idx="89">
                  <c:v>3.4728158823776201</c:v>
                </c:pt>
                <c:pt idx="90">
                  <c:v>3.5132994779970725</c:v>
                </c:pt>
                <c:pt idx="91">
                  <c:v>3.5279964920634277</c:v>
                </c:pt>
                <c:pt idx="92">
                  <c:v>3.5551639466810472</c:v>
                </c:pt>
                <c:pt idx="93">
                  <c:v>3.5577731303780649</c:v>
                </c:pt>
                <c:pt idx="94">
                  <c:v>3.5875869791614687</c:v>
                </c:pt>
                <c:pt idx="95">
                  <c:v>3.5969969914979649</c:v>
                </c:pt>
                <c:pt idx="96">
                  <c:v>3.6180513897176203</c:v>
                </c:pt>
                <c:pt idx="97">
                  <c:v>3.6378155438041588</c:v>
                </c:pt>
                <c:pt idx="98">
                  <c:v>3.6454482084344866</c:v>
                </c:pt>
                <c:pt idx="99">
                  <c:v>3.6760279092853181</c:v>
                </c:pt>
                <c:pt idx="100">
                  <c:v>3.7084384968248907</c:v>
                </c:pt>
                <c:pt idx="101">
                  <c:v>3.7220066201712241</c:v>
                </c:pt>
                <c:pt idx="102">
                  <c:v>3.7347244336702921</c:v>
                </c:pt>
                <c:pt idx="103">
                  <c:v>3.7542572551507112</c:v>
                </c:pt>
                <c:pt idx="104">
                  <c:v>3.7664408792415962</c:v>
                </c:pt>
                <c:pt idx="105">
                  <c:v>3.7715091047250451</c:v>
                </c:pt>
                <c:pt idx="106">
                  <c:v>3.7710797015792226</c:v>
                </c:pt>
                <c:pt idx="107">
                  <c:v>3.7700945366229766</c:v>
                </c:pt>
                <c:pt idx="108">
                  <c:v>3.7624648080066212</c:v>
                </c:pt>
                <c:pt idx="109">
                  <c:v>3.7500254790714478</c:v>
                </c:pt>
                <c:pt idx="110">
                  <c:v>3.7340768137919982</c:v>
                </c:pt>
                <c:pt idx="111">
                  <c:v>3.7159737361258403</c:v>
                </c:pt>
                <c:pt idx="112">
                  <c:v>3.7144373568396278</c:v>
                </c:pt>
                <c:pt idx="113">
                  <c:v>3.6975736270828707</c:v>
                </c:pt>
                <c:pt idx="114">
                  <c:v>3.6800965992688139</c:v>
                </c:pt>
                <c:pt idx="115">
                  <c:v>3.6653193798461063</c:v>
                </c:pt>
                <c:pt idx="116">
                  <c:v>3.6539075306253936</c:v>
                </c:pt>
                <c:pt idx="117">
                  <c:v>3.6537019159396844</c:v>
                </c:pt>
                <c:pt idx="118">
                  <c:v>3.6459423906613804</c:v>
                </c:pt>
                <c:pt idx="119">
                  <c:v>3.6411913369866622</c:v>
                </c:pt>
                <c:pt idx="120">
                  <c:v>3.6390605560465561</c:v>
                </c:pt>
                <c:pt idx="121">
                  <c:v>3.6389637990826698</c:v>
                </c:pt>
                <c:pt idx="122">
                  <c:v>3.6383022858666521</c:v>
                </c:pt>
                <c:pt idx="123">
                  <c:v>3.6382976138246113</c:v>
                </c:pt>
                <c:pt idx="124">
                  <c:v>3.6383114827850789</c:v>
                </c:pt>
                <c:pt idx="125">
                  <c:v>3.6382175018228824</c:v>
                </c:pt>
                <c:pt idx="126">
                  <c:v>3.6381615412143784</c:v>
                </c:pt>
                <c:pt idx="127">
                  <c:v>3.6378561033213006</c:v>
                </c:pt>
                <c:pt idx="128">
                  <c:v>3.6364557934919359</c:v>
                </c:pt>
                <c:pt idx="129">
                  <c:v>3.6362537929072825</c:v>
                </c:pt>
                <c:pt idx="130">
                  <c:v>3.6339494943854667</c:v>
                </c:pt>
                <c:pt idx="131">
                  <c:v>3.6328017991036177</c:v>
                </c:pt>
                <c:pt idx="132">
                  <c:v>3.6293088134341507</c:v>
                </c:pt>
                <c:pt idx="133">
                  <c:v>3.6265607679704281</c:v>
                </c:pt>
                <c:pt idx="134">
                  <c:v>3.6257331053247714</c:v>
                </c:pt>
                <c:pt idx="135">
                  <c:v>3.6193667219930439</c:v>
                </c:pt>
                <c:pt idx="136">
                  <c:v>3.6176004372233175</c:v>
                </c:pt>
                <c:pt idx="137">
                  <c:v>3.6056940648693354</c:v>
                </c:pt>
                <c:pt idx="138">
                  <c:v>3.5911628889751728</c:v>
                </c:pt>
                <c:pt idx="139">
                  <c:v>3.5744350351215268</c:v>
                </c:pt>
                <c:pt idx="140">
                  <c:v>3.5550507837303731</c:v>
                </c:pt>
                <c:pt idx="141">
                  <c:v>3.5379701047230205</c:v>
                </c:pt>
                <c:pt idx="142">
                  <c:v>3.5343092694360343</c:v>
                </c:pt>
                <c:pt idx="143">
                  <c:v>3.5117264924496463</c:v>
                </c:pt>
                <c:pt idx="144">
                  <c:v>3.4883256677097205</c:v>
                </c:pt>
                <c:pt idx="145">
                  <c:v>3.4647357685714852</c:v>
                </c:pt>
                <c:pt idx="146">
                  <c:v>3.4411922545214284</c:v>
                </c:pt>
                <c:pt idx="147">
                  <c:v>3.4245773012481333</c:v>
                </c:pt>
                <c:pt idx="148">
                  <c:v>3.4189048611886852</c:v>
                </c:pt>
                <c:pt idx="149">
                  <c:v>3.3981487550262406</c:v>
                </c:pt>
                <c:pt idx="150">
                  <c:v>3.3868043046974696</c:v>
                </c:pt>
                <c:pt idx="151">
                  <c:v>3.3798816104471068</c:v>
                </c:pt>
                <c:pt idx="152">
                  <c:v>3.3646928876018727</c:v>
                </c:pt>
                <c:pt idx="153">
                  <c:v>3.3535649250835036</c:v>
                </c:pt>
                <c:pt idx="154">
                  <c:v>3.3470748694339858</c:v>
                </c:pt>
                <c:pt idx="155">
                  <c:v>3.3455136430631183</c:v>
                </c:pt>
                <c:pt idx="156">
                  <c:v>3.349303864965814</c:v>
                </c:pt>
                <c:pt idx="157">
                  <c:v>3.3500166839926631</c:v>
                </c:pt>
                <c:pt idx="158">
                  <c:v>3.358617347118793</c:v>
                </c:pt>
                <c:pt idx="159">
                  <c:v>3.3684687128166471</c:v>
                </c:pt>
                <c:pt idx="160">
                  <c:v>3.3735640366195616</c:v>
                </c:pt>
                <c:pt idx="161">
                  <c:v>3.3820652599543473</c:v>
                </c:pt>
                <c:pt idx="162">
                  <c:v>3.3940818851957215</c:v>
                </c:pt>
                <c:pt idx="163">
                  <c:v>3.4200109600417443</c:v>
                </c:pt>
                <c:pt idx="164">
                  <c:v>3.4509911106145967</c:v>
                </c:pt>
                <c:pt idx="165">
                  <c:v>3.4864059091160002</c:v>
                </c:pt>
                <c:pt idx="166">
                  <c:v>3.5256950205149002</c:v>
                </c:pt>
                <c:pt idx="167">
                  <c:v>3.5678725947958125</c:v>
                </c:pt>
                <c:pt idx="168">
                  <c:v>3.6124785200862157</c:v>
                </c:pt>
                <c:pt idx="169">
                  <c:v>3.6592854897924121</c:v>
                </c:pt>
                <c:pt idx="170">
                  <c:v>3.7068340069852228</c:v>
                </c:pt>
                <c:pt idx="171">
                  <c:v>3.753905364664297</c:v>
                </c:pt>
                <c:pt idx="172">
                  <c:v>3.7636235087361776</c:v>
                </c:pt>
                <c:pt idx="173">
                  <c:v>3.799180376524248</c:v>
                </c:pt>
                <c:pt idx="174">
                  <c:v>3.8412163929013632</c:v>
                </c:pt>
                <c:pt idx="175">
                  <c:v>3.8788988659167285</c:v>
                </c:pt>
                <c:pt idx="176">
                  <c:v>3.9109144801242794</c:v>
                </c:pt>
                <c:pt idx="177">
                  <c:v>3.9362796260012454</c:v>
                </c:pt>
                <c:pt idx="178">
                  <c:v>3.954088334185363</c:v>
                </c:pt>
                <c:pt idx="179">
                  <c:v>3.9635205773565017</c:v>
                </c:pt>
                <c:pt idx="180">
                  <c:v>3.9640748116154181</c:v>
                </c:pt>
                <c:pt idx="181">
                  <c:v>3.9553130759539927</c:v>
                </c:pt>
                <c:pt idx="182">
                  <c:v>3.9372104983035388</c:v>
                </c:pt>
                <c:pt idx="183">
                  <c:v>3.9321063713026425</c:v>
                </c:pt>
                <c:pt idx="184">
                  <c:v>3.9100873883621756</c:v>
                </c:pt>
                <c:pt idx="185">
                  <c:v>3.8744401136245612</c:v>
                </c:pt>
                <c:pt idx="186">
                  <c:v>3.8307380569494627</c:v>
                </c:pt>
                <c:pt idx="187">
                  <c:v>3.7796629273140008</c:v>
                </c:pt>
                <c:pt idx="188">
                  <c:v>3.7218009610950391</c:v>
                </c:pt>
                <c:pt idx="189">
                  <c:v>3.6877307359841525</c:v>
                </c:pt>
                <c:pt idx="190">
                  <c:v>3.6577686904118014</c:v>
                </c:pt>
                <c:pt idx="191">
                  <c:v>3.5882239836216061</c:v>
                </c:pt>
                <c:pt idx="192">
                  <c:v>3.5370433042756613</c:v>
                </c:pt>
                <c:pt idx="193">
                  <c:v>3.513654538216449</c:v>
                </c:pt>
                <c:pt idx="194">
                  <c:v>3.434662307453304</c:v>
                </c:pt>
                <c:pt idx="195">
                  <c:v>3.3516563449514458</c:v>
                </c:pt>
                <c:pt idx="196">
                  <c:v>3.2650729706021329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F5-4E36-A19D-DF43AF5824D6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wL</c:v>
                </c:pt>
                <c:pt idx="1">
                  <c:v>wL (deg/sec)</c:v>
                </c:pt>
                <c:pt idx="2">
                  <c:v>Ref. Coordinate System: Base-1</c:v>
                </c:pt>
              </c:strCache>
            </c:strRef>
          </c:tx>
          <c:xVal>
            <c:numRef>
              <c:f>Sheet1!$B$4:$B$200</c:f>
              <c:numCache>
                <c:formatCode>0.000</c:formatCode>
                <c:ptCount val="19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9.177387481948461E-2</c:v>
                </c:pt>
                <c:pt idx="4">
                  <c:v>0.12</c:v>
                </c:pt>
                <c:pt idx="5">
                  <c:v>0.14412128489372986</c:v>
                </c:pt>
                <c:pt idx="6">
                  <c:v>0.16</c:v>
                </c:pt>
                <c:pt idx="7">
                  <c:v>0.16333306136059139</c:v>
                </c:pt>
                <c:pt idx="8">
                  <c:v>0.18146207546703227</c:v>
                </c:pt>
                <c:pt idx="9">
                  <c:v>0.2</c:v>
                </c:pt>
                <c:pt idx="10">
                  <c:v>0.20008661918283652</c:v>
                </c:pt>
                <c:pt idx="11">
                  <c:v>0.23784725822693217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0.34720520974176999</c:v>
                </c:pt>
                <c:pt idx="16">
                  <c:v>0.36</c:v>
                </c:pt>
                <c:pt idx="17">
                  <c:v>0.36659795461069872</c:v>
                </c:pt>
                <c:pt idx="18">
                  <c:v>0.39630887583976632</c:v>
                </c:pt>
                <c:pt idx="19">
                  <c:v>0.39999999999999997</c:v>
                </c:pt>
                <c:pt idx="20">
                  <c:v>0.41410214420561731</c:v>
                </c:pt>
                <c:pt idx="21">
                  <c:v>0.43999999999999995</c:v>
                </c:pt>
                <c:pt idx="22">
                  <c:v>0.46843826239101494</c:v>
                </c:pt>
                <c:pt idx="23">
                  <c:v>0.47999999999999993</c:v>
                </c:pt>
                <c:pt idx="24">
                  <c:v>0.48663992480504498</c:v>
                </c:pt>
                <c:pt idx="25">
                  <c:v>0.50472547210219931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0.57918743641398263</c:v>
                </c:pt>
                <c:pt idx="29">
                  <c:v>0.59744312401271149</c:v>
                </c:pt>
                <c:pt idx="30">
                  <c:v>0.6</c:v>
                </c:pt>
                <c:pt idx="31">
                  <c:v>0.61148754047745735</c:v>
                </c:pt>
                <c:pt idx="32">
                  <c:v>0.63905040610122776</c:v>
                </c:pt>
                <c:pt idx="33">
                  <c:v>0.64</c:v>
                </c:pt>
                <c:pt idx="34">
                  <c:v>0.6529475661492784</c:v>
                </c:pt>
                <c:pt idx="35">
                  <c:v>0.68</c:v>
                </c:pt>
                <c:pt idx="36">
                  <c:v>0.68384528715675563</c:v>
                </c:pt>
                <c:pt idx="37">
                  <c:v>0.69847677028202426</c:v>
                </c:pt>
                <c:pt idx="38">
                  <c:v>0.72000000000000008</c:v>
                </c:pt>
                <c:pt idx="39">
                  <c:v>0.72665449108967994</c:v>
                </c:pt>
                <c:pt idx="40">
                  <c:v>0.74272668818927745</c:v>
                </c:pt>
                <c:pt idx="41">
                  <c:v>0.76000000000000012</c:v>
                </c:pt>
                <c:pt idx="42">
                  <c:v>0.78672424500172111</c:v>
                </c:pt>
                <c:pt idx="43">
                  <c:v>0.80000000000000016</c:v>
                </c:pt>
                <c:pt idx="44">
                  <c:v>0.80575587215090272</c:v>
                </c:pt>
                <c:pt idx="45">
                  <c:v>0.84000000000000019</c:v>
                </c:pt>
                <c:pt idx="46">
                  <c:v>0.8620960515392323</c:v>
                </c:pt>
                <c:pt idx="47">
                  <c:v>0.88000000000000023</c:v>
                </c:pt>
                <c:pt idx="48">
                  <c:v>0.91809775516878567</c:v>
                </c:pt>
                <c:pt idx="49">
                  <c:v>0.92000000000000026</c:v>
                </c:pt>
                <c:pt idx="50">
                  <c:v>0.95546890638711279</c:v>
                </c:pt>
                <c:pt idx="51">
                  <c:v>0.9600000000000003</c:v>
                </c:pt>
                <c:pt idx="52">
                  <c:v>0.97398201461848599</c:v>
                </c:pt>
                <c:pt idx="53">
                  <c:v>0.99299339454357582</c:v>
                </c:pt>
                <c:pt idx="54">
                  <c:v>1.0000000000000002</c:v>
                </c:pt>
                <c:pt idx="55">
                  <c:v>1.0400000000000003</c:v>
                </c:pt>
                <c:pt idx="56">
                  <c:v>1.0486673392234451</c:v>
                </c:pt>
                <c:pt idx="57">
                  <c:v>1.0675702450931703</c:v>
                </c:pt>
                <c:pt idx="58">
                  <c:v>1.0800000000000003</c:v>
                </c:pt>
                <c:pt idx="59">
                  <c:v>1.1200000000000003</c:v>
                </c:pt>
                <c:pt idx="60">
                  <c:v>1.1440820880270766</c:v>
                </c:pt>
                <c:pt idx="61">
                  <c:v>1.1587166139292753</c:v>
                </c:pt>
                <c:pt idx="62">
                  <c:v>1.1600000000000004</c:v>
                </c:pt>
                <c:pt idx="63">
                  <c:v>1.1699675379675041</c:v>
                </c:pt>
                <c:pt idx="64">
                  <c:v>1.1829163370116893</c:v>
                </c:pt>
                <c:pt idx="65">
                  <c:v>1.193274220946378</c:v>
                </c:pt>
                <c:pt idx="66">
                  <c:v>1.2000000000000004</c:v>
                </c:pt>
                <c:pt idx="67">
                  <c:v>1.2237825457170952</c:v>
                </c:pt>
                <c:pt idx="68">
                  <c:v>1.2352405473453376</c:v>
                </c:pt>
                <c:pt idx="69">
                  <c:v>1.2400000000000004</c:v>
                </c:pt>
                <c:pt idx="70">
                  <c:v>1.2531475184650271</c:v>
                </c:pt>
                <c:pt idx="71">
                  <c:v>1.2800000000000005</c:v>
                </c:pt>
                <c:pt idx="72">
                  <c:v>1.300705333210691</c:v>
                </c:pt>
                <c:pt idx="73">
                  <c:v>1.3200000000000005</c:v>
                </c:pt>
                <c:pt idx="74">
                  <c:v>1.3600000000000005</c:v>
                </c:pt>
                <c:pt idx="75">
                  <c:v>1.4000000000000006</c:v>
                </c:pt>
                <c:pt idx="76">
                  <c:v>1.4000000000000006</c:v>
                </c:pt>
                <c:pt idx="77">
                  <c:v>1.4400000000000006</c:v>
                </c:pt>
                <c:pt idx="78">
                  <c:v>1.4800000000000006</c:v>
                </c:pt>
                <c:pt idx="79">
                  <c:v>1.5200000000000007</c:v>
                </c:pt>
                <c:pt idx="80">
                  <c:v>1.5600000000000007</c:v>
                </c:pt>
                <c:pt idx="81">
                  <c:v>1.6000000000000008</c:v>
                </c:pt>
                <c:pt idx="82">
                  <c:v>1.6400000000000008</c:v>
                </c:pt>
                <c:pt idx="83">
                  <c:v>1.6542385722288242</c:v>
                </c:pt>
                <c:pt idx="84">
                  <c:v>1.6800000000000008</c:v>
                </c:pt>
                <c:pt idx="85">
                  <c:v>1.7200000000000009</c:v>
                </c:pt>
                <c:pt idx="86">
                  <c:v>1.7600000000000009</c:v>
                </c:pt>
                <c:pt idx="87">
                  <c:v>1.8000000000000009</c:v>
                </c:pt>
                <c:pt idx="88">
                  <c:v>1.8054752748047422</c:v>
                </c:pt>
                <c:pt idx="89">
                  <c:v>1.840000000000001</c:v>
                </c:pt>
                <c:pt idx="90">
                  <c:v>1.880000000000001</c:v>
                </c:pt>
                <c:pt idx="91">
                  <c:v>1.8942114018434768</c:v>
                </c:pt>
                <c:pt idx="92">
                  <c:v>1.920000000000001</c:v>
                </c:pt>
                <c:pt idx="93">
                  <c:v>1.9224784807804469</c:v>
                </c:pt>
                <c:pt idx="94">
                  <c:v>1.9510212262466122</c:v>
                </c:pt>
                <c:pt idx="95">
                  <c:v>1.9600000000000011</c:v>
                </c:pt>
                <c:pt idx="96">
                  <c:v>1.9802660215314789</c:v>
                </c:pt>
                <c:pt idx="97">
                  <c:v>2.0000000000000009</c:v>
                </c:pt>
                <c:pt idx="98">
                  <c:v>2.0077571722552081</c:v>
                </c:pt>
                <c:pt idx="99">
                  <c:v>2.0400000000000009</c:v>
                </c:pt>
                <c:pt idx="100">
                  <c:v>2.080000000000001</c:v>
                </c:pt>
                <c:pt idx="101">
                  <c:v>2.0991606957902214</c:v>
                </c:pt>
                <c:pt idx="102">
                  <c:v>2.120000000000001</c:v>
                </c:pt>
                <c:pt idx="103">
                  <c:v>2.160000000000001</c:v>
                </c:pt>
                <c:pt idx="104">
                  <c:v>2.2000000000000011</c:v>
                </c:pt>
                <c:pt idx="105">
                  <c:v>2.2400000000000011</c:v>
                </c:pt>
                <c:pt idx="106">
                  <c:v>2.270000704760732</c:v>
                </c:pt>
                <c:pt idx="107">
                  <c:v>2.2800000000000011</c:v>
                </c:pt>
                <c:pt idx="108">
                  <c:v>2.3200000000000012</c:v>
                </c:pt>
                <c:pt idx="109">
                  <c:v>2.3600000000000012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2.4433068613649143</c:v>
                </c:pt>
                <c:pt idx="113">
                  <c:v>2.4800000000000013</c:v>
                </c:pt>
                <c:pt idx="114">
                  <c:v>2.5200000000000014</c:v>
                </c:pt>
                <c:pt idx="115">
                  <c:v>2.5600000000000014</c:v>
                </c:pt>
                <c:pt idx="116">
                  <c:v>2.6000000000000014</c:v>
                </c:pt>
                <c:pt idx="117">
                  <c:v>2.6008571609186077</c:v>
                </c:pt>
                <c:pt idx="118">
                  <c:v>2.6400000000000015</c:v>
                </c:pt>
                <c:pt idx="119">
                  <c:v>2.6800000000000015</c:v>
                </c:pt>
                <c:pt idx="120">
                  <c:v>2.7171737714013937</c:v>
                </c:pt>
                <c:pt idx="121">
                  <c:v>2.7200000000000015</c:v>
                </c:pt>
                <c:pt idx="122">
                  <c:v>2.7600000000000016</c:v>
                </c:pt>
                <c:pt idx="123">
                  <c:v>2.7636836564624847</c:v>
                </c:pt>
                <c:pt idx="124">
                  <c:v>2.7889177056399062</c:v>
                </c:pt>
                <c:pt idx="125">
                  <c:v>2.8000000000000016</c:v>
                </c:pt>
                <c:pt idx="126">
                  <c:v>2.8198631751576442</c:v>
                </c:pt>
                <c:pt idx="127">
                  <c:v>2.8400000000000016</c:v>
                </c:pt>
                <c:pt idx="128">
                  <c:v>2.8770994668062504</c:v>
                </c:pt>
                <c:pt idx="129">
                  <c:v>2.8800000000000017</c:v>
                </c:pt>
                <c:pt idx="130">
                  <c:v>2.9086850028275775</c:v>
                </c:pt>
                <c:pt idx="131">
                  <c:v>2.9200000000000017</c:v>
                </c:pt>
                <c:pt idx="132">
                  <c:v>2.9440262095641594</c:v>
                </c:pt>
                <c:pt idx="133">
                  <c:v>2.9600000000000017</c:v>
                </c:pt>
                <c:pt idx="134">
                  <c:v>2.9645551936331054</c:v>
                </c:pt>
                <c:pt idx="135">
                  <c:v>2.9935390759206184</c:v>
                </c:pt>
                <c:pt idx="136">
                  <c:v>3.0000000000000018</c:v>
                </c:pt>
                <c:pt idx="137">
                  <c:v>3.0400000000000018</c:v>
                </c:pt>
                <c:pt idx="138">
                  <c:v>3.0800000000000018</c:v>
                </c:pt>
                <c:pt idx="139">
                  <c:v>3.1200000000000019</c:v>
                </c:pt>
                <c:pt idx="140">
                  <c:v>3.1600000000000019</c:v>
                </c:pt>
                <c:pt idx="141">
                  <c:v>3.1933197731268801</c:v>
                </c:pt>
                <c:pt idx="142">
                  <c:v>3.200000000000002</c:v>
                </c:pt>
                <c:pt idx="143">
                  <c:v>3.240000000000002</c:v>
                </c:pt>
                <c:pt idx="144">
                  <c:v>3.280000000000002</c:v>
                </c:pt>
                <c:pt idx="145">
                  <c:v>3.3200000000000021</c:v>
                </c:pt>
                <c:pt idx="146">
                  <c:v>3.3600000000000021</c:v>
                </c:pt>
                <c:pt idx="147">
                  <c:v>3.3896375449416434</c:v>
                </c:pt>
                <c:pt idx="148">
                  <c:v>3.4000000000000021</c:v>
                </c:pt>
                <c:pt idx="149">
                  <c:v>3.4400000000000022</c:v>
                </c:pt>
                <c:pt idx="150">
                  <c:v>3.4641971135300915</c:v>
                </c:pt>
                <c:pt idx="151">
                  <c:v>3.4800000000000022</c:v>
                </c:pt>
                <c:pt idx="152">
                  <c:v>3.5200000000000022</c:v>
                </c:pt>
                <c:pt idx="153">
                  <c:v>3.5600000000000023</c:v>
                </c:pt>
                <c:pt idx="154">
                  <c:v>3.6000000000000023</c:v>
                </c:pt>
                <c:pt idx="155">
                  <c:v>3.6400000000000023</c:v>
                </c:pt>
                <c:pt idx="156">
                  <c:v>3.6800000000000024</c:v>
                </c:pt>
                <c:pt idx="157">
                  <c:v>3.6842086818901438</c:v>
                </c:pt>
                <c:pt idx="158">
                  <c:v>3.7200000000000024</c:v>
                </c:pt>
                <c:pt idx="159">
                  <c:v>3.7479557085052022</c:v>
                </c:pt>
                <c:pt idx="160">
                  <c:v>3.7600000000000025</c:v>
                </c:pt>
                <c:pt idx="161">
                  <c:v>3.7779166465453087</c:v>
                </c:pt>
                <c:pt idx="162">
                  <c:v>3.8000000000000025</c:v>
                </c:pt>
                <c:pt idx="163">
                  <c:v>3.8400000000000025</c:v>
                </c:pt>
                <c:pt idx="164">
                  <c:v>3.8800000000000026</c:v>
                </c:pt>
                <c:pt idx="165">
                  <c:v>3.9200000000000026</c:v>
                </c:pt>
                <c:pt idx="166">
                  <c:v>3.9600000000000026</c:v>
                </c:pt>
                <c:pt idx="167">
                  <c:v>4.0000000000000027</c:v>
                </c:pt>
                <c:pt idx="168">
                  <c:v>4.0400000000000027</c:v>
                </c:pt>
                <c:pt idx="169">
                  <c:v>4.0800000000000027</c:v>
                </c:pt>
                <c:pt idx="170">
                  <c:v>4.1200000000000028</c:v>
                </c:pt>
                <c:pt idx="171">
                  <c:v>4.1600000000000028</c:v>
                </c:pt>
                <c:pt idx="172">
                  <c:v>4.1684270200749509</c:v>
                </c:pt>
                <c:pt idx="173">
                  <c:v>4.2000000000000028</c:v>
                </c:pt>
                <c:pt idx="174">
                  <c:v>4.2400000000000029</c:v>
                </c:pt>
                <c:pt idx="175">
                  <c:v>4.2800000000000029</c:v>
                </c:pt>
                <c:pt idx="176">
                  <c:v>4.3200000000000029</c:v>
                </c:pt>
                <c:pt idx="177">
                  <c:v>4.360000000000003</c:v>
                </c:pt>
                <c:pt idx="178">
                  <c:v>4.400000000000003</c:v>
                </c:pt>
                <c:pt idx="179">
                  <c:v>4.4400000000000031</c:v>
                </c:pt>
                <c:pt idx="180">
                  <c:v>4.4800000000000031</c:v>
                </c:pt>
                <c:pt idx="181">
                  <c:v>4.5200000000000031</c:v>
                </c:pt>
                <c:pt idx="182">
                  <c:v>4.5600000000000032</c:v>
                </c:pt>
                <c:pt idx="183">
                  <c:v>4.5686479932345643</c:v>
                </c:pt>
                <c:pt idx="184">
                  <c:v>4.6000000000000032</c:v>
                </c:pt>
                <c:pt idx="185">
                  <c:v>4.6400000000000032</c:v>
                </c:pt>
                <c:pt idx="186">
                  <c:v>4.6800000000000033</c:v>
                </c:pt>
                <c:pt idx="187">
                  <c:v>4.7200000000000033</c:v>
                </c:pt>
                <c:pt idx="188">
                  <c:v>4.7600000000000033</c:v>
                </c:pt>
                <c:pt idx="189">
                  <c:v>4.7817422218727703</c:v>
                </c:pt>
                <c:pt idx="190">
                  <c:v>4.8000000000000034</c:v>
                </c:pt>
                <c:pt idx="191">
                  <c:v>4.8400000000000034</c:v>
                </c:pt>
                <c:pt idx="192">
                  <c:v>4.8677177777340983</c:v>
                </c:pt>
                <c:pt idx="193">
                  <c:v>4.8800000000000034</c:v>
                </c:pt>
                <c:pt idx="194">
                  <c:v>4.9200000000000035</c:v>
                </c:pt>
                <c:pt idx="195">
                  <c:v>4.9600000000000035</c:v>
                </c:pt>
                <c:pt idx="196">
                  <c:v>5</c:v>
                </c:pt>
              </c:numCache>
            </c:numRef>
          </c:xVal>
          <c:yVal>
            <c:numRef>
              <c:f>Sheet1!$G$4:$G$200</c:f>
              <c:numCache>
                <c:formatCode>General</c:formatCode>
                <c:ptCount val="197"/>
                <c:pt idx="0">
                  <c:v>0</c:v>
                </c:pt>
                <c:pt idx="1">
                  <c:v>0.27925268021217037</c:v>
                </c:pt>
                <c:pt idx="2">
                  <c:v>0.5585053611769728</c:v>
                </c:pt>
                <c:pt idx="3">
                  <c:v>0.64070251309905091</c:v>
                </c:pt>
                <c:pt idx="4">
                  <c:v>0.83775804051863889</c:v>
                </c:pt>
                <c:pt idx="5">
                  <c:v>1.0061563878726678</c:v>
                </c:pt>
                <c:pt idx="6">
                  <c:v>1.1170107203738557</c:v>
                </c:pt>
                <c:pt idx="7">
                  <c:v>1.1402798800913567</c:v>
                </c:pt>
                <c:pt idx="8">
                  <c:v>1.2668442727500426</c:v>
                </c:pt>
                <c:pt idx="9">
                  <c:v>1.3962634015492525</c:v>
                </c:pt>
                <c:pt idx="10">
                  <c:v>1.3968681173512651</c:v>
                </c:pt>
                <c:pt idx="11">
                  <c:v>1.6604871084913426</c:v>
                </c:pt>
                <c:pt idx="12">
                  <c:v>1.6755160813124532</c:v>
                </c:pt>
                <c:pt idx="13">
                  <c:v>1.9547687618238427</c:v>
                </c:pt>
                <c:pt idx="14">
                  <c:v>2.2340214422814171</c:v>
                </c:pt>
                <c:pt idx="15">
                  <c:v>2.4239496364285276</c:v>
                </c:pt>
                <c:pt idx="16">
                  <c:v>2.5132741231509823</c:v>
                </c:pt>
                <c:pt idx="17">
                  <c:v>2.5593365358379465</c:v>
                </c:pt>
                <c:pt idx="18">
                  <c:v>2.7667578944084701</c:v>
                </c:pt>
                <c:pt idx="19">
                  <c:v>2.7925268041819487</c:v>
                </c:pt>
                <c:pt idx="20">
                  <c:v>2.8909783422234585</c:v>
                </c:pt>
                <c:pt idx="21">
                  <c:v>3.0717794838856776</c:v>
                </c:pt>
                <c:pt idx="22">
                  <c:v>3.2703160197442358</c:v>
                </c:pt>
                <c:pt idx="23">
                  <c:v>3.3510321468243589</c:v>
                </c:pt>
                <c:pt idx="24">
                  <c:v>3.3973876327844446</c:v>
                </c:pt>
                <c:pt idx="25">
                  <c:v>3.50606154991006</c:v>
                </c:pt>
                <c:pt idx="26">
                  <c:v>3.5604717917054249</c:v>
                </c:pt>
                <c:pt idx="27">
                  <c:v>3.7000975505329463</c:v>
                </c:pt>
                <c:pt idx="28">
                  <c:v>3.7670745619005608</c:v>
                </c:pt>
                <c:pt idx="29">
                  <c:v>3.830799393332736</c:v>
                </c:pt>
                <c:pt idx="30">
                  <c:v>3.8397235985546074</c:v>
                </c:pt>
                <c:pt idx="31">
                  <c:v>3.8798239414584184</c:v>
                </c:pt>
                <c:pt idx="32">
                  <c:v>3.9760386151725098</c:v>
                </c:pt>
                <c:pt idx="33">
                  <c:v>3.9793532628465438</c:v>
                </c:pt>
                <c:pt idx="34">
                  <c:v>4.0245455247550028</c:v>
                </c:pt>
                <c:pt idx="35">
                  <c:v>4.1189770442637839</c:v>
                </c:pt>
                <c:pt idx="36">
                  <c:v>4.1323996851002782</c:v>
                </c:pt>
                <c:pt idx="37">
                  <c:v>4.1834733274155136</c:v>
                </c:pt>
                <c:pt idx="38">
                  <c:v>4.2586033991461028</c:v>
                </c:pt>
                <c:pt idx="39">
                  <c:v>4.2818319793562969</c:v>
                </c:pt>
                <c:pt idx="40">
                  <c:v>4.3379346554441964</c:v>
                </c:pt>
                <c:pt idx="41">
                  <c:v>4.3982297104334096</c:v>
                </c:pt>
                <c:pt idx="42">
                  <c:v>4.491514984450907</c:v>
                </c:pt>
                <c:pt idx="43">
                  <c:v>4.5378560695909078</c:v>
                </c:pt>
                <c:pt idx="44">
                  <c:v>4.5579478433465592</c:v>
                </c:pt>
                <c:pt idx="45">
                  <c:v>4.6774824742512102</c:v>
                </c:pt>
                <c:pt idx="46">
                  <c:v>4.7546122178465264</c:v>
                </c:pt>
                <c:pt idx="47">
                  <c:v>4.8171087856018246</c:v>
                </c:pt>
                <c:pt idx="48">
                  <c:v>4.950095018483287</c:v>
                </c:pt>
                <c:pt idx="49">
                  <c:v>4.9567350816781124</c:v>
                </c:pt>
                <c:pt idx="50">
                  <c:v>5.080544951270169</c:v>
                </c:pt>
                <c:pt idx="51">
                  <c:v>5.0963614413253824</c:v>
                </c:pt>
                <c:pt idx="52">
                  <c:v>5.1451678702675485</c:v>
                </c:pt>
                <c:pt idx="53">
                  <c:v>5.2115301164441696</c:v>
                </c:pt>
                <c:pt idx="54">
                  <c:v>5.2359877913880322</c:v>
                </c:pt>
                <c:pt idx="55">
                  <c:v>5.3756141087248528</c:v>
                </c:pt>
                <c:pt idx="56">
                  <c:v>5.4058688209983972</c:v>
                </c:pt>
                <c:pt idx="57">
                  <c:v>5.471852409651353</c:v>
                </c:pt>
                <c:pt idx="58">
                  <c:v>5.5152404541387137</c:v>
                </c:pt>
                <c:pt idx="59">
                  <c:v>5.6548667795072793</c:v>
                </c:pt>
                <c:pt idx="60">
                  <c:v>5.7389291224310979</c:v>
                </c:pt>
                <c:pt idx="61">
                  <c:v>5.790013270499859</c:v>
                </c:pt>
                <c:pt idx="62">
                  <c:v>5.794493133512665</c:v>
                </c:pt>
                <c:pt idx="63">
                  <c:v>5.8292863870658911</c:v>
                </c:pt>
                <c:pt idx="64">
                  <c:v>5.8744862211268201</c:v>
                </c:pt>
                <c:pt idx="65">
                  <c:v>5.9106420552349395</c:v>
                </c:pt>
                <c:pt idx="66">
                  <c:v>5.9341194555958792</c:v>
                </c:pt>
                <c:pt idx="67">
                  <c:v>6.0171361977180249</c:v>
                </c:pt>
                <c:pt idx="68">
                  <c:v>6.0571321683397459</c:v>
                </c:pt>
                <c:pt idx="69">
                  <c:v>6.073745789839335</c:v>
                </c:pt>
                <c:pt idx="70">
                  <c:v>6.1196392977218892</c:v>
                </c:pt>
                <c:pt idx="71">
                  <c:v>6.2133721580475836</c:v>
                </c:pt>
                <c:pt idx="72">
                  <c:v>6.2856474093740209</c:v>
                </c:pt>
                <c:pt idx="73">
                  <c:v>6.3529984222438971</c:v>
                </c:pt>
                <c:pt idx="74">
                  <c:v>6.4926248272953035</c:v>
                </c:pt>
                <c:pt idx="75">
                  <c:v>6.6322511608234658</c:v>
                </c:pt>
                <c:pt idx="76">
                  <c:v>6.6322511608234658</c:v>
                </c:pt>
                <c:pt idx="77">
                  <c:v>6.7718774586703843</c:v>
                </c:pt>
                <c:pt idx="78">
                  <c:v>6.9115038422902453</c:v>
                </c:pt>
                <c:pt idx="79">
                  <c:v>7.0511301756453157</c:v>
                </c:pt>
                <c:pt idx="80">
                  <c:v>7.1907565181100344</c:v>
                </c:pt>
                <c:pt idx="81">
                  <c:v>7.3303828647579401</c:v>
                </c:pt>
                <c:pt idx="82">
                  <c:v>7.47000918433345</c:v>
                </c:pt>
                <c:pt idx="83">
                  <c:v>7.5197111917297521</c:v>
                </c:pt>
                <c:pt idx="84">
                  <c:v>7.6096355387206298</c:v>
                </c:pt>
                <c:pt idx="85">
                  <c:v>7.7492619025929264</c:v>
                </c:pt>
                <c:pt idx="86">
                  <c:v>7.8888882182965423</c:v>
                </c:pt>
                <c:pt idx="87">
                  <c:v>8.0285145847611421</c:v>
                </c:pt>
                <c:pt idx="88">
                  <c:v>8.0476268749199313</c:v>
                </c:pt>
                <c:pt idx="89">
                  <c:v>8.1681408753141227</c:v>
                </c:pt>
                <c:pt idx="90">
                  <c:v>8.307767239625182</c:v>
                </c:pt>
                <c:pt idx="91">
                  <c:v>8.3573743901649244</c:v>
                </c:pt>
                <c:pt idx="92">
                  <c:v>8.4473936031202221</c:v>
                </c:pt>
                <c:pt idx="93">
                  <c:v>8.4560451393771014</c:v>
                </c:pt>
                <c:pt idx="94">
                  <c:v>8.5556780863194266</c:v>
                </c:pt>
                <c:pt idx="95">
                  <c:v>8.5870199216471246</c:v>
                </c:pt>
                <c:pt idx="96">
                  <c:v>8.6577616866736502</c:v>
                </c:pt>
                <c:pt idx="97">
                  <c:v>8.723737370008191</c:v>
                </c:pt>
                <c:pt idx="98">
                  <c:v>8.7266462690909687</c:v>
                </c:pt>
                <c:pt idx="99">
                  <c:v>8.7266462811439904</c:v>
                </c:pt>
                <c:pt idx="100">
                  <c:v>8.726646204343993</c:v>
                </c:pt>
                <c:pt idx="101">
                  <c:v>8.7266462765069228</c:v>
                </c:pt>
                <c:pt idx="102">
                  <c:v>8.726646289964096</c:v>
                </c:pt>
                <c:pt idx="103">
                  <c:v>8.726646253720185</c:v>
                </c:pt>
                <c:pt idx="104">
                  <c:v>8.7266461757709237</c:v>
                </c:pt>
                <c:pt idx="105">
                  <c:v>8.7266462920809023</c:v>
                </c:pt>
                <c:pt idx="106">
                  <c:v>8.7266462600806971</c:v>
                </c:pt>
                <c:pt idx="107">
                  <c:v>8.7266462534248745</c:v>
                </c:pt>
                <c:pt idx="108">
                  <c:v>8.7266462544452619</c:v>
                </c:pt>
                <c:pt idx="109">
                  <c:v>8.7266462398573843</c:v>
                </c:pt>
                <c:pt idx="110">
                  <c:v>8.7266462580026367</c:v>
                </c:pt>
                <c:pt idx="111">
                  <c:v>8.7266462551133159</c:v>
                </c:pt>
                <c:pt idx="112">
                  <c:v>8.726646259770531</c:v>
                </c:pt>
                <c:pt idx="113">
                  <c:v>8.7266462631453887</c:v>
                </c:pt>
                <c:pt idx="114">
                  <c:v>8.4823001648690912</c:v>
                </c:pt>
                <c:pt idx="115">
                  <c:v>7.9936079781021219</c:v>
                </c:pt>
                <c:pt idx="116">
                  <c:v>7.5049157767522106</c:v>
                </c:pt>
                <c:pt idx="117">
                  <c:v>7.4944435807016809</c:v>
                </c:pt>
                <c:pt idx="118">
                  <c:v>7.0162235906410633</c:v>
                </c:pt>
                <c:pt idx="119">
                  <c:v>6.5275314007921148</c:v>
                </c:pt>
                <c:pt idx="120">
                  <c:v>6.0733681115920897</c:v>
                </c:pt>
                <c:pt idx="121">
                  <c:v>6.0388392158550035</c:v>
                </c:pt>
                <c:pt idx="122">
                  <c:v>5.5501470166848721</c:v>
                </c:pt>
                <c:pt idx="123">
                  <c:v>5.5051426664659173</c:v>
                </c:pt>
                <c:pt idx="124">
                  <c:v>5.1968505907430904</c:v>
                </c:pt>
                <c:pt idx="125">
                  <c:v>5.0614548271899897</c:v>
                </c:pt>
                <c:pt idx="126">
                  <c:v>4.818780363173591</c:v>
                </c:pt>
                <c:pt idx="127">
                  <c:v>4.5727626383924269</c:v>
                </c:pt>
                <c:pt idx="128">
                  <c:v>4.1195071489754449</c:v>
                </c:pt>
                <c:pt idx="129">
                  <c:v>4.0840704477744882</c:v>
                </c:pt>
                <c:pt idx="130">
                  <c:v>3.7336170278919898</c:v>
                </c:pt>
                <c:pt idx="131">
                  <c:v>3.5953782605739679</c:v>
                </c:pt>
                <c:pt idx="132">
                  <c:v>3.3018427491860654</c:v>
                </c:pt>
                <c:pt idx="133">
                  <c:v>3.1066860680335173</c:v>
                </c:pt>
                <c:pt idx="134">
                  <c:v>3.0510338808554467</c:v>
                </c:pt>
                <c:pt idx="135">
                  <c:v>2.6969289429066943</c:v>
                </c:pt>
                <c:pt idx="136">
                  <c:v>2.6238116421574311</c:v>
                </c:pt>
                <c:pt idx="137">
                  <c:v>2.4085543701952403</c:v>
                </c:pt>
                <c:pt idx="138">
                  <c:v>2.1991148564532796</c:v>
                </c:pt>
                <c:pt idx="139">
                  <c:v>1.9896753472143049</c:v>
                </c:pt>
                <c:pt idx="140">
                  <c:v>1.7802358420343756</c:v>
                </c:pt>
                <c:pt idx="141">
                  <c:v>1.6057739141207366</c:v>
                </c:pt>
                <c:pt idx="142">
                  <c:v>1.5707963166811545</c:v>
                </c:pt>
                <c:pt idx="143">
                  <c:v>1.361356815972014</c:v>
                </c:pt>
                <c:pt idx="144">
                  <c:v>1.1519173023497657</c:v>
                </c:pt>
                <c:pt idx="145">
                  <c:v>0.94247780426718331</c:v>
                </c:pt>
                <c:pt idx="146">
                  <c:v>0.73303828183300213</c:v>
                </c:pt>
                <c:pt idx="147">
                  <c:v>0.57785645702581989</c:v>
                </c:pt>
                <c:pt idx="148">
                  <c:v>0.52359878348259969</c:v>
                </c:pt>
                <c:pt idx="149">
                  <c:v>0.31415926118705156</c:v>
                </c:pt>
                <c:pt idx="150">
                  <c:v>0.18746347233365088</c:v>
                </c:pt>
                <c:pt idx="151">
                  <c:v>0.10471975928953285</c:v>
                </c:pt>
                <c:pt idx="152">
                  <c:v>-1.7486108722342777E-11</c:v>
                </c:pt>
                <c:pt idx="153">
                  <c:v>1.6786262078670963E-9</c:v>
                </c:pt>
                <c:pt idx="154">
                  <c:v>3.1065188028625182E-9</c:v>
                </c:pt>
                <c:pt idx="155">
                  <c:v>-9.9451919466676489E-11</c:v>
                </c:pt>
                <c:pt idx="156">
                  <c:v>-2.3392952931718239E-9</c:v>
                </c:pt>
                <c:pt idx="157">
                  <c:v>1.8378449758938004E-9</c:v>
                </c:pt>
                <c:pt idx="158">
                  <c:v>6.0138836963076364E-10</c:v>
                </c:pt>
                <c:pt idx="159">
                  <c:v>2.8964857671278421E-9</c:v>
                </c:pt>
                <c:pt idx="160">
                  <c:v>-5.2240374260743771E-11</c:v>
                </c:pt>
                <c:pt idx="161">
                  <c:v>2.2196710903544677E-9</c:v>
                </c:pt>
                <c:pt idx="162">
                  <c:v>-8.6021983299980929E-10</c:v>
                </c:pt>
                <c:pt idx="163">
                  <c:v>8.5771114027601915E-10</c:v>
                </c:pt>
                <c:pt idx="164">
                  <c:v>-1.7480801543028908E-10</c:v>
                </c:pt>
                <c:pt idx="165">
                  <c:v>-3.2193775215620928E-9</c:v>
                </c:pt>
                <c:pt idx="166">
                  <c:v>1.499003379431319E-9</c:v>
                </c:pt>
                <c:pt idx="167">
                  <c:v>-5.8177642375613261E-3</c:v>
                </c:pt>
                <c:pt idx="168">
                  <c:v>-0.27925267954995314</c:v>
                </c:pt>
                <c:pt idx="169">
                  <c:v>-0.5585053626167682</c:v>
                </c:pt>
                <c:pt idx="170">
                  <c:v>-0.83775804151831845</c:v>
                </c:pt>
                <c:pt idx="171">
                  <c:v>-1.1170107216001668</c:v>
                </c:pt>
                <c:pt idx="172">
                  <c:v>-1.1758424195910904</c:v>
                </c:pt>
                <c:pt idx="173">
                  <c:v>-1.3962634020489606</c:v>
                </c:pt>
                <c:pt idx="174">
                  <c:v>-1.675516081971625</c:v>
                </c:pt>
                <c:pt idx="175">
                  <c:v>-1.9547687624246364</c:v>
                </c:pt>
                <c:pt idx="176">
                  <c:v>-2.2340214425873515</c:v>
                </c:pt>
                <c:pt idx="177">
                  <c:v>-2.5132741238888636</c:v>
                </c:pt>
                <c:pt idx="178">
                  <c:v>-2.7925268024621723</c:v>
                </c:pt>
                <c:pt idx="179">
                  <c:v>-3.071779482976511</c:v>
                </c:pt>
                <c:pt idx="180">
                  <c:v>-3.3510321641281782</c:v>
                </c:pt>
                <c:pt idx="181">
                  <c:v>-3.7000980140500488</c:v>
                </c:pt>
                <c:pt idx="182">
                  <c:v>-4.118977034500805</c:v>
                </c:pt>
                <c:pt idx="183">
                  <c:v>-4.2095386083484891</c:v>
                </c:pt>
                <c:pt idx="184">
                  <c:v>-4.5378560570452331</c:v>
                </c:pt>
                <c:pt idx="185">
                  <c:v>-4.9567350751557591</c:v>
                </c:pt>
                <c:pt idx="186">
                  <c:v>-5.3756140960813754</c:v>
                </c:pt>
                <c:pt idx="187">
                  <c:v>-5.7944931168493881</c:v>
                </c:pt>
                <c:pt idx="188">
                  <c:v>-6.213372137262219</c:v>
                </c:pt>
                <c:pt idx="189">
                  <c:v>-6.441056152490173</c:v>
                </c:pt>
                <c:pt idx="190">
                  <c:v>-6.632251157530443</c:v>
                </c:pt>
                <c:pt idx="191">
                  <c:v>-7.051130177979287</c:v>
                </c:pt>
                <c:pt idx="192">
                  <c:v>-7.3413900676383603</c:v>
                </c:pt>
                <c:pt idx="193">
                  <c:v>-7.4700091984454833</c:v>
                </c:pt>
                <c:pt idx="194">
                  <c:v>-7.8888882190534426</c:v>
                </c:pt>
                <c:pt idx="195">
                  <c:v>-8.3077672390529802</c:v>
                </c:pt>
                <c:pt idx="196">
                  <c:v>-8.7266462601713055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F5-4E36-A19D-DF43AF5824D6}"/>
            </c:ext>
          </c:extLst>
        </c:ser>
        <c:ser>
          <c:idx val="5"/>
          <c:order val="5"/>
          <c:tx>
            <c:strRef>
              <c:f>Sheet1!$H$1:$H$3</c:f>
              <c:strCache>
                <c:ptCount val="3"/>
                <c:pt idx="0">
                  <c:v>wR</c:v>
                </c:pt>
                <c:pt idx="1">
                  <c:v>wR (deg/sec)</c:v>
                </c:pt>
                <c:pt idx="2">
                  <c:v>Ref. Coordinate System: Base-1Base-1</c:v>
                </c:pt>
              </c:strCache>
            </c:strRef>
          </c:tx>
          <c:xVal>
            <c:numRef>
              <c:f>Sheet1!$B$4:$B$200</c:f>
              <c:numCache>
                <c:formatCode>0.000</c:formatCode>
                <c:ptCount val="19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9.177387481948461E-2</c:v>
                </c:pt>
                <c:pt idx="4">
                  <c:v>0.12</c:v>
                </c:pt>
                <c:pt idx="5">
                  <c:v>0.14412128489372986</c:v>
                </c:pt>
                <c:pt idx="6">
                  <c:v>0.16</c:v>
                </c:pt>
                <c:pt idx="7">
                  <c:v>0.16333306136059139</c:v>
                </c:pt>
                <c:pt idx="8">
                  <c:v>0.18146207546703227</c:v>
                </c:pt>
                <c:pt idx="9">
                  <c:v>0.2</c:v>
                </c:pt>
                <c:pt idx="10">
                  <c:v>0.20008661918283652</c:v>
                </c:pt>
                <c:pt idx="11">
                  <c:v>0.23784725822693217</c:v>
                </c:pt>
                <c:pt idx="12">
                  <c:v>0.24000000000000002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0.34720520974176999</c:v>
                </c:pt>
                <c:pt idx="16">
                  <c:v>0.36</c:v>
                </c:pt>
                <c:pt idx="17">
                  <c:v>0.36659795461069872</c:v>
                </c:pt>
                <c:pt idx="18">
                  <c:v>0.39630887583976632</c:v>
                </c:pt>
                <c:pt idx="19">
                  <c:v>0.39999999999999997</c:v>
                </c:pt>
                <c:pt idx="20">
                  <c:v>0.41410214420561731</c:v>
                </c:pt>
                <c:pt idx="21">
                  <c:v>0.43999999999999995</c:v>
                </c:pt>
                <c:pt idx="22">
                  <c:v>0.46843826239101494</c:v>
                </c:pt>
                <c:pt idx="23">
                  <c:v>0.47999999999999993</c:v>
                </c:pt>
                <c:pt idx="24">
                  <c:v>0.48663992480504498</c:v>
                </c:pt>
                <c:pt idx="25">
                  <c:v>0.50472547210219931</c:v>
                </c:pt>
                <c:pt idx="26">
                  <c:v>0.51999999999999991</c:v>
                </c:pt>
                <c:pt idx="27">
                  <c:v>0.55999999999999994</c:v>
                </c:pt>
                <c:pt idx="28">
                  <c:v>0.57918743641398263</c:v>
                </c:pt>
                <c:pt idx="29">
                  <c:v>0.59744312401271149</c:v>
                </c:pt>
                <c:pt idx="30">
                  <c:v>0.6</c:v>
                </c:pt>
                <c:pt idx="31">
                  <c:v>0.61148754047745735</c:v>
                </c:pt>
                <c:pt idx="32">
                  <c:v>0.63905040610122776</c:v>
                </c:pt>
                <c:pt idx="33">
                  <c:v>0.64</c:v>
                </c:pt>
                <c:pt idx="34">
                  <c:v>0.6529475661492784</c:v>
                </c:pt>
                <c:pt idx="35">
                  <c:v>0.68</c:v>
                </c:pt>
                <c:pt idx="36">
                  <c:v>0.68384528715675563</c:v>
                </c:pt>
                <c:pt idx="37">
                  <c:v>0.69847677028202426</c:v>
                </c:pt>
                <c:pt idx="38">
                  <c:v>0.72000000000000008</c:v>
                </c:pt>
                <c:pt idx="39">
                  <c:v>0.72665449108967994</c:v>
                </c:pt>
                <c:pt idx="40">
                  <c:v>0.74272668818927745</c:v>
                </c:pt>
                <c:pt idx="41">
                  <c:v>0.76000000000000012</c:v>
                </c:pt>
                <c:pt idx="42">
                  <c:v>0.78672424500172111</c:v>
                </c:pt>
                <c:pt idx="43">
                  <c:v>0.80000000000000016</c:v>
                </c:pt>
                <c:pt idx="44">
                  <c:v>0.80575587215090272</c:v>
                </c:pt>
                <c:pt idx="45">
                  <c:v>0.84000000000000019</c:v>
                </c:pt>
                <c:pt idx="46">
                  <c:v>0.8620960515392323</c:v>
                </c:pt>
                <c:pt idx="47">
                  <c:v>0.88000000000000023</c:v>
                </c:pt>
                <c:pt idx="48">
                  <c:v>0.91809775516878567</c:v>
                </c:pt>
                <c:pt idx="49">
                  <c:v>0.92000000000000026</c:v>
                </c:pt>
                <c:pt idx="50">
                  <c:v>0.95546890638711279</c:v>
                </c:pt>
                <c:pt idx="51">
                  <c:v>0.9600000000000003</c:v>
                </c:pt>
                <c:pt idx="52">
                  <c:v>0.97398201461848599</c:v>
                </c:pt>
                <c:pt idx="53">
                  <c:v>0.99299339454357582</c:v>
                </c:pt>
                <c:pt idx="54">
                  <c:v>1.0000000000000002</c:v>
                </c:pt>
                <c:pt idx="55">
                  <c:v>1.0400000000000003</c:v>
                </c:pt>
                <c:pt idx="56">
                  <c:v>1.0486673392234451</c:v>
                </c:pt>
                <c:pt idx="57">
                  <c:v>1.0675702450931703</c:v>
                </c:pt>
                <c:pt idx="58">
                  <c:v>1.0800000000000003</c:v>
                </c:pt>
                <c:pt idx="59">
                  <c:v>1.1200000000000003</c:v>
                </c:pt>
                <c:pt idx="60">
                  <c:v>1.1440820880270766</c:v>
                </c:pt>
                <c:pt idx="61">
                  <c:v>1.1587166139292753</c:v>
                </c:pt>
                <c:pt idx="62">
                  <c:v>1.1600000000000004</c:v>
                </c:pt>
                <c:pt idx="63">
                  <c:v>1.1699675379675041</c:v>
                </c:pt>
                <c:pt idx="64">
                  <c:v>1.1829163370116893</c:v>
                </c:pt>
                <c:pt idx="65">
                  <c:v>1.193274220946378</c:v>
                </c:pt>
                <c:pt idx="66">
                  <c:v>1.2000000000000004</c:v>
                </c:pt>
                <c:pt idx="67">
                  <c:v>1.2237825457170952</c:v>
                </c:pt>
                <c:pt idx="68">
                  <c:v>1.2352405473453376</c:v>
                </c:pt>
                <c:pt idx="69">
                  <c:v>1.2400000000000004</c:v>
                </c:pt>
                <c:pt idx="70">
                  <c:v>1.2531475184650271</c:v>
                </c:pt>
                <c:pt idx="71">
                  <c:v>1.2800000000000005</c:v>
                </c:pt>
                <c:pt idx="72">
                  <c:v>1.300705333210691</c:v>
                </c:pt>
                <c:pt idx="73">
                  <c:v>1.3200000000000005</c:v>
                </c:pt>
                <c:pt idx="74">
                  <c:v>1.3600000000000005</c:v>
                </c:pt>
                <c:pt idx="75">
                  <c:v>1.4000000000000006</c:v>
                </c:pt>
                <c:pt idx="76">
                  <c:v>1.4000000000000006</c:v>
                </c:pt>
                <c:pt idx="77">
                  <c:v>1.4400000000000006</c:v>
                </c:pt>
                <c:pt idx="78">
                  <c:v>1.4800000000000006</c:v>
                </c:pt>
                <c:pt idx="79">
                  <c:v>1.5200000000000007</c:v>
                </c:pt>
                <c:pt idx="80">
                  <c:v>1.5600000000000007</c:v>
                </c:pt>
                <c:pt idx="81">
                  <c:v>1.6000000000000008</c:v>
                </c:pt>
                <c:pt idx="82">
                  <c:v>1.6400000000000008</c:v>
                </c:pt>
                <c:pt idx="83">
                  <c:v>1.6542385722288242</c:v>
                </c:pt>
                <c:pt idx="84">
                  <c:v>1.6800000000000008</c:v>
                </c:pt>
                <c:pt idx="85">
                  <c:v>1.7200000000000009</c:v>
                </c:pt>
                <c:pt idx="86">
                  <c:v>1.7600000000000009</c:v>
                </c:pt>
                <c:pt idx="87">
                  <c:v>1.8000000000000009</c:v>
                </c:pt>
                <c:pt idx="88">
                  <c:v>1.8054752748047422</c:v>
                </c:pt>
                <c:pt idx="89">
                  <c:v>1.840000000000001</c:v>
                </c:pt>
                <c:pt idx="90">
                  <c:v>1.880000000000001</c:v>
                </c:pt>
                <c:pt idx="91">
                  <c:v>1.8942114018434768</c:v>
                </c:pt>
                <c:pt idx="92">
                  <c:v>1.920000000000001</c:v>
                </c:pt>
                <c:pt idx="93">
                  <c:v>1.9224784807804469</c:v>
                </c:pt>
                <c:pt idx="94">
                  <c:v>1.9510212262466122</c:v>
                </c:pt>
                <c:pt idx="95">
                  <c:v>1.9600000000000011</c:v>
                </c:pt>
                <c:pt idx="96">
                  <c:v>1.9802660215314789</c:v>
                </c:pt>
                <c:pt idx="97">
                  <c:v>2.0000000000000009</c:v>
                </c:pt>
                <c:pt idx="98">
                  <c:v>2.0077571722552081</c:v>
                </c:pt>
                <c:pt idx="99">
                  <c:v>2.0400000000000009</c:v>
                </c:pt>
                <c:pt idx="100">
                  <c:v>2.080000000000001</c:v>
                </c:pt>
                <c:pt idx="101">
                  <c:v>2.0991606957902214</c:v>
                </c:pt>
                <c:pt idx="102">
                  <c:v>2.120000000000001</c:v>
                </c:pt>
                <c:pt idx="103">
                  <c:v>2.160000000000001</c:v>
                </c:pt>
                <c:pt idx="104">
                  <c:v>2.2000000000000011</c:v>
                </c:pt>
                <c:pt idx="105">
                  <c:v>2.2400000000000011</c:v>
                </c:pt>
                <c:pt idx="106">
                  <c:v>2.270000704760732</c:v>
                </c:pt>
                <c:pt idx="107">
                  <c:v>2.2800000000000011</c:v>
                </c:pt>
                <c:pt idx="108">
                  <c:v>2.3200000000000012</c:v>
                </c:pt>
                <c:pt idx="109">
                  <c:v>2.3600000000000012</c:v>
                </c:pt>
                <c:pt idx="110">
                  <c:v>2.4000000000000012</c:v>
                </c:pt>
                <c:pt idx="111">
                  <c:v>2.4400000000000013</c:v>
                </c:pt>
                <c:pt idx="112">
                  <c:v>2.4433068613649143</c:v>
                </c:pt>
                <c:pt idx="113">
                  <c:v>2.4800000000000013</c:v>
                </c:pt>
                <c:pt idx="114">
                  <c:v>2.5200000000000014</c:v>
                </c:pt>
                <c:pt idx="115">
                  <c:v>2.5600000000000014</c:v>
                </c:pt>
                <c:pt idx="116">
                  <c:v>2.6000000000000014</c:v>
                </c:pt>
                <c:pt idx="117">
                  <c:v>2.6008571609186077</c:v>
                </c:pt>
                <c:pt idx="118">
                  <c:v>2.6400000000000015</c:v>
                </c:pt>
                <c:pt idx="119">
                  <c:v>2.6800000000000015</c:v>
                </c:pt>
                <c:pt idx="120">
                  <c:v>2.7171737714013937</c:v>
                </c:pt>
                <c:pt idx="121">
                  <c:v>2.7200000000000015</c:v>
                </c:pt>
                <c:pt idx="122">
                  <c:v>2.7600000000000016</c:v>
                </c:pt>
                <c:pt idx="123">
                  <c:v>2.7636836564624847</c:v>
                </c:pt>
                <c:pt idx="124">
                  <c:v>2.7889177056399062</c:v>
                </c:pt>
                <c:pt idx="125">
                  <c:v>2.8000000000000016</c:v>
                </c:pt>
                <c:pt idx="126">
                  <c:v>2.8198631751576442</c:v>
                </c:pt>
                <c:pt idx="127">
                  <c:v>2.8400000000000016</c:v>
                </c:pt>
                <c:pt idx="128">
                  <c:v>2.8770994668062504</c:v>
                </c:pt>
                <c:pt idx="129">
                  <c:v>2.8800000000000017</c:v>
                </c:pt>
                <c:pt idx="130">
                  <c:v>2.9086850028275775</c:v>
                </c:pt>
                <c:pt idx="131">
                  <c:v>2.9200000000000017</c:v>
                </c:pt>
                <c:pt idx="132">
                  <c:v>2.9440262095641594</c:v>
                </c:pt>
                <c:pt idx="133">
                  <c:v>2.9600000000000017</c:v>
                </c:pt>
                <c:pt idx="134">
                  <c:v>2.9645551936331054</c:v>
                </c:pt>
                <c:pt idx="135">
                  <c:v>2.9935390759206184</c:v>
                </c:pt>
                <c:pt idx="136">
                  <c:v>3.0000000000000018</c:v>
                </c:pt>
                <c:pt idx="137">
                  <c:v>3.0400000000000018</c:v>
                </c:pt>
                <c:pt idx="138">
                  <c:v>3.0800000000000018</c:v>
                </c:pt>
                <c:pt idx="139">
                  <c:v>3.1200000000000019</c:v>
                </c:pt>
                <c:pt idx="140">
                  <c:v>3.1600000000000019</c:v>
                </c:pt>
                <c:pt idx="141">
                  <c:v>3.1933197731268801</c:v>
                </c:pt>
                <c:pt idx="142">
                  <c:v>3.200000000000002</c:v>
                </c:pt>
                <c:pt idx="143">
                  <c:v>3.240000000000002</c:v>
                </c:pt>
                <c:pt idx="144">
                  <c:v>3.280000000000002</c:v>
                </c:pt>
                <c:pt idx="145">
                  <c:v>3.3200000000000021</c:v>
                </c:pt>
                <c:pt idx="146">
                  <c:v>3.3600000000000021</c:v>
                </c:pt>
                <c:pt idx="147">
                  <c:v>3.3896375449416434</c:v>
                </c:pt>
                <c:pt idx="148">
                  <c:v>3.4000000000000021</c:v>
                </c:pt>
                <c:pt idx="149">
                  <c:v>3.4400000000000022</c:v>
                </c:pt>
                <c:pt idx="150">
                  <c:v>3.4641971135300915</c:v>
                </c:pt>
                <c:pt idx="151">
                  <c:v>3.4800000000000022</c:v>
                </c:pt>
                <c:pt idx="152">
                  <c:v>3.5200000000000022</c:v>
                </c:pt>
                <c:pt idx="153">
                  <c:v>3.5600000000000023</c:v>
                </c:pt>
                <c:pt idx="154">
                  <c:v>3.6000000000000023</c:v>
                </c:pt>
                <c:pt idx="155">
                  <c:v>3.6400000000000023</c:v>
                </c:pt>
                <c:pt idx="156">
                  <c:v>3.6800000000000024</c:v>
                </c:pt>
                <c:pt idx="157">
                  <c:v>3.6842086818901438</c:v>
                </c:pt>
                <c:pt idx="158">
                  <c:v>3.7200000000000024</c:v>
                </c:pt>
                <c:pt idx="159">
                  <c:v>3.7479557085052022</c:v>
                </c:pt>
                <c:pt idx="160">
                  <c:v>3.7600000000000025</c:v>
                </c:pt>
                <c:pt idx="161">
                  <c:v>3.7779166465453087</c:v>
                </c:pt>
                <c:pt idx="162">
                  <c:v>3.8000000000000025</c:v>
                </c:pt>
                <c:pt idx="163">
                  <c:v>3.8400000000000025</c:v>
                </c:pt>
                <c:pt idx="164">
                  <c:v>3.8800000000000026</c:v>
                </c:pt>
                <c:pt idx="165">
                  <c:v>3.9200000000000026</c:v>
                </c:pt>
                <c:pt idx="166">
                  <c:v>3.9600000000000026</c:v>
                </c:pt>
                <c:pt idx="167">
                  <c:v>4.0000000000000027</c:v>
                </c:pt>
                <c:pt idx="168">
                  <c:v>4.0400000000000027</c:v>
                </c:pt>
                <c:pt idx="169">
                  <c:v>4.0800000000000027</c:v>
                </c:pt>
                <c:pt idx="170">
                  <c:v>4.1200000000000028</c:v>
                </c:pt>
                <c:pt idx="171">
                  <c:v>4.1600000000000028</c:v>
                </c:pt>
                <c:pt idx="172">
                  <c:v>4.1684270200749509</c:v>
                </c:pt>
                <c:pt idx="173">
                  <c:v>4.2000000000000028</c:v>
                </c:pt>
                <c:pt idx="174">
                  <c:v>4.2400000000000029</c:v>
                </c:pt>
                <c:pt idx="175">
                  <c:v>4.2800000000000029</c:v>
                </c:pt>
                <c:pt idx="176">
                  <c:v>4.3200000000000029</c:v>
                </c:pt>
                <c:pt idx="177">
                  <c:v>4.360000000000003</c:v>
                </c:pt>
                <c:pt idx="178">
                  <c:v>4.400000000000003</c:v>
                </c:pt>
                <c:pt idx="179">
                  <c:v>4.4400000000000031</c:v>
                </c:pt>
                <c:pt idx="180">
                  <c:v>4.4800000000000031</c:v>
                </c:pt>
                <c:pt idx="181">
                  <c:v>4.5200000000000031</c:v>
                </c:pt>
                <c:pt idx="182">
                  <c:v>4.5600000000000032</c:v>
                </c:pt>
                <c:pt idx="183">
                  <c:v>4.5686479932345643</c:v>
                </c:pt>
                <c:pt idx="184">
                  <c:v>4.6000000000000032</c:v>
                </c:pt>
                <c:pt idx="185">
                  <c:v>4.6400000000000032</c:v>
                </c:pt>
                <c:pt idx="186">
                  <c:v>4.6800000000000033</c:v>
                </c:pt>
                <c:pt idx="187">
                  <c:v>4.7200000000000033</c:v>
                </c:pt>
                <c:pt idx="188">
                  <c:v>4.7600000000000033</c:v>
                </c:pt>
                <c:pt idx="189">
                  <c:v>4.7817422218727703</c:v>
                </c:pt>
                <c:pt idx="190">
                  <c:v>4.8000000000000034</c:v>
                </c:pt>
                <c:pt idx="191">
                  <c:v>4.8400000000000034</c:v>
                </c:pt>
                <c:pt idx="192">
                  <c:v>4.8677177777340983</c:v>
                </c:pt>
                <c:pt idx="193">
                  <c:v>4.8800000000000034</c:v>
                </c:pt>
                <c:pt idx="194">
                  <c:v>4.9200000000000035</c:v>
                </c:pt>
                <c:pt idx="195">
                  <c:v>4.9600000000000035</c:v>
                </c:pt>
                <c:pt idx="196">
                  <c:v>5</c:v>
                </c:pt>
              </c:numCache>
            </c:numRef>
          </c:xVal>
          <c:yVal>
            <c:numRef>
              <c:f>Sheet1!$H$4:$H$200</c:f>
              <c:numCache>
                <c:formatCode>General</c:formatCode>
                <c:ptCount val="197"/>
                <c:pt idx="0">
                  <c:v>0</c:v>
                </c:pt>
                <c:pt idx="1">
                  <c:v>0.69813170067632746</c:v>
                </c:pt>
                <c:pt idx="2">
                  <c:v>1.3962634021528608</c:v>
                </c:pt>
                <c:pt idx="3">
                  <c:v>1.6017562828400111</c:v>
                </c:pt>
                <c:pt idx="4">
                  <c:v>2.0943951020741887</c:v>
                </c:pt>
                <c:pt idx="5">
                  <c:v>2.5153909569958812</c:v>
                </c:pt>
                <c:pt idx="6">
                  <c:v>2.792526801905197</c:v>
                </c:pt>
                <c:pt idx="7">
                  <c:v>2.8506996992525124</c:v>
                </c:pt>
                <c:pt idx="8">
                  <c:v>3.1671106829687301</c:v>
                </c:pt>
                <c:pt idx="9">
                  <c:v>3.4906585041221834</c:v>
                </c:pt>
                <c:pt idx="10">
                  <c:v>3.4921702936739991</c:v>
                </c:pt>
                <c:pt idx="11">
                  <c:v>4.151217771839721</c:v>
                </c:pt>
                <c:pt idx="12">
                  <c:v>4.1887902037980798</c:v>
                </c:pt>
                <c:pt idx="13">
                  <c:v>4.8869219046852184</c:v>
                </c:pt>
                <c:pt idx="14">
                  <c:v>5.5850536057313001</c:v>
                </c:pt>
                <c:pt idx="15">
                  <c:v>6.0598740912967104</c:v>
                </c:pt>
                <c:pt idx="16">
                  <c:v>6.28318530793221</c:v>
                </c:pt>
                <c:pt idx="17">
                  <c:v>6.3983413405131673</c:v>
                </c:pt>
                <c:pt idx="18">
                  <c:v>6.9168947339203175</c:v>
                </c:pt>
                <c:pt idx="19">
                  <c:v>6.9813170143723919</c:v>
                </c:pt>
                <c:pt idx="20">
                  <c:v>7.2274458559168568</c:v>
                </c:pt>
                <c:pt idx="21">
                  <c:v>7.6794487088399572</c:v>
                </c:pt>
                <c:pt idx="22">
                  <c:v>8.1757900224896574</c:v>
                </c:pt>
                <c:pt idx="23">
                  <c:v>8.3775804058030907</c:v>
                </c:pt>
                <c:pt idx="24">
                  <c:v>8.4934689663251657</c:v>
                </c:pt>
                <c:pt idx="25">
                  <c:v>8.7265444316477669</c:v>
                </c:pt>
                <c:pt idx="26">
                  <c:v>8.7266462760374139</c:v>
                </c:pt>
                <c:pt idx="27">
                  <c:v>8.7266462035335461</c:v>
                </c:pt>
                <c:pt idx="28">
                  <c:v>8.7266462286124113</c:v>
                </c:pt>
                <c:pt idx="29">
                  <c:v>8.7266462676526633</c:v>
                </c:pt>
                <c:pt idx="30">
                  <c:v>8.7266461997376528</c:v>
                </c:pt>
                <c:pt idx="31">
                  <c:v>8.7266462877732511</c:v>
                </c:pt>
                <c:pt idx="32">
                  <c:v>8.7266463581496154</c:v>
                </c:pt>
                <c:pt idx="33">
                  <c:v>8.7266463452422087</c:v>
                </c:pt>
                <c:pt idx="34">
                  <c:v>8.7266462644351339</c:v>
                </c:pt>
                <c:pt idx="35">
                  <c:v>8.7266462695167597</c:v>
                </c:pt>
                <c:pt idx="36">
                  <c:v>8.7266463260525402</c:v>
                </c:pt>
                <c:pt idx="37">
                  <c:v>8.726646457371201</c:v>
                </c:pt>
                <c:pt idx="38">
                  <c:v>8.7266462842398855</c:v>
                </c:pt>
                <c:pt idx="39">
                  <c:v>8.7266463085459236</c:v>
                </c:pt>
                <c:pt idx="40">
                  <c:v>8.72664643315529</c:v>
                </c:pt>
                <c:pt idx="41">
                  <c:v>8.7266462553871147</c:v>
                </c:pt>
                <c:pt idx="42">
                  <c:v>8.7266463163209096</c:v>
                </c:pt>
                <c:pt idx="43">
                  <c:v>8.7266462743784263</c:v>
                </c:pt>
                <c:pt idx="44">
                  <c:v>8.7266462640644491</c:v>
                </c:pt>
                <c:pt idx="45">
                  <c:v>8.7266463388591582</c:v>
                </c:pt>
                <c:pt idx="46">
                  <c:v>8.7266463122447249</c:v>
                </c:pt>
                <c:pt idx="47">
                  <c:v>8.7266463100657088</c:v>
                </c:pt>
                <c:pt idx="48">
                  <c:v>8.7266462898881478</c:v>
                </c:pt>
                <c:pt idx="49">
                  <c:v>8.7266462659744164</c:v>
                </c:pt>
                <c:pt idx="50">
                  <c:v>8.7266462958765061</c:v>
                </c:pt>
                <c:pt idx="51">
                  <c:v>8.7266462854849696</c:v>
                </c:pt>
                <c:pt idx="52">
                  <c:v>8.72664627618658</c:v>
                </c:pt>
                <c:pt idx="53">
                  <c:v>8.7266462873564397</c:v>
                </c:pt>
                <c:pt idx="54">
                  <c:v>8.7121018849427827</c:v>
                </c:pt>
                <c:pt idx="55">
                  <c:v>8.0285145717497493</c:v>
                </c:pt>
                <c:pt idx="56">
                  <c:v>7.8772409558428826</c:v>
                </c:pt>
                <c:pt idx="57">
                  <c:v>7.5473230097277169</c:v>
                </c:pt>
                <c:pt idx="58">
                  <c:v>7.3303828762275316</c:v>
                </c:pt>
                <c:pt idx="59">
                  <c:v>6.632251160626403</c:v>
                </c:pt>
                <c:pt idx="60">
                  <c:v>6.2119394313550034</c:v>
                </c:pt>
                <c:pt idx="61">
                  <c:v>5.956518785680724</c:v>
                </c:pt>
                <c:pt idx="62">
                  <c:v>5.9341194736735448</c:v>
                </c:pt>
                <c:pt idx="63">
                  <c:v>5.7601531001777273</c:v>
                </c:pt>
                <c:pt idx="64">
                  <c:v>5.5341539212625035</c:v>
                </c:pt>
                <c:pt idx="65">
                  <c:v>5.3533747415288975</c:v>
                </c:pt>
                <c:pt idx="66">
                  <c:v>5.235987754788872</c:v>
                </c:pt>
                <c:pt idx="67">
                  <c:v>4.8209040241939611</c:v>
                </c:pt>
                <c:pt idx="68">
                  <c:v>4.6209241698730006</c:v>
                </c:pt>
                <c:pt idx="69">
                  <c:v>4.5378560480786749</c:v>
                </c:pt>
                <c:pt idx="70">
                  <c:v>4.3083885731449172</c:v>
                </c:pt>
                <c:pt idx="71">
                  <c:v>3.8397243753367092</c:v>
                </c:pt>
                <c:pt idx="72">
                  <c:v>3.4783481419622437</c:v>
                </c:pt>
                <c:pt idx="73">
                  <c:v>3.1415925985746394</c:v>
                </c:pt>
                <c:pt idx="74">
                  <c:v>2.4434609626665318</c:v>
                </c:pt>
                <c:pt idx="75">
                  <c:v>1.7453292552562907</c:v>
                </c:pt>
                <c:pt idx="76">
                  <c:v>1.7453292552562907</c:v>
                </c:pt>
                <c:pt idx="77">
                  <c:v>1.047197512125132</c:v>
                </c:pt>
                <c:pt idx="78">
                  <c:v>0.34906585478444557</c:v>
                </c:pt>
                <c:pt idx="79">
                  <c:v>-2.4376735276895499E-9</c:v>
                </c:pt>
                <c:pt idx="80">
                  <c:v>-1.2892078776932341E-10</c:v>
                </c:pt>
                <c:pt idx="81">
                  <c:v>6.3825322866467512E-9</c:v>
                </c:pt>
                <c:pt idx="82">
                  <c:v>-1.4201955181582854E-8</c:v>
                </c:pt>
                <c:pt idx="83">
                  <c:v>-5.3665156927940739E-11</c:v>
                </c:pt>
                <c:pt idx="84">
                  <c:v>-3.3019945281678812E-11</c:v>
                </c:pt>
                <c:pt idx="85">
                  <c:v>2.3740279377099243E-8</c:v>
                </c:pt>
                <c:pt idx="86">
                  <c:v>-7.1671736382405795E-10</c:v>
                </c:pt>
                <c:pt idx="87">
                  <c:v>2.5576628467252913E-8</c:v>
                </c:pt>
                <c:pt idx="88">
                  <c:v>1.1888633693278437E-9</c:v>
                </c:pt>
                <c:pt idx="89">
                  <c:v>-2.4001252736256617E-8</c:v>
                </c:pt>
                <c:pt idx="90">
                  <c:v>2.3591211618089558E-10</c:v>
                </c:pt>
                <c:pt idx="91">
                  <c:v>-7.3944820724588318E-11</c:v>
                </c:pt>
                <c:pt idx="92">
                  <c:v>2.3456867870573042E-8</c:v>
                </c:pt>
                <c:pt idx="93">
                  <c:v>2.9707710743151113E-8</c:v>
                </c:pt>
                <c:pt idx="94">
                  <c:v>-3.2637924141929065E-10</c:v>
                </c:pt>
                <c:pt idx="95">
                  <c:v>1.81048403404936E-9</c:v>
                </c:pt>
                <c:pt idx="96">
                  <c:v>6.4401889562569504E-9</c:v>
                </c:pt>
                <c:pt idx="97">
                  <c:v>-8.7266541339347699E-3</c:v>
                </c:pt>
                <c:pt idx="98">
                  <c:v>-8.1232908787963562E-2</c:v>
                </c:pt>
                <c:pt idx="99">
                  <c:v>-0.4188789993129805</c:v>
                </c:pt>
                <c:pt idx="100">
                  <c:v>-0.83775809659533085</c:v>
                </c:pt>
                <c:pt idx="101">
                  <c:v>-1.0384083615427295</c:v>
                </c:pt>
                <c:pt idx="102">
                  <c:v>-1.256637031451058</c:v>
                </c:pt>
                <c:pt idx="103">
                  <c:v>-1.6755160881834863</c:v>
                </c:pt>
                <c:pt idx="104">
                  <c:v>-2.0943951865971036</c:v>
                </c:pt>
                <c:pt idx="105">
                  <c:v>-2.5132740907594764</c:v>
                </c:pt>
                <c:pt idx="106">
                  <c:v>-2.8274407683221812</c:v>
                </c:pt>
                <c:pt idx="107">
                  <c:v>-2.9321531498900049</c:v>
                </c:pt>
                <c:pt idx="108">
                  <c:v>-3.351032169366952</c:v>
                </c:pt>
                <c:pt idx="109">
                  <c:v>-3.7699112044204894</c:v>
                </c:pt>
                <c:pt idx="110">
                  <c:v>-4.188790206753561</c:v>
                </c:pt>
                <c:pt idx="111">
                  <c:v>-4.6076692301331121</c:v>
                </c:pt>
                <c:pt idx="112">
                  <c:v>-4.6422985966969854</c:v>
                </c:pt>
                <c:pt idx="113">
                  <c:v>-5.0265482425580768</c:v>
                </c:pt>
                <c:pt idx="114">
                  <c:v>-5.235987755809707</c:v>
                </c:pt>
                <c:pt idx="115">
                  <c:v>-5.235987752072977</c:v>
                </c:pt>
                <c:pt idx="116">
                  <c:v>-5.2359877629082456</c:v>
                </c:pt>
                <c:pt idx="117">
                  <c:v>-5.2359877626469524</c:v>
                </c:pt>
                <c:pt idx="118">
                  <c:v>-5.2359877583499435</c:v>
                </c:pt>
                <c:pt idx="119">
                  <c:v>-5.2359877576361242</c:v>
                </c:pt>
                <c:pt idx="120">
                  <c:v>-5.2359877524119574</c:v>
                </c:pt>
                <c:pt idx="121">
                  <c:v>-5.235987752023183</c:v>
                </c:pt>
                <c:pt idx="122">
                  <c:v>-5.2359877606505574</c:v>
                </c:pt>
                <c:pt idx="123">
                  <c:v>-5.2359877572495233</c:v>
                </c:pt>
                <c:pt idx="124">
                  <c:v>-5.2359877637084908</c:v>
                </c:pt>
                <c:pt idx="125">
                  <c:v>-5.2359877595819384</c:v>
                </c:pt>
                <c:pt idx="126">
                  <c:v>-5.2359877591335282</c:v>
                </c:pt>
                <c:pt idx="127">
                  <c:v>-5.2359877577818574</c:v>
                </c:pt>
                <c:pt idx="128">
                  <c:v>-5.2359877546742206</c:v>
                </c:pt>
                <c:pt idx="129">
                  <c:v>-5.2359877578518521</c:v>
                </c:pt>
                <c:pt idx="130">
                  <c:v>-5.2359877560497292</c:v>
                </c:pt>
                <c:pt idx="131">
                  <c:v>-5.2359877546897913</c:v>
                </c:pt>
                <c:pt idx="132">
                  <c:v>-5.2359877413215274</c:v>
                </c:pt>
                <c:pt idx="133">
                  <c:v>-5.2359877563693136</c:v>
                </c:pt>
                <c:pt idx="134">
                  <c:v>-5.2359877548568825</c:v>
                </c:pt>
                <c:pt idx="135">
                  <c:v>-5.235987769614443</c:v>
                </c:pt>
                <c:pt idx="136">
                  <c:v>-5.2388966381464011</c:v>
                </c:pt>
                <c:pt idx="137">
                  <c:v>-5.3756140936984202</c:v>
                </c:pt>
                <c:pt idx="138">
                  <c:v>-5.5152404373600996</c:v>
                </c:pt>
                <c:pt idx="139">
                  <c:v>-5.6548667764962453</c:v>
                </c:pt>
                <c:pt idx="140">
                  <c:v>-5.7944931116127778</c:v>
                </c:pt>
                <c:pt idx="141">
                  <c:v>-5.9108010648291165</c:v>
                </c:pt>
                <c:pt idx="142">
                  <c:v>-5.9341194669065702</c:v>
                </c:pt>
                <c:pt idx="143">
                  <c:v>-6.0737457975067146</c:v>
                </c:pt>
                <c:pt idx="144">
                  <c:v>-6.2133721410800637</c:v>
                </c:pt>
                <c:pt idx="145">
                  <c:v>-6.352998469015807</c:v>
                </c:pt>
                <c:pt idx="146">
                  <c:v>-6.4926248214244948</c:v>
                </c:pt>
                <c:pt idx="147">
                  <c:v>-6.5960793721048114</c:v>
                </c:pt>
                <c:pt idx="148">
                  <c:v>-6.6322511496974617</c:v>
                </c:pt>
                <c:pt idx="149">
                  <c:v>-6.7718775019128223</c:v>
                </c:pt>
                <c:pt idx="150">
                  <c:v>-6.8563413607092709</c:v>
                </c:pt>
                <c:pt idx="151">
                  <c:v>-6.9115038337320147</c:v>
                </c:pt>
                <c:pt idx="152">
                  <c:v>-7.0511301780770914</c:v>
                </c:pt>
                <c:pt idx="153">
                  <c:v>-7.1907565165367826</c:v>
                </c:pt>
                <c:pt idx="154">
                  <c:v>-7.3303828552630597</c:v>
                </c:pt>
                <c:pt idx="155">
                  <c:v>-7.4700091986440329</c:v>
                </c:pt>
                <c:pt idx="156">
                  <c:v>-7.6096355410272203</c:v>
                </c:pt>
                <c:pt idx="157">
                  <c:v>-7.6243266081009677</c:v>
                </c:pt>
                <c:pt idx="158">
                  <c:v>-7.7492618782637956</c:v>
                </c:pt>
                <c:pt idx="159">
                  <c:v>-7.8468457075841549</c:v>
                </c:pt>
                <c:pt idx="160">
                  <c:v>-7.8888882190657856</c:v>
                </c:pt>
                <c:pt idx="161">
                  <c:v>-7.9514291114245514</c:v>
                </c:pt>
                <c:pt idx="162">
                  <c:v>-8.0285145600551253</c:v>
                </c:pt>
                <c:pt idx="163">
                  <c:v>-8.1681408984975867</c:v>
                </c:pt>
                <c:pt idx="164">
                  <c:v>-8.3077672396655018</c:v>
                </c:pt>
                <c:pt idx="165">
                  <c:v>-8.447393582859581</c:v>
                </c:pt>
                <c:pt idx="166">
                  <c:v>-8.587019918288199</c:v>
                </c:pt>
                <c:pt idx="167">
                  <c:v>-8.7266462600540233</c:v>
                </c:pt>
                <c:pt idx="168">
                  <c:v>-8.8662725993773144</c:v>
                </c:pt>
                <c:pt idx="169">
                  <c:v>-9.0058989422217746</c:v>
                </c:pt>
                <c:pt idx="170">
                  <c:v>-9.1455252809984824</c:v>
                </c:pt>
                <c:pt idx="171">
                  <c:v>-9.2851516209403986</c:v>
                </c:pt>
                <c:pt idx="172">
                  <c:v>-9.3145674696203447</c:v>
                </c:pt>
                <c:pt idx="173">
                  <c:v>-9.4247779612158844</c:v>
                </c:pt>
                <c:pt idx="174">
                  <c:v>-9.5644043009780102</c:v>
                </c:pt>
                <c:pt idx="175">
                  <c:v>-9.7040306412885204</c:v>
                </c:pt>
                <c:pt idx="176">
                  <c:v>-9.8436569812450436</c:v>
                </c:pt>
                <c:pt idx="177">
                  <c:v>-9.9832833224183055</c:v>
                </c:pt>
                <c:pt idx="178">
                  <c:v>-10.122909660844247</c:v>
                </c:pt>
                <c:pt idx="179">
                  <c:v>-10.262536001188534</c:v>
                </c:pt>
                <c:pt idx="180">
                  <c:v>-10.402162342162063</c:v>
                </c:pt>
                <c:pt idx="181">
                  <c:v>-10.471975511777487</c:v>
                </c:pt>
                <c:pt idx="182">
                  <c:v>-10.471975511757218</c:v>
                </c:pt>
                <c:pt idx="183">
                  <c:v>-10.471975512222517</c:v>
                </c:pt>
                <c:pt idx="184">
                  <c:v>-10.471975513828149</c:v>
                </c:pt>
                <c:pt idx="185">
                  <c:v>-10.471975511457945</c:v>
                </c:pt>
                <c:pt idx="186">
                  <c:v>-10.471975511912513</c:v>
                </c:pt>
                <c:pt idx="187">
                  <c:v>-10.471975512189088</c:v>
                </c:pt>
                <c:pt idx="188">
                  <c:v>-10.471975512137268</c:v>
                </c:pt>
                <c:pt idx="189">
                  <c:v>-10.471975512318313</c:v>
                </c:pt>
                <c:pt idx="190">
                  <c:v>-10.471975511929822</c:v>
                </c:pt>
                <c:pt idx="191">
                  <c:v>-10.471975511874689</c:v>
                </c:pt>
                <c:pt idx="192">
                  <c:v>-10.471975511866043</c:v>
                </c:pt>
                <c:pt idx="193">
                  <c:v>-10.471975511874799</c:v>
                </c:pt>
                <c:pt idx="194">
                  <c:v>-10.47197551200725</c:v>
                </c:pt>
                <c:pt idx="195">
                  <c:v>-10.471975511523601</c:v>
                </c:pt>
                <c:pt idx="196">
                  <c:v>-10.471975512170728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F5-4E36-A19D-DF43AF58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81336"/>
        <c:axId val="489223280"/>
      </c:scatterChart>
      <c:valAx>
        <c:axId val="48928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9223280"/>
        <c:crosses val="autoZero"/>
        <c:crossBetween val="midCat"/>
      </c:valAx>
      <c:valAx>
        <c:axId val="48922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281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B5ED27-78DE-450C-9673-AE504BB4C2D6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0A081-AF5B-4FA2-B9E0-7CF9291346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F2C1-5D6F-4EF6-B455-5E8487343D15}">
  <dimension ref="A1:K200"/>
  <sheetViews>
    <sheetView tabSelected="1" workbookViewId="0">
      <selection activeCell="C4" sqref="C4:C200"/>
    </sheetView>
  </sheetViews>
  <sheetFormatPr defaultRowHeight="14.4" x14ac:dyDescent="0.3"/>
  <cols>
    <col min="1" max="1" width="15.33203125" bestFit="1" customWidth="1"/>
    <col min="2" max="2" width="5.5546875" bestFit="1" customWidth="1"/>
    <col min="3" max="6" width="22" bestFit="1" customWidth="1"/>
    <col min="7" max="7" width="27.6640625" bestFit="1" customWidth="1"/>
    <col min="8" max="8" width="33.33203125" bestFit="1" customWidth="1"/>
  </cols>
  <sheetData>
    <row r="1" spans="1:11" x14ac:dyDescent="0.3">
      <c r="A1" s="1"/>
      <c r="B1" s="1"/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1" x14ac:dyDescent="0.3">
      <c r="A2" s="2" t="s">
        <v>11</v>
      </c>
      <c r="B2" s="2"/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</row>
    <row r="3" spans="1:11" x14ac:dyDescent="0.3">
      <c r="A3" s="3" t="s">
        <v>0</v>
      </c>
      <c r="B3" s="3" t="s">
        <v>1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8</v>
      </c>
      <c r="H3" s="3" t="s">
        <v>10</v>
      </c>
    </row>
    <row r="4" spans="1:11" x14ac:dyDescent="0.3">
      <c r="A4" s="4">
        <v>1</v>
      </c>
      <c r="B4" s="5">
        <v>0</v>
      </c>
      <c r="C4">
        <f>(0*(-PI()/180))*-1</f>
        <v>0</v>
      </c>
      <c r="D4" s="6">
        <v>19.999999999999396</v>
      </c>
      <c r="E4" s="6">
        <v>7.0000000000000018</v>
      </c>
      <c r="F4" s="6">
        <v>3.0000000000000018</v>
      </c>
      <c r="G4">
        <f>0*(-PI()/180)</f>
        <v>0</v>
      </c>
      <c r="H4">
        <f>0*(-PI()/180)</f>
        <v>0</v>
      </c>
    </row>
    <row r="5" spans="1:11" x14ac:dyDescent="0.3">
      <c r="A5" s="4">
        <v>2</v>
      </c>
      <c r="B5" s="5">
        <v>0.04</v>
      </c>
      <c r="C5">
        <f>(-5.95708255204154*(-PI()/180))*-1</f>
        <v>-0.10397070434623133</v>
      </c>
      <c r="D5" s="6">
        <v>20.122873845193368</v>
      </c>
      <c r="E5" s="6">
        <v>6.9992773432613129</v>
      </c>
      <c r="F5" s="6">
        <v>3.001849541874746</v>
      </c>
      <c r="G5">
        <f>-15.9999999938738*(-PI()/180)</f>
        <v>0.27925268021217037</v>
      </c>
      <c r="H5">
        <f>-39.999999993044*(-PI()/180)</f>
        <v>0.69813170067632746</v>
      </c>
      <c r="K5">
        <v>-1</v>
      </c>
    </row>
    <row r="6" spans="1:11" x14ac:dyDescent="0.3">
      <c r="A6" s="4">
        <v>3</v>
      </c>
      <c r="B6" s="5">
        <v>0.08</v>
      </c>
      <c r="C6">
        <f>(-12.2117506596561*(-PI()/180))*-1</f>
        <v>-0.21313525644358844</v>
      </c>
      <c r="D6" s="6">
        <v>20.499615955313981</v>
      </c>
      <c r="E6" s="6">
        <v>6.9972404999484166</v>
      </c>
      <c r="F6" s="6">
        <v>3.0073814160466554</v>
      </c>
      <c r="G6">
        <f>-32.0000000308702*(-PI()/180)</f>
        <v>0.5585053611769728</v>
      </c>
      <c r="H6">
        <f>-80.0000000319365*(-PI()/180)</f>
        <v>1.3962634021528608</v>
      </c>
    </row>
    <row r="7" spans="1:11" x14ac:dyDescent="0.3">
      <c r="A7" s="4">
        <v>4</v>
      </c>
      <c r="B7" s="5">
        <v>9.177387481948461E-2</v>
      </c>
      <c r="C7">
        <f>(-14.3697449735299*(-PI()/180))*-1</f>
        <v>-0.25079936246000217</v>
      </c>
      <c r="D7" s="6">
        <v>20.654836233397958</v>
      </c>
      <c r="E7" s="6">
        <v>6.9963946641821098</v>
      </c>
      <c r="F7" s="6">
        <v>3.0096408093377827</v>
      </c>
      <c r="G7">
        <f>-36.709549924001*(-PI()/180)</f>
        <v>0.64070251309905091</v>
      </c>
      <c r="H7">
        <f>-91.7738748152956*(-PI()/180)</f>
        <v>1.6017562828400111</v>
      </c>
    </row>
    <row r="8" spans="1:11" x14ac:dyDescent="0.3">
      <c r="A8" s="4">
        <v>5</v>
      </c>
      <c r="B8" s="5">
        <v>0.12</v>
      </c>
      <c r="C8">
        <f>(-17.3561265793714*(-PI()/180))*-1</f>
        <v>-0.30292155420293182</v>
      </c>
      <c r="D8" s="6">
        <v>21.128180978099142</v>
      </c>
      <c r="E8" s="6">
        <v>6.993791334639357</v>
      </c>
      <c r="F8" s="6">
        <v>3.0166197205727916</v>
      </c>
      <c r="G8">
        <f>-47.9999999748678*(-PI()/180)</f>
        <v>0.83775804051863889</v>
      </c>
      <c r="H8">
        <f>-119.999999981722*(-PI()/180)</f>
        <v>2.0943951020741887</v>
      </c>
    </row>
    <row r="9" spans="1:11" x14ac:dyDescent="0.3">
      <c r="A9" s="4">
        <v>6</v>
      </c>
      <c r="B9" s="5">
        <v>0.14412128489372986</v>
      </c>
      <c r="C9">
        <f>(-21.6226598082885*(-PI()/180))*-1</f>
        <v>-0.37738660669328022</v>
      </c>
      <c r="D9" s="6">
        <v>21.632934181875466</v>
      </c>
      <c r="E9" s="6">
        <v>6.9908595508108933</v>
      </c>
      <c r="F9" s="6">
        <v>3.0240731253712898</v>
      </c>
      <c r="G9">
        <f>-57.6485145552317*(-PI()/180)</f>
        <v>1.0061563878726678</v>
      </c>
      <c r="H9">
        <f>-144.121285661237*(-PI()/180)</f>
        <v>2.5153909569958812</v>
      </c>
    </row>
    <row r="10" spans="1:11" x14ac:dyDescent="0.3">
      <c r="A10" s="4">
        <v>7</v>
      </c>
      <c r="B10" s="5">
        <v>0.16</v>
      </c>
      <c r="C10">
        <f>(-27.1859646792032*(-PI()/180))*-1</f>
        <v>-0.47448459398297982</v>
      </c>
      <c r="D10" s="6">
        <v>22.018126848565743</v>
      </c>
      <c r="E10" s="6">
        <v>6.9886718038072031</v>
      </c>
      <c r="F10" s="6">
        <v>3.0295778647432399</v>
      </c>
      <c r="G10">
        <f>-63.9999999482897*(-PI()/180)</f>
        <v>1.1170107203738557</v>
      </c>
      <c r="H10">
        <f>-159.999999926333*(-PI()/180)</f>
        <v>2.792526801905197</v>
      </c>
    </row>
    <row r="11" spans="1:11" x14ac:dyDescent="0.3">
      <c r="A11" s="4">
        <v>8</v>
      </c>
      <c r="B11" s="5">
        <v>0.16333306136059139</v>
      </c>
      <c r="C11">
        <f>(-26.0752103414801*(-PI()/180))*-1</f>
        <v>-0.4550982736089027</v>
      </c>
      <c r="D11" s="6">
        <v>22.107885973600407</v>
      </c>
      <c r="E11" s="6">
        <v>6.9881666607762716</v>
      </c>
      <c r="F11" s="6">
        <v>3.0308099215632303</v>
      </c>
      <c r="G11">
        <f>-65.3332245929183*(-PI()/180)</f>
        <v>1.1402798800913567</v>
      </c>
      <c r="H11">
        <f>-163.333061426382*(-PI()/180)</f>
        <v>2.8506996992525124</v>
      </c>
    </row>
    <row r="12" spans="1:11" x14ac:dyDescent="0.3">
      <c r="A12" s="4">
        <v>9</v>
      </c>
      <c r="B12" s="5">
        <v>0.18146207546703227</v>
      </c>
      <c r="C12">
        <f>(-29.102687562638*(-PI()/180))*-1</f>
        <v>-0.50793771914723662</v>
      </c>
      <c r="D12" s="6">
        <v>22.619328783811994</v>
      </c>
      <c r="E12" s="6">
        <v>6.9851500706261715</v>
      </c>
      <c r="F12" s="6">
        <v>3.0381042378950358</v>
      </c>
      <c r="G12">
        <f>-72.5848301288976*(-PI()/180)</f>
        <v>1.2668442727500426</v>
      </c>
      <c r="H12">
        <f>-181.462075384904*(-PI()/180)</f>
        <v>3.1671106829687301</v>
      </c>
    </row>
    <row r="13" spans="1:11" x14ac:dyDescent="0.3">
      <c r="A13" s="4">
        <v>10</v>
      </c>
      <c r="B13" s="5">
        <v>0.2</v>
      </c>
      <c r="C13">
        <f>(-31.9495492122579*(-PI()/180))*-1</f>
        <v>-0.557624828281861</v>
      </c>
      <c r="D13" s="6">
        <v>23.184465406654688</v>
      </c>
      <c r="E13" s="6">
        <v>6.981746800416488</v>
      </c>
      <c r="F13" s="6">
        <v>3.0461998676287143</v>
      </c>
      <c r="G13">
        <f>-79.9999999973523*(-PI()/180)</f>
        <v>1.3962634015492525</v>
      </c>
      <c r="H13">
        <f>-200.00000000765*(-PI()/180)</f>
        <v>3.4906585041221834</v>
      </c>
    </row>
    <row r="14" spans="1:11" x14ac:dyDescent="0.3">
      <c r="A14" s="4">
        <v>11</v>
      </c>
      <c r="B14" s="5">
        <v>0.20008661918283652</v>
      </c>
      <c r="C14">
        <f>(-31.9797303095094*(-PI()/180))*-1</f>
        <v>-0.55815158780076424</v>
      </c>
      <c r="D14" s="6">
        <v>23.18723415804666</v>
      </c>
      <c r="E14" s="6">
        <v>6.9817298989067558</v>
      </c>
      <c r="F14" s="6">
        <v>3.0462398582274797</v>
      </c>
      <c r="G14">
        <f>-80.0346476606125*(-PI()/180)</f>
        <v>1.3968681173512651</v>
      </c>
      <c r="H14">
        <f>-200.086619168481*(-PI()/180)</f>
        <v>3.4921702936739991</v>
      </c>
    </row>
    <row r="15" spans="1:11" x14ac:dyDescent="0.3">
      <c r="A15" s="4">
        <v>12</v>
      </c>
      <c r="B15" s="5">
        <v>0.23784725822693217</v>
      </c>
      <c r="C15">
        <f>(-38.5173662260394*(-PI()/180))*-1</f>
        <v>-0.67225485984084998</v>
      </c>
      <c r="D15" s="6">
        <v>24.560883660194701</v>
      </c>
      <c r="E15" s="6">
        <v>6.9732833286142748</v>
      </c>
      <c r="F15" s="6">
        <v>3.065229222790816</v>
      </c>
      <c r="G15">
        <f>-95.1389032524356*(-PI()/180)</f>
        <v>1.6604871084913426</v>
      </c>
      <c r="H15">
        <f>-237.847258166118*(-PI()/180)</f>
        <v>4.151217771839721</v>
      </c>
    </row>
    <row r="16" spans="1:11" x14ac:dyDescent="0.3">
      <c r="A16" s="4">
        <v>13</v>
      </c>
      <c r="B16" s="5">
        <v>0.24000000000000002</v>
      </c>
      <c r="C16">
        <f>(-38.879463986732*(-PI()/180))*-1</f>
        <v>-0.67857465797903438</v>
      </c>
      <c r="D16" s="6">
        <v>24.644175436011849</v>
      </c>
      <c r="E16" s="6">
        <v>6.9727430686275174</v>
      </c>
      <c r="F16" s="6">
        <v>3.0664169318057382</v>
      </c>
      <c r="G16">
        <f>-95.999999965502*(-PI()/180)</f>
        <v>1.6755160813124532</v>
      </c>
      <c r="H16">
        <f>-239.999999943374*(-PI()/180)</f>
        <v>4.1887902037980798</v>
      </c>
    </row>
    <row r="17" spans="1:8" x14ac:dyDescent="0.3">
      <c r="A17" s="4">
        <v>14</v>
      </c>
      <c r="B17" s="5">
        <v>0.28000000000000003</v>
      </c>
      <c r="C17">
        <f>(-47.5298792626852*(-PI()/180))*-1</f>
        <v>-0.82955288620923151</v>
      </c>
      <c r="D17" s="6">
        <v>26.400006340238722</v>
      </c>
      <c r="E17" s="6">
        <v>6.9614385638249363</v>
      </c>
      <c r="F17" s="6">
        <v>3.0901555063284083</v>
      </c>
      <c r="G17">
        <f>-111.99999997652*(-PI()/180)</f>
        <v>1.9547687618238427</v>
      </c>
      <c r="H17">
        <f>-279.999999948497*(-PI()/180)</f>
        <v>4.8869219046852184</v>
      </c>
    </row>
    <row r="18" spans="1:8" x14ac:dyDescent="0.3">
      <c r="A18" s="4">
        <v>15</v>
      </c>
      <c r="B18" s="5">
        <v>0.32</v>
      </c>
      <c r="C18">
        <f>(-56.7515202212364*(-PI()/180))*-1</f>
        <v>-0.99050088337271591</v>
      </c>
      <c r="D18" s="6">
        <v>28.462078183553196</v>
      </c>
      <c r="E18" s="6">
        <v>6.9473756267532414</v>
      </c>
      <c r="F18" s="6">
        <v>3.117317504204645</v>
      </c>
      <c r="G18">
        <f>-127.999999984454*(-PI()/180)</f>
        <v>2.2340214422814171</v>
      </c>
      <c r="H18">
        <f>-319.999999962726*(-PI()/180)</f>
        <v>5.5850536057313001</v>
      </c>
    </row>
    <row r="19" spans="1:8" x14ac:dyDescent="0.3">
      <c r="A19" s="4">
        <v>16</v>
      </c>
      <c r="B19" s="5">
        <v>0.34720520974176999</v>
      </c>
      <c r="C19">
        <f>(-61.1152088342351*(-PI()/180))*-1</f>
        <v>-1.0666616172013279</v>
      </c>
      <c r="D19" s="6">
        <v>30.049764332635338</v>
      </c>
      <c r="E19" s="6">
        <v>6.9360037665366434</v>
      </c>
      <c r="F19" s="6">
        <v>3.1376298176367574</v>
      </c>
      <c r="G19">
        <f>-138.882083919625*(-PI()/180)</f>
        <v>2.4239496364285276</v>
      </c>
      <c r="H19">
        <f>-347.205209811976*(-PI()/180)</f>
        <v>6.0598740912967104</v>
      </c>
    </row>
    <row r="20" spans="1:8" x14ac:dyDescent="0.3">
      <c r="A20" s="4">
        <v>17</v>
      </c>
      <c r="B20" s="5">
        <v>0.36</v>
      </c>
      <c r="C20">
        <f>(-65.2945170959711*(-PI()/180))*-1</f>
        <v>-1.1396043068244222</v>
      </c>
      <c r="D20" s="6">
        <v>30.859061607694127</v>
      </c>
      <c r="E20" s="6">
        <v>6.9300677650884737</v>
      </c>
      <c r="F20" s="6">
        <v>3.1477120314194504</v>
      </c>
      <c r="G20">
        <f>-144.000000015994*(-PI()/180)</f>
        <v>2.5132741231509823</v>
      </c>
      <c r="H20">
        <f>-360.000000043122*(-PI()/180)</f>
        <v>6.28318530793221</v>
      </c>
    </row>
    <row r="21" spans="1:8" x14ac:dyDescent="0.3">
      <c r="A21" s="4">
        <v>18</v>
      </c>
      <c r="B21" s="5">
        <v>0.36659795461069872</v>
      </c>
      <c r="C21">
        <f>(-66.9029195820291*(-PI()/180))*-1</f>
        <v>-1.1676762259033964</v>
      </c>
      <c r="D21" s="6">
        <v>31.295461578381456</v>
      </c>
      <c r="E21" s="6">
        <v>6.9268826934949459</v>
      </c>
      <c r="F21" s="6">
        <v>3.1530050136563936</v>
      </c>
      <c r="G21">
        <f>-146.639181857147*(-PI()/180)</f>
        <v>2.5593365358379465</v>
      </c>
      <c r="H21">
        <f>-366.597954695482*(-PI()/180)</f>
        <v>6.3983413405131673</v>
      </c>
    </row>
    <row r="22" spans="1:8" x14ac:dyDescent="0.3">
      <c r="A22" s="4">
        <v>19</v>
      </c>
      <c r="B22" s="5">
        <v>0.39630887583976632</v>
      </c>
      <c r="C22">
        <f>(-72.6850898313954*(-PI()/180))*-1</f>
        <v>-1.2685941346656999</v>
      </c>
      <c r="D22" s="6">
        <v>33.360216911570028</v>
      </c>
      <c r="E22" s="6">
        <v>6.9111853177810962</v>
      </c>
      <c r="F22" s="6">
        <v>3.177875461699025</v>
      </c>
      <c r="G22">
        <f>-158.523550284108*(-PI()/180)</f>
        <v>2.7667578944084701</v>
      </c>
      <c r="H22">
        <f>-396.308875589899*(-PI()/180)</f>
        <v>6.9168947339203175</v>
      </c>
    </row>
    <row r="23" spans="1:8" x14ac:dyDescent="0.3">
      <c r="A23" s="4">
        <v>20</v>
      </c>
      <c r="B23" s="5">
        <v>0.39999999999999997</v>
      </c>
      <c r="C23">
        <f>(-73.8299741253673*(-PI()/180))*-1</f>
        <v>-1.2885761351498801</v>
      </c>
      <c r="D23" s="6">
        <v>33.630588188936628</v>
      </c>
      <c r="E23" s="6">
        <v>6.9090652409067257</v>
      </c>
      <c r="F23" s="6">
        <v>3.1810757388786177</v>
      </c>
      <c r="G23">
        <f>-160.000000056781*(-PI()/180)</f>
        <v>2.7925268041819487</v>
      </c>
      <c r="H23">
        <f>-400.000000366411*(-PI()/180)</f>
        <v>6.9813170143723919</v>
      </c>
    </row>
    <row r="24" spans="1:8" x14ac:dyDescent="0.3">
      <c r="A24" s="4">
        <v>21</v>
      </c>
      <c r="B24" s="5">
        <v>0.41410214420561731</v>
      </c>
      <c r="C24">
        <f>(-78.3587034473405*(-PI()/180))*-1</f>
        <v>-1.367617372749923</v>
      </c>
      <c r="D24" s="6">
        <v>34.704360335134119</v>
      </c>
      <c r="E24" s="6">
        <v>6.900647433478448</v>
      </c>
      <c r="F24" s="6">
        <v>3.1934619850409458</v>
      </c>
      <c r="G24">
        <f>-165.640857673132*(-PI()/180)</f>
        <v>2.8909783422234585</v>
      </c>
      <c r="H24">
        <f>-414.102144203353*(-PI()/180)</f>
        <v>7.2274458559168568</v>
      </c>
    </row>
    <row r="25" spans="1:8" x14ac:dyDescent="0.3">
      <c r="A25" s="4">
        <v>22</v>
      </c>
      <c r="B25" s="5">
        <v>0.43999999999999995</v>
      </c>
      <c r="C25">
        <f>(-84.0997659949675*(-PI()/180))*-1</f>
        <v>-1.4678178167689477</v>
      </c>
      <c r="D25" s="6">
        <v>36.808708278125032</v>
      </c>
      <c r="E25" s="6">
        <v>6.8837194986513559</v>
      </c>
      <c r="F25" s="6">
        <v>3.2170873181829012</v>
      </c>
      <c r="G25">
        <f>-176.000000021524*(-PI()/180)</f>
        <v>3.0717794838856776</v>
      </c>
      <c r="H25">
        <f>-440.000000003719*(-PI()/180)</f>
        <v>7.6794487088399572</v>
      </c>
    </row>
    <row r="26" spans="1:8" x14ac:dyDescent="0.3">
      <c r="A26" s="4">
        <v>23</v>
      </c>
      <c r="B26" s="5">
        <v>0.46843826239101494</v>
      </c>
      <c r="C26">
        <f>(-93.4483291954787*(-PI()/180))*-1</f>
        <v>-1.6309810249486472</v>
      </c>
      <c r="D26" s="6">
        <v>39.331289380035535</v>
      </c>
      <c r="E26" s="6">
        <v>6.8629113077770061</v>
      </c>
      <c r="F26" s="6">
        <v>3.2440958663055168</v>
      </c>
      <c r="G26">
        <f>-187.375305605367*(-PI()/180)</f>
        <v>3.2703160197442358</v>
      </c>
      <c r="H26">
        <f>-468.438262473826*(-PI()/180)</f>
        <v>8.1757900224896574</v>
      </c>
    </row>
    <row r="27" spans="1:8" x14ac:dyDescent="0.3">
      <c r="A27" s="4">
        <v>24</v>
      </c>
      <c r="B27" s="5">
        <v>0.47999999999999993</v>
      </c>
      <c r="C27">
        <f>(-96.1912650263534*(-PI()/180))*-1</f>
        <v>-1.6788542863683371</v>
      </c>
      <c r="D27" s="6">
        <v>40.428153038566073</v>
      </c>
      <c r="E27" s="6">
        <v>6.853784257481558</v>
      </c>
      <c r="F27" s="6">
        <v>3.2553493362171735</v>
      </c>
      <c r="G27">
        <f>-191.999999025699*(-PI()/180)</f>
        <v>3.3510321468243589</v>
      </c>
      <c r="H27">
        <f>-479.999999784013*(-PI()/180)</f>
        <v>8.3775804058030907</v>
      </c>
    </row>
    <row r="28" spans="1:8" x14ac:dyDescent="0.3">
      <c r="A28" s="4">
        <v>25</v>
      </c>
      <c r="B28" s="5">
        <v>0.48663992480504498</v>
      </c>
      <c r="C28">
        <f>(-97.8976997678492*(-PI()/180))*-1</f>
        <v>-1.7086371910778571</v>
      </c>
      <c r="D28" s="6">
        <v>41.072272487374192</v>
      </c>
      <c r="E28" s="6">
        <v>6.8483841771563485</v>
      </c>
      <c r="F28" s="6">
        <v>3.2618742732601906</v>
      </c>
      <c r="G28">
        <f>-194.65597272849*(-PI()/180)</f>
        <v>3.3973876327844446</v>
      </c>
      <c r="H28">
        <f>-486.639925195774*(-PI()/180)</f>
        <v>8.4934689663251657</v>
      </c>
    </row>
    <row r="29" spans="1:8" x14ac:dyDescent="0.3">
      <c r="A29" s="4">
        <v>26</v>
      </c>
      <c r="B29" s="5">
        <v>0.50472547210219931</v>
      </c>
      <c r="C29">
        <f>(-104.529090552618*(-PI()/180))*-1</f>
        <v>-1.8243767942584832</v>
      </c>
      <c r="D29" s="6">
        <v>42.901912593441189</v>
      </c>
      <c r="E29" s="6">
        <v>6.8329070172570558</v>
      </c>
      <c r="F29" s="6">
        <v>3.2799327946118897</v>
      </c>
      <c r="G29">
        <f>-200.882529522942*(-PI()/180)</f>
        <v>3.50606154991006</v>
      </c>
      <c r="H29">
        <f>-499.994165666807*(-PI()/180)</f>
        <v>8.7265444316477669</v>
      </c>
    </row>
    <row r="30" spans="1:8" x14ac:dyDescent="0.3">
      <c r="A30" s="4">
        <v>27</v>
      </c>
      <c r="B30" s="5">
        <v>0.51999999999999991</v>
      </c>
      <c r="C30">
        <f>(-109.258420885308*(-PI()/180))*-1</f>
        <v>-1.9069191799783625</v>
      </c>
      <c r="D30" s="6">
        <v>44.533773048156469</v>
      </c>
      <c r="E30" s="6">
        <v>6.8190985003710525</v>
      </c>
      <c r="F30" s="6">
        <v>3.2953821105790104</v>
      </c>
      <c r="G30">
        <f>-204.000006740103*(-PI()/180)</f>
        <v>3.5604717917054249</v>
      </c>
      <c r="H30">
        <f>-500.000000920501*(-PI()/180)</f>
        <v>8.7266462760374139</v>
      </c>
    </row>
    <row r="31" spans="1:8" x14ac:dyDescent="0.3">
      <c r="A31" s="4">
        <v>28</v>
      </c>
      <c r="B31" s="5">
        <v>0.55999999999999994</v>
      </c>
      <c r="C31">
        <f>(-125.896974577498*(-PI()/180))*-1</f>
        <v>-2.1973167246769369</v>
      </c>
      <c r="D31" s="6">
        <v>49.26439683676228</v>
      </c>
      <c r="E31" s="6">
        <v>6.77919977006054</v>
      </c>
      <c r="F31" s="6">
        <v>3.3362445451895821</v>
      </c>
      <c r="G31">
        <f>-211.999973432232*(-PI()/180)</f>
        <v>3.7000975505329463</v>
      </c>
      <c r="H31">
        <f>-499.999996766335*(-PI()/180)</f>
        <v>8.7266462035335461</v>
      </c>
    </row>
    <row r="32" spans="1:8" x14ac:dyDescent="0.3">
      <c r="A32" s="4">
        <v>29</v>
      </c>
      <c r="B32" s="5">
        <v>0.57918743641398263</v>
      </c>
      <c r="C32">
        <f>(-135.596732522721*(-PI()/180))*-1</f>
        <v>-2.3666094374675581</v>
      </c>
      <c r="D32" s="6">
        <v>51.777992844998337</v>
      </c>
      <c r="E32" s="6">
        <v>6.7579755306555978</v>
      </c>
      <c r="F32" s="6">
        <v>3.3556895229734862</v>
      </c>
      <c r="G32">
        <f>-215.837473507996*(-PI()/180)</f>
        <v>3.7670745619005608</v>
      </c>
      <c r="H32">
        <f>-499.999998203248*(-PI()/180)</f>
        <v>8.7266462286124113</v>
      </c>
    </row>
    <row r="33" spans="1:8" x14ac:dyDescent="0.3">
      <c r="A33" s="4">
        <v>30</v>
      </c>
      <c r="B33" s="5">
        <v>0.59744312401271149</v>
      </c>
      <c r="C33">
        <f>(-138.723628058886*(-PI()/180))*-1</f>
        <v>-2.4211840599395509</v>
      </c>
      <c r="D33" s="6">
        <v>54.288126978628156</v>
      </c>
      <c r="E33" s="6">
        <v>6.7366817826471586</v>
      </c>
      <c r="F33" s="6">
        <v>3.3736690717628974</v>
      </c>
      <c r="G33">
        <f>-219.488637399242*(-PI()/180)</f>
        <v>3.830799393332736</v>
      </c>
      <c r="H33">
        <f>-500.00000044009*(-PI()/180)</f>
        <v>8.7266462676526633</v>
      </c>
    </row>
    <row r="34" spans="1:8" x14ac:dyDescent="0.3">
      <c r="A34" s="4">
        <v>31</v>
      </c>
      <c r="B34" s="5">
        <v>0.6</v>
      </c>
      <c r="C34">
        <f>(-138.857221020542*(-PI()/180))*-1</f>
        <v>-2.4235156969779386</v>
      </c>
      <c r="D34" s="6">
        <v>54.643012430259859</v>
      </c>
      <c r="E34" s="6">
        <v>6.7336221701387107</v>
      </c>
      <c r="F34" s="6">
        <v>3.3761360846345831</v>
      </c>
      <c r="G34">
        <f>-219.999956693964*(-PI()/180)</f>
        <v>3.8397235985546074</v>
      </c>
      <c r="H34">
        <f>-499.999996548846*(-PI()/180)</f>
        <v>8.7266461997376528</v>
      </c>
    </row>
    <row r="35" spans="1:8" x14ac:dyDescent="0.3">
      <c r="A35" s="4">
        <v>32</v>
      </c>
      <c r="B35" s="5">
        <v>0.61148754047745735</v>
      </c>
      <c r="C35">
        <f>(-140.162279995265*(-PI()/180))*-1</f>
        <v>-2.4462932730195566</v>
      </c>
      <c r="D35" s="6">
        <v>56.243478276293033</v>
      </c>
      <c r="E35" s="6">
        <v>6.7195420233931085</v>
      </c>
      <c r="F35" s="6">
        <v>3.386962858064726</v>
      </c>
      <c r="G35">
        <f>-222.29753709938*(-PI()/180)</f>
        <v>3.8798239414584184</v>
      </c>
      <c r="H35">
        <f>-500.000001592915*(-PI()/180)</f>
        <v>8.7266462877732511</v>
      </c>
    </row>
    <row r="36" spans="1:8" x14ac:dyDescent="0.3">
      <c r="A36" s="4">
        <v>33</v>
      </c>
      <c r="B36" s="5">
        <v>0.63905040610122776</v>
      </c>
      <c r="C36">
        <f>(-140.014823351063*(-PI()/180))*-1</f>
        <v>-2.4437196690742899</v>
      </c>
      <c r="D36" s="6">
        <v>60.125400629439092</v>
      </c>
      <c r="E36" s="6">
        <v>6.6844922130376867</v>
      </c>
      <c r="F36" s="6">
        <v>3.410938342418119</v>
      </c>
      <c r="G36">
        <f>-227.810231830425*(-PI()/180)</f>
        <v>3.9760386151725098</v>
      </c>
      <c r="H36">
        <f>-500.000005625183*(-PI()/180)</f>
        <v>8.7266463581496154</v>
      </c>
    </row>
    <row r="37" spans="1:8" x14ac:dyDescent="0.3">
      <c r="A37" s="4">
        <v>34</v>
      </c>
      <c r="B37" s="5">
        <v>0.64</v>
      </c>
      <c r="C37">
        <f>(-139.784639533077*(-PI()/180))*-1</f>
        <v>-2.4397022035656231</v>
      </c>
      <c r="D37" s="6">
        <v>60.258250871817509</v>
      </c>
      <c r="E37" s="6">
        <v>6.6832562855443891</v>
      </c>
      <c r="F37" s="6">
        <v>3.4117321955396727</v>
      </c>
      <c r="G37">
        <f>-228.00014715272*(-PI()/180)</f>
        <v>3.9793532628465438</v>
      </c>
      <c r="H37">
        <f>-500.000004885643*(-PI()/180)</f>
        <v>8.7266463452422087</v>
      </c>
    </row>
    <row r="38" spans="1:8" x14ac:dyDescent="0.3">
      <c r="A38" s="4">
        <v>35</v>
      </c>
      <c r="B38" s="5">
        <v>0.6529475661492784</v>
      </c>
      <c r="C38">
        <f>(-138.973786637579*(-PI()/180))*-1</f>
        <v>-2.4255501507898529</v>
      </c>
      <c r="D38" s="6">
        <v>62.056546832326276</v>
      </c>
      <c r="E38" s="6">
        <v>6.6660843302551509</v>
      </c>
      <c r="F38" s="6">
        <v>3.4223418115499258</v>
      </c>
      <c r="G38">
        <f>-230.589473026725*(-PI()/180)</f>
        <v>4.0245455247550028</v>
      </c>
      <c r="H38">
        <f>-500.000000255739*(-PI()/180)</f>
        <v>8.7266462644351339</v>
      </c>
    </row>
    <row r="39" spans="1:8" x14ac:dyDescent="0.3">
      <c r="A39" s="4">
        <v>36</v>
      </c>
      <c r="B39" s="5">
        <v>0.68</v>
      </c>
      <c r="C39">
        <f>(-138.653153227679*(-PI()/180))*-1</f>
        <v>-2.4199540420952017</v>
      </c>
      <c r="D39" s="6">
        <v>65.820378738223766</v>
      </c>
      <c r="E39" s="6">
        <v>6.6292836535822612</v>
      </c>
      <c r="F39" s="6">
        <v>3.4424026412576918</v>
      </c>
      <c r="G39">
        <f>-236.000000547585*(-PI()/180)</f>
        <v>4.1189770442637839</v>
      </c>
      <c r="H39">
        <f>-500.000000546895*(-PI()/180)</f>
        <v>8.7266462695167597</v>
      </c>
    </row>
    <row r="40" spans="1:8" x14ac:dyDescent="0.3">
      <c r="A40" s="4">
        <v>37</v>
      </c>
      <c r="B40" s="5">
        <v>0.68384528715675563</v>
      </c>
      <c r="C40">
        <f>(-137.80701846166*(-PI()/180))*-1</f>
        <v>-2.405186204512578</v>
      </c>
      <c r="D40" s="6">
        <v>66.352024685931198</v>
      </c>
      <c r="E40" s="6">
        <v>6.6239470344793476</v>
      </c>
      <c r="F40" s="6">
        <v>3.4450750247206159</v>
      </c>
      <c r="G40">
        <f>-236.769061217436*(-PI()/180)</f>
        <v>4.1323996851002782</v>
      </c>
      <c r="H40">
        <f>-500.000003786156*(-PI()/180)</f>
        <v>8.7266463260525402</v>
      </c>
    </row>
    <row r="41" spans="1:8" x14ac:dyDescent="0.3">
      <c r="A41" s="4">
        <v>38</v>
      </c>
      <c r="B41" s="5">
        <v>0.69847677028202426</v>
      </c>
      <c r="C41">
        <f>(-136.298750887061*(-PI()/180))*-1</f>
        <v>-2.3788619693347566</v>
      </c>
      <c r="D41" s="6">
        <v>68.349492582779305</v>
      </c>
      <c r="E41" s="6">
        <v>6.6032189259114675</v>
      </c>
      <c r="F41" s="6">
        <v>3.4549229520192903</v>
      </c>
      <c r="G41">
        <f>-239.69536536646*(-PI()/180)</f>
        <v>4.1834733274155136</v>
      </c>
      <c r="H41">
        <f>-500.000011310161*(-PI()/180)</f>
        <v>8.726646457371201</v>
      </c>
    </row>
    <row r="42" spans="1:8" x14ac:dyDescent="0.3">
      <c r="A42" s="4">
        <v>39</v>
      </c>
      <c r="B42" s="5">
        <v>0.72000000000000008</v>
      </c>
      <c r="C42">
        <f>(-136.552885366501*(-PI()/180))*-1</f>
        <v>-2.3832974527438258</v>
      </c>
      <c r="D42" s="6">
        <v>71.286905686735778</v>
      </c>
      <c r="E42" s="6">
        <v>6.5722614739036569</v>
      </c>
      <c r="F42" s="6">
        <v>3.467929559256727</v>
      </c>
      <c r="G42">
        <f>-244.000001391138*(-PI()/180)</f>
        <v>4.2586033991461028</v>
      </c>
      <c r="H42">
        <f>-500.000001390468*(-PI()/180)</f>
        <v>8.7266462842398855</v>
      </c>
    </row>
    <row r="43" spans="1:8" x14ac:dyDescent="0.3">
      <c r="A43" s="4">
        <v>40</v>
      </c>
      <c r="B43" s="5">
        <v>0.72665449108967994</v>
      </c>
      <c r="C43">
        <f>(-135.536685671183*(-PI()/180))*-1</f>
        <v>-2.3655614222027639</v>
      </c>
      <c r="D43" s="6">
        <v>72.192898083275466</v>
      </c>
      <c r="E43" s="6">
        <v>6.5625450951207274</v>
      </c>
      <c r="F43" s="6">
        <v>3.4716257210612795</v>
      </c>
      <c r="G43">
        <f>-245.330901001263*(-PI()/180)</f>
        <v>4.2818319793562969</v>
      </c>
      <c r="H43">
        <f>-500.000002783101*(-PI()/180)</f>
        <v>8.7266463085459236</v>
      </c>
    </row>
    <row r="44" spans="1:8" x14ac:dyDescent="0.3">
      <c r="A44" s="4">
        <v>41</v>
      </c>
      <c r="B44" s="5">
        <v>0.74272668818927745</v>
      </c>
      <c r="C44">
        <f>(-133.373938784734*(-PI()/180))*-1</f>
        <v>-2.327814368146973</v>
      </c>
      <c r="D44" s="6">
        <v>74.345230466140791</v>
      </c>
      <c r="E44" s="6">
        <v>6.5386382242752061</v>
      </c>
      <c r="F44" s="6">
        <v>3.4800700459967016</v>
      </c>
      <c r="G44">
        <f>-248.545347560489*(-PI()/180)</f>
        <v>4.3379346554441964</v>
      </c>
      <c r="H44">
        <f>-500.000009922692*(-PI()/180)</f>
        <v>8.72664643315529</v>
      </c>
    </row>
    <row r="45" spans="1:8" x14ac:dyDescent="0.3">
      <c r="A45" s="4">
        <v>42</v>
      </c>
      <c r="B45" s="5">
        <v>0.76000000000000012</v>
      </c>
      <c r="C45">
        <f>(-134.040664307573*(-PI()/180))*-1</f>
        <v>-2.3394509237275942</v>
      </c>
      <c r="D45" s="6">
        <v>76.657505766686512</v>
      </c>
      <c r="E45" s="6">
        <v>6.5126739081285887</v>
      </c>
      <c r="F45" s="6">
        <v>3.4880857285764182</v>
      </c>
      <c r="G45">
        <f>-251.999999736881*(-PI()/180)</f>
        <v>4.3982297104334096</v>
      </c>
      <c r="H45">
        <f>-499.999999737326*(-PI()/180)</f>
        <v>8.7266462553871147</v>
      </c>
    </row>
    <row r="46" spans="1:8" x14ac:dyDescent="0.3">
      <c r="A46" s="4">
        <v>43</v>
      </c>
      <c r="B46" s="5">
        <v>0.78672424500172111</v>
      </c>
      <c r="C46">
        <f>(-131.040770233461*(-PI()/180))*-1</f>
        <v>-2.2870928949232727</v>
      </c>
      <c r="D46" s="6">
        <v>80.181270607150594</v>
      </c>
      <c r="E46" s="6">
        <v>6.4716341443476768</v>
      </c>
      <c r="F46" s="6">
        <v>3.498452650993443</v>
      </c>
      <c r="G46">
        <f>-257.344852228805*(-PI()/180)</f>
        <v>4.491514984450907</v>
      </c>
      <c r="H46">
        <f>-500.000003228575*(-PI()/180)</f>
        <v>8.7266463163209096</v>
      </c>
    </row>
    <row r="47" spans="1:8" x14ac:dyDescent="0.3">
      <c r="A47" s="4">
        <v>44</v>
      </c>
      <c r="B47" s="5">
        <v>0.80000000000000016</v>
      </c>
      <c r="C47">
        <f>(-131.067177994097*(-PI()/180))*-1</f>
        <v>-2.2875537972944495</v>
      </c>
      <c r="D47" s="6">
        <v>81.924344251472561</v>
      </c>
      <c r="E47" s="6">
        <v>6.4510056278562855</v>
      </c>
      <c r="F47" s="6">
        <v>3.5026842127901556</v>
      </c>
      <c r="G47">
        <f>-260.000000825383*(-PI()/180)</f>
        <v>4.5378560695909078</v>
      </c>
      <c r="H47">
        <f>-500.000000825448*(-PI()/180)</f>
        <v>8.7266462743784263</v>
      </c>
    </row>
    <row r="48" spans="1:8" x14ac:dyDescent="0.3">
      <c r="A48" s="4">
        <v>45</v>
      </c>
      <c r="B48" s="5">
        <v>0.80575587215090272</v>
      </c>
      <c r="C48">
        <f>(-130.021654262972*(-PI()/180))*-1</f>
        <v>-2.2693059657785826</v>
      </c>
      <c r="D48" s="6">
        <v>82.676002172188561</v>
      </c>
      <c r="E48" s="6">
        <v>6.4419983884385648</v>
      </c>
      <c r="F48" s="6">
        <v>3.5043173352120425</v>
      </c>
      <c r="G48">
        <f>-261.151174664514*(-PI()/180)</f>
        <v>4.5579478433465592</v>
      </c>
      <c r="H48">
        <f>-500.0000002345*(-PI()/180)</f>
        <v>8.7266462640644491</v>
      </c>
    </row>
    <row r="49" spans="1:8" x14ac:dyDescent="0.3">
      <c r="A49" s="4">
        <v>46</v>
      </c>
      <c r="B49" s="5">
        <v>0.84000000000000019</v>
      </c>
      <c r="C49">
        <f>(-127.615608520061*(-PI()/180))*-1</f>
        <v>-2.2273125456111926</v>
      </c>
      <c r="D49" s="6">
        <v>87.074953120030912</v>
      </c>
      <c r="E49" s="6">
        <v>6.3877355017473931</v>
      </c>
      <c r="F49" s="6">
        <v>3.5116379057710145</v>
      </c>
      <c r="G49">
        <f>-268.000004521004*(-PI()/180)</f>
        <v>4.6774824742512102</v>
      </c>
      <c r="H49">
        <f>-500.000004519921*(-PI()/180)</f>
        <v>8.7266463388591582</v>
      </c>
    </row>
    <row r="50" spans="1:8" x14ac:dyDescent="0.3">
      <c r="A50" s="4">
        <v>47</v>
      </c>
      <c r="B50" s="5">
        <v>0.8620960515392323</v>
      </c>
      <c r="C50">
        <f>(-125.496619737811*(-PI()/180))*-1</f>
        <v>-2.1903292145481048</v>
      </c>
      <c r="D50" s="6">
        <v>89.860591455038815</v>
      </c>
      <c r="E50" s="6">
        <v>6.3522111633412752</v>
      </c>
      <c r="F50" s="6">
        <v>3.5141553374604548</v>
      </c>
      <c r="G50">
        <f>-272.419213303942*(-PI()/180)</f>
        <v>4.7546122178465264</v>
      </c>
      <c r="H50">
        <f>-500.000002995027*(-PI()/180)</f>
        <v>8.7266463122447249</v>
      </c>
    </row>
    <row r="51" spans="1:8" x14ac:dyDescent="0.3">
      <c r="A51" s="4">
        <v>48</v>
      </c>
      <c r="B51" s="5">
        <v>0.88000000000000023</v>
      </c>
      <c r="C51">
        <f>(-123.990974037952*(-PI()/180))*-1</f>
        <v>-2.1640507397170712</v>
      </c>
      <c r="D51" s="6">
        <v>92.100456071807827</v>
      </c>
      <c r="E51" s="6">
        <v>6.3233210940199331</v>
      </c>
      <c r="F51" s="6">
        <v>3.5149082859085401</v>
      </c>
      <c r="G51">
        <f>-276.000002870374*(-PI()/180)</f>
        <v>4.8171087856018246</v>
      </c>
      <c r="H51">
        <f>-500.000002870178*(-PI()/180)</f>
        <v>8.7266463100657088</v>
      </c>
    </row>
    <row r="52" spans="1:8" x14ac:dyDescent="0.3">
      <c r="A52" s="4">
        <v>49</v>
      </c>
      <c r="B52" s="5">
        <v>0.91809775516878567</v>
      </c>
      <c r="C52">
        <f>(-120.572993042017*(-PI()/180))*-1</f>
        <v>-2.1043957175674102</v>
      </c>
      <c r="D52" s="6">
        <v>96.760216339930338</v>
      </c>
      <c r="E52" s="6">
        <v>6.261329806695425</v>
      </c>
      <c r="F52" s="6">
        <v>3.5127170296851031</v>
      </c>
      <c r="G52">
        <f>-283.619552747826*(-PI()/180)</f>
        <v>4.950095018483287</v>
      </c>
      <c r="H52">
        <f>-500.000001714089*(-PI()/180)</f>
        <v>8.7266462898881478</v>
      </c>
    </row>
    <row r="53" spans="1:8" x14ac:dyDescent="0.3">
      <c r="A53" s="4">
        <v>50</v>
      </c>
      <c r="B53" s="5">
        <v>0.92000000000000026</v>
      </c>
      <c r="C53">
        <f>(-120.194520075697*(-PI()/180))*-1</f>
        <v>-2.0977901181753369</v>
      </c>
      <c r="D53" s="6">
        <v>96.989216014268138</v>
      </c>
      <c r="E53" s="6">
        <v>6.2582260972930186</v>
      </c>
      <c r="F53" s="6">
        <v>3.5124715202515455</v>
      </c>
      <c r="G53">
        <f>-284.000000344589*(-PI()/180)</f>
        <v>4.9567350816781124</v>
      </c>
      <c r="H53">
        <f>-500.000000343933*(-PI()/180)</f>
        <v>8.7266462659744164</v>
      </c>
    </row>
    <row r="54" spans="1:8" x14ac:dyDescent="0.3">
      <c r="A54" s="4">
        <v>51</v>
      </c>
      <c r="B54" s="5">
        <v>0.95546890638711279</v>
      </c>
      <c r="C54">
        <f>(-117.029707007586*(-PI()/180))*-1</f>
        <v>-2.042553709926656</v>
      </c>
      <c r="D54" s="6">
        <v>101.20067367934611</v>
      </c>
      <c r="E54" s="6">
        <v>6.2003071785791555</v>
      </c>
      <c r="F54" s="6">
        <v>3.5055415315305556</v>
      </c>
      <c r="G54">
        <f>-291.093783334279*(-PI()/180)</f>
        <v>5.080544951270169</v>
      </c>
      <c r="H54">
        <f>-500.000002057197*(-PI()/180)</f>
        <v>8.7266462958765061</v>
      </c>
    </row>
    <row r="55" spans="1:8" x14ac:dyDescent="0.3">
      <c r="A55" s="4">
        <v>52</v>
      </c>
      <c r="B55" s="5">
        <v>0.9600000000000003</v>
      </c>
      <c r="C55">
        <f>(-116.171266112972*(-PI()/180))*-1</f>
        <v>-2.0275710898818762</v>
      </c>
      <c r="D55" s="6">
        <v>101.72895545229629</v>
      </c>
      <c r="E55" s="6">
        <v>6.1929073645751975</v>
      </c>
      <c r="F55" s="6">
        <v>3.5043344721860472</v>
      </c>
      <c r="G55">
        <f>-292.000001461154*(-PI()/180)</f>
        <v>5.0963614413253824</v>
      </c>
      <c r="H55">
        <f>-500.000001461806*(-PI()/180)</f>
        <v>8.7266462854849696</v>
      </c>
    </row>
    <row r="56" spans="1:8" x14ac:dyDescent="0.3">
      <c r="A56" s="4">
        <v>53</v>
      </c>
      <c r="B56" s="5">
        <v>0.97398201461848599</v>
      </c>
      <c r="C56">
        <f>(-115.142769593552*(-PI()/180))*-1</f>
        <v>-2.0096204392726955</v>
      </c>
      <c r="D56" s="6">
        <v>103.34339742726848</v>
      </c>
      <c r="E56" s="6">
        <v>6.1700703824415486</v>
      </c>
      <c r="F56" s="6">
        <v>3.500143287318787</v>
      </c>
      <c r="G56">
        <f>-294.796403852645*(-PI()/180)</f>
        <v>5.1451678702675485</v>
      </c>
      <c r="H56">
        <f>-500.000000929047*(-PI()/180)</f>
        <v>8.72664627618658</v>
      </c>
    </row>
    <row r="57" spans="1:8" x14ac:dyDescent="0.3">
      <c r="A57" s="4">
        <v>54</v>
      </c>
      <c r="B57" s="5">
        <v>0.99299339454357582</v>
      </c>
      <c r="C57">
        <f>(-113.13261184625*(-PI()/180))*-1</f>
        <v>-1.9745365680978033</v>
      </c>
      <c r="D57" s="6">
        <v>105.51973963837243</v>
      </c>
      <c r="E57" s="6">
        <v>6.1391745453544564</v>
      </c>
      <c r="F57" s="6">
        <v>3.4933681165210739</v>
      </c>
      <c r="G57">
        <f>-298.598680477573*(-PI()/180)</f>
        <v>5.2115301164441696</v>
      </c>
      <c r="H57">
        <f>-500.000001569033*(-PI()/180)</f>
        <v>8.7266462873564397</v>
      </c>
    </row>
    <row r="58" spans="1:8" x14ac:dyDescent="0.3">
      <c r="A58" s="4">
        <v>55</v>
      </c>
      <c r="B58" s="5">
        <v>1.0000000000000002</v>
      </c>
      <c r="C58">
        <f>(-111.852026545084*(-PI()/180))*-1</f>
        <v>-1.9521861382398136</v>
      </c>
      <c r="D58" s="6">
        <v>106.30779441961373</v>
      </c>
      <c r="E58" s="6">
        <v>6.1277917157482049</v>
      </c>
      <c r="F58" s="6">
        <v>3.490549470344753</v>
      </c>
      <c r="G58">
        <f>-300.00000202856*(-PI()/180)</f>
        <v>5.2359877913880322</v>
      </c>
      <c r="H58">
        <f>-499.166668695191*(-PI()/180)</f>
        <v>8.7121018849427827</v>
      </c>
    </row>
    <row r="59" spans="1:8" x14ac:dyDescent="0.3">
      <c r="A59" s="4">
        <v>56</v>
      </c>
      <c r="B59" s="5">
        <v>1.0400000000000003</v>
      </c>
      <c r="C59">
        <f>(-91.2596398382645*(-PI()/180))*-1</f>
        <v>-1.5927811893619011</v>
      </c>
      <c r="D59" s="6">
        <v>110.46878092963833</v>
      </c>
      <c r="E59" s="6">
        <v>6.0639019171186153</v>
      </c>
      <c r="F59" s="6">
        <v>3.471785950872281</v>
      </c>
      <c r="G59">
        <f>-308.000000720914*(-PI()/180)</f>
        <v>5.3756141087248528</v>
      </c>
      <c r="H59">
        <f>-460.000000720542*(-PI()/180)</f>
        <v>8.0285145717497493</v>
      </c>
    </row>
    <row r="60" spans="1:8" x14ac:dyDescent="0.3">
      <c r="A60" s="4">
        <v>57</v>
      </c>
      <c r="B60" s="5">
        <v>1.0486673392234451</v>
      </c>
      <c r="C60">
        <f>(-86.3480852066018*(-PI()/180))*-1</f>
        <v>-1.5070583896478094</v>
      </c>
      <c r="D60" s="6">
        <v>111.23748363117986</v>
      </c>
      <c r="E60" s="6">
        <v>6.0504083240351934</v>
      </c>
      <c r="F60" s="6">
        <v>3.4672539218285143</v>
      </c>
      <c r="G60">
        <f>-309.73346804457*(-PI()/180)</f>
        <v>5.4058688209983972</v>
      </c>
      <c r="H60">
        <f>-451.332660977396*(-PI()/180)</f>
        <v>7.8772409558428826</v>
      </c>
    </row>
    <row r="61" spans="1:8" x14ac:dyDescent="0.3">
      <c r="A61" s="4">
        <v>58</v>
      </c>
      <c r="B61" s="5">
        <v>1.0675702450931703</v>
      </c>
      <c r="C61">
        <f>(-74.8711434929837*(-PI()/180))*-1</f>
        <v>-1.3067479686856935</v>
      </c>
      <c r="D61" s="6">
        <v>112.77076393291675</v>
      </c>
      <c r="E61" s="6">
        <v>6.0214880455295079</v>
      </c>
      <c r="F61" s="6">
        <v>3.456889617167437</v>
      </c>
      <c r="G61">
        <f>-313.514049191512*(-PI()/180)</f>
        <v>5.471852409651353</v>
      </c>
      <c r="H61">
        <f>-432.429755079372*(-PI()/180)</f>
        <v>7.5473230097277169</v>
      </c>
    </row>
    <row r="62" spans="1:8" x14ac:dyDescent="0.3">
      <c r="A62" s="4">
        <v>59</v>
      </c>
      <c r="B62" s="5">
        <v>1.0800000000000003</v>
      </c>
      <c r="C62">
        <f>(-65.3591910316263*(-PI()/180))*-1</f>
        <v>-1.140733079941828</v>
      </c>
      <c r="D62" s="6">
        <v>113.64102156575717</v>
      </c>
      <c r="E62" s="6">
        <v>6.002802494086195</v>
      </c>
      <c r="F62" s="6">
        <v>3.4496990771519167</v>
      </c>
      <c r="G62">
        <f>-316.000001021964*(-PI()/180)</f>
        <v>5.5152404541387137</v>
      </c>
      <c r="H62">
        <f>-420.000001022807*(-PI()/180)</f>
        <v>7.3303828762275316</v>
      </c>
    </row>
    <row r="63" spans="1:8" x14ac:dyDescent="0.3">
      <c r="A63" s="4">
        <v>60</v>
      </c>
      <c r="B63" s="5">
        <v>1.1200000000000003</v>
      </c>
      <c r="C63">
        <f>(-35.8064601504176*(-PI()/180))*-1</f>
        <v>-0.62494062310893117</v>
      </c>
      <c r="D63" s="6">
        <v>115.69490246584131</v>
      </c>
      <c r="E63" s="6">
        <v>5.9448973100086659</v>
      </c>
      <c r="F63" s="6">
        <v>3.4249286716454446</v>
      </c>
      <c r="G63">
        <f>-324.000000174503*(-PI()/180)</f>
        <v>5.6548667795072793</v>
      </c>
      <c r="H63">
        <f>-380.000000174635*(-PI()/180)</f>
        <v>6.632251160626403</v>
      </c>
    </row>
    <row r="64" spans="1:8" x14ac:dyDescent="0.3">
      <c r="A64" s="4">
        <v>61</v>
      </c>
      <c r="B64" s="5">
        <v>1.1440820880270766</v>
      </c>
      <c r="C64">
        <f>(-16.6398137233922*(-PI()/180))*-1</f>
        <v>-0.2904195363917309</v>
      </c>
      <c r="D64" s="6">
        <v>116.34112268449287</v>
      </c>
      <c r="E64" s="6">
        <v>5.9115802412640841</v>
      </c>
      <c r="F64" s="6">
        <v>3.4091145653845225</v>
      </c>
      <c r="G64">
        <f>-328.816417640019*(-PI()/180)</f>
        <v>5.7389291224310979</v>
      </c>
      <c r="H64">
        <f>-355.917912007538*(-PI()/180)</f>
        <v>6.2119394313550034</v>
      </c>
    </row>
    <row r="65" spans="1:8" x14ac:dyDescent="0.3">
      <c r="A65" s="4">
        <v>62</v>
      </c>
      <c r="B65" s="5">
        <v>1.1587166139292753</v>
      </c>
      <c r="C65">
        <f>(-4.50922423531079*(-PI()/180))*-1</f>
        <v>-7.8700809616896836E-2</v>
      </c>
      <c r="D65" s="6">
        <v>116.48648128340542</v>
      </c>
      <c r="E65" s="6">
        <v>5.8919579082116673</v>
      </c>
      <c r="F65" s="6">
        <v>3.3993525340308182</v>
      </c>
      <c r="G65">
        <f>-331.743323724381*(-PI()/180)</f>
        <v>5.790013270499859</v>
      </c>
      <c r="H65">
        <f>-341.283387009896*(-PI()/180)</f>
        <v>5.956518785680724</v>
      </c>
    </row>
    <row r="66" spans="1:8" x14ac:dyDescent="0.3">
      <c r="A66" s="4">
        <v>63</v>
      </c>
      <c r="B66" s="5">
        <v>1.1600000000000004</v>
      </c>
      <c r="C66">
        <f>(-3.78161172110103*(-PI()/180))*-1</f>
        <v>-6.6001575565222501E-2</v>
      </c>
      <c r="D66" s="6">
        <v>116.49180086312302</v>
      </c>
      <c r="E66" s="6">
        <v>5.8902601306788158</v>
      </c>
      <c r="F66" s="6">
        <v>3.3984974236838315</v>
      </c>
      <c r="G66">
        <f>-332.000000967811*(-PI()/180)</f>
        <v>5.794493133512665</v>
      </c>
      <c r="H66">
        <f>-340.000000967888*(-PI()/180)</f>
        <v>5.9341194736735448</v>
      </c>
    </row>
    <row r="67" spans="1:8" x14ac:dyDescent="0.3">
      <c r="A67" s="4">
        <v>64</v>
      </c>
      <c r="B67" s="5">
        <v>1.1699675379675041</v>
      </c>
      <c r="C67">
        <f>(1.69982994023496*(-PI()/180))*-1</f>
        <v>2.9667629181078486E-2</v>
      </c>
      <c r="D67" s="6">
        <v>116.50138887633456</v>
      </c>
      <c r="E67" s="6">
        <v>5.8771778875865079</v>
      </c>
      <c r="F67" s="6">
        <v>3.391884560261937</v>
      </c>
      <c r="G67">
        <f>-333.99350755194*(-PI()/180)</f>
        <v>5.8292863870658911</v>
      </c>
      <c r="H67">
        <f>-330.032461989381*(-PI()/180)</f>
        <v>5.7601531001777273</v>
      </c>
    </row>
    <row r="68" spans="1:8" x14ac:dyDescent="0.3">
      <c r="A68" s="4">
        <v>65</v>
      </c>
      <c r="B68" s="5">
        <v>1.1829163370116893</v>
      </c>
      <c r="C68">
        <f>(9.21248893512352*(-PI()/180))*-1</f>
        <v>0.1607882642214517</v>
      </c>
      <c r="D68" s="6">
        <v>116.43893104781148</v>
      </c>
      <c r="E68" s="6">
        <v>5.8603857724084332</v>
      </c>
      <c r="F68" s="6">
        <v>3.3834457768098942</v>
      </c>
      <c r="G68">
        <f>-336.583267278322*(-PI()/180)</f>
        <v>5.8744862211268201</v>
      </c>
      <c r="H68">
        <f>-317.083662864116*(-PI()/180)</f>
        <v>5.5341539212625035</v>
      </c>
    </row>
    <row r="69" spans="1:8" x14ac:dyDescent="0.3">
      <c r="A69" s="4">
        <v>66</v>
      </c>
      <c r="B69" s="5">
        <v>1.193274220946378</v>
      </c>
      <c r="C69">
        <f>(15.0243227459303*(-PI()/180))*-1</f>
        <v>0.26222389979875921</v>
      </c>
      <c r="D69" s="6">
        <v>116.31303682862928</v>
      </c>
      <c r="E69" s="6">
        <v>5.8471840580468637</v>
      </c>
      <c r="F69" s="6">
        <v>3.3769488340153591</v>
      </c>
      <c r="G69">
        <f>-338.654843977493*(-PI()/180)</f>
        <v>5.9106420552349395</v>
      </c>
      <c r="H69">
        <f>-306.725778841544*(-PI()/180)</f>
        <v>5.3533747415288975</v>
      </c>
    </row>
    <row r="70" spans="1:8" x14ac:dyDescent="0.3">
      <c r="A70" s="4">
        <v>67</v>
      </c>
      <c r="B70" s="5">
        <v>1.2000000000000004</v>
      </c>
      <c r="C70">
        <f>(18.6342919039064*(-PI()/180))*-1</f>
        <v>0.32522974750088951</v>
      </c>
      <c r="D70" s="6">
        <v>116.20275018449166</v>
      </c>
      <c r="E70" s="6">
        <v>5.8387241197011335</v>
      </c>
      <c r="F70" s="6">
        <v>3.3727621096898539</v>
      </c>
      <c r="G70">
        <f>-339.999999932114*(-PI()/180)</f>
        <v>5.9341194555958792</v>
      </c>
      <c r="H70">
        <f>-299.999999931582*(-PI()/180)</f>
        <v>5.235987754788872</v>
      </c>
    </row>
    <row r="71" spans="1:8" x14ac:dyDescent="0.3">
      <c r="A71" s="4">
        <v>68</v>
      </c>
      <c r="B71" s="5">
        <v>1.2237825457170952</v>
      </c>
      <c r="C71">
        <f>(32.4314032380932*(-PI()/180))*-1</f>
        <v>0.56603476754667692</v>
      </c>
      <c r="D71" s="6">
        <v>115.59265146525526</v>
      </c>
      <c r="E71" s="6">
        <v>5.8092867173270513</v>
      </c>
      <c r="F71" s="6">
        <v>3.3584737864209462</v>
      </c>
      <c r="G71">
        <f>-344.756508884638*(-PI()/180)</f>
        <v>6.0171361977180249</v>
      </c>
      <c r="H71">
        <f>-276.217454023949*(-PI()/180)</f>
        <v>4.8209040241939611</v>
      </c>
    </row>
    <row r="72" spans="1:8" x14ac:dyDescent="0.3">
      <c r="A72" s="4">
        <v>69</v>
      </c>
      <c r="B72" s="5">
        <v>1.2352405473453376</v>
      </c>
      <c r="C72">
        <f>(37.5579699667901*(-PI()/180))*-1</f>
        <v>0.65551023628563254</v>
      </c>
      <c r="D72" s="6">
        <v>115.18573294125508</v>
      </c>
      <c r="E72" s="6">
        <v>5.7954071002260061</v>
      </c>
      <c r="F72" s="6">
        <v>3.3519230984889772</v>
      </c>
      <c r="G72">
        <f>-347.048109198792*(-PI()/180)</f>
        <v>6.0571321683397459</v>
      </c>
      <c r="H72">
        <f>-264.759452383716*(-PI()/180)</f>
        <v>4.6209241698730006</v>
      </c>
    </row>
    <row r="73" spans="1:8" x14ac:dyDescent="0.3">
      <c r="A73" s="4">
        <v>70</v>
      </c>
      <c r="B73" s="5">
        <v>1.2400000000000004</v>
      </c>
      <c r="C73">
        <f>(41.2484800912078*(-PI()/180))*-1</f>
        <v>0.71992178903490711</v>
      </c>
      <c r="D73" s="6">
        <v>115.00030131063771</v>
      </c>
      <c r="E73" s="6">
        <v>5.7896532307531841</v>
      </c>
      <c r="F73" s="6">
        <v>3.349265940450779</v>
      </c>
      <c r="G73">
        <f>-347.999999593147*(-PI()/180)</f>
        <v>6.073745789839335</v>
      </c>
      <c r="H73">
        <f>-259.999999592823*(-PI()/180)</f>
        <v>4.5378560480786749</v>
      </c>
    </row>
    <row r="74" spans="1:8" x14ac:dyDescent="0.3">
      <c r="A74" s="4">
        <v>71</v>
      </c>
      <c r="B74" s="5">
        <v>1.2531475184650271</v>
      </c>
      <c r="C74">
        <f>(48.931784510954*(-PI()/180))*-1</f>
        <v>0.85402074859251076</v>
      </c>
      <c r="D74" s="6">
        <v>114.40375500472189</v>
      </c>
      <c r="E74" s="6">
        <v>5.773870463331674</v>
      </c>
      <c r="F74" s="6">
        <v>3.3419687609455697</v>
      </c>
      <c r="G74">
        <f>-350.629503901867*(-PI()/180)</f>
        <v>6.1196392977218892</v>
      </c>
      <c r="H74">
        <f>-246.852481743595*(-PI()/180)</f>
        <v>4.3083885731449172</v>
      </c>
    </row>
    <row r="75" spans="1:8" x14ac:dyDescent="0.3">
      <c r="A75" s="4">
        <v>72</v>
      </c>
      <c r="B75" s="5">
        <v>1.2800000000000005</v>
      </c>
      <c r="C75">
        <f>(62.1590329040415*(-PI()/180))*-1</f>
        <v>1.0848797840310167</v>
      </c>
      <c r="D75" s="6">
        <v>112.91733595811752</v>
      </c>
      <c r="E75" s="6">
        <v>5.7421660301747925</v>
      </c>
      <c r="F75" s="6">
        <v>3.327864869253979</v>
      </c>
      <c r="G75">
        <f>-356.000001200219*(-PI()/180)</f>
        <v>6.2133721580475836</v>
      </c>
      <c r="H75">
        <f>-220.0000012003*(-PI()/180)</f>
        <v>3.8397243753367092</v>
      </c>
    </row>
    <row r="76" spans="1:8" x14ac:dyDescent="0.3">
      <c r="A76" s="4">
        <v>73</v>
      </c>
      <c r="B76" s="5">
        <v>1.300705333210691</v>
      </c>
      <c r="C76">
        <f>(74.5786419865453*(-PI()/180))*-1</f>
        <v>1.3016428543313001</v>
      </c>
      <c r="D76" s="6">
        <v>111.50639363364418</v>
      </c>
      <c r="E76" s="6">
        <v>5.7181872006351036</v>
      </c>
      <c r="F76" s="6">
        <v>3.3182472040733191</v>
      </c>
      <c r="G76">
        <f>-360.141068064471*(-PI()/180)</f>
        <v>6.2856474093740209</v>
      </c>
      <c r="H76">
        <f>-199.294668211608*(-PI()/180)</f>
        <v>3.4783481419622437</v>
      </c>
    </row>
    <row r="77" spans="1:8" x14ac:dyDescent="0.3">
      <c r="A77" s="4">
        <v>74</v>
      </c>
      <c r="B77" s="5">
        <v>1.3200000000000005</v>
      </c>
      <c r="C77">
        <f>(87.0710089359779*(-PI()/180))*-1</f>
        <v>1.5196757889662189</v>
      </c>
      <c r="D77" s="6">
        <v>109.93997351216242</v>
      </c>
      <c r="E77" s="6">
        <v>5.6962893369185714</v>
      </c>
      <c r="F77" s="6">
        <v>3.309817058402829</v>
      </c>
      <c r="G77">
        <f>-363.999996847846*(-PI()/180)</f>
        <v>6.3529984222438971</v>
      </c>
      <c r="H77">
        <f>-179.999996847864*(-PI()/180)</f>
        <v>3.1415925985746394</v>
      </c>
    </row>
    <row r="78" spans="1:8" x14ac:dyDescent="0.3">
      <c r="A78" s="4">
        <v>75</v>
      </c>
      <c r="B78" s="5">
        <v>1.3600000000000005</v>
      </c>
      <c r="C78">
        <f>(109.801805084263*(-PI()/180))*-1</f>
        <v>1.916403023353439</v>
      </c>
      <c r="D78" s="6">
        <v>106.0037427656533</v>
      </c>
      <c r="E78" s="6">
        <v>5.6523268984113804</v>
      </c>
      <c r="F78" s="6">
        <v>3.2955657243413956</v>
      </c>
      <c r="G78">
        <f>-372.000000565876*(-PI()/180)</f>
        <v>6.4926248272953035</v>
      </c>
      <c r="H78">
        <f>-140.000000565765*(-PI()/180)</f>
        <v>2.4434609626665318</v>
      </c>
    </row>
    <row r="79" spans="1:8" x14ac:dyDescent="0.3">
      <c r="A79" s="4">
        <v>76</v>
      </c>
      <c r="B79" s="5">
        <v>1.4000000000000006</v>
      </c>
      <c r="C79">
        <f>(131.234511753737*(-PI()/180))*-1</f>
        <v>2.2904743223499082</v>
      </c>
      <c r="D79" s="6">
        <v>101.16930050789212</v>
      </c>
      <c r="E79" s="6">
        <v>5.6102343496664933</v>
      </c>
      <c r="F79" s="6">
        <v>3.2851409644165863</v>
      </c>
      <c r="G79">
        <f>-380.000000185926*(-PI()/180)</f>
        <v>6.6322511608234658</v>
      </c>
      <c r="H79">
        <f>-100.000000186897*(-PI()/180)</f>
        <v>1.7453292552562907</v>
      </c>
    </row>
    <row r="80" spans="1:8" x14ac:dyDescent="0.3">
      <c r="A80" s="4">
        <v>77</v>
      </c>
      <c r="B80" s="5">
        <v>1.4000000000000006</v>
      </c>
      <c r="C80">
        <f>(131.234511753737*(-PI()/180))*-1</f>
        <v>2.2904743223499082</v>
      </c>
      <c r="D80" s="6">
        <v>101.16930050789212</v>
      </c>
      <c r="E80" s="6">
        <v>5.6102343496664933</v>
      </c>
      <c r="F80" s="6">
        <v>3.2851409644165863</v>
      </c>
      <c r="G80">
        <f>-380.000000185926*(-PI()/180)</f>
        <v>6.6322511608234658</v>
      </c>
      <c r="H80">
        <f>-100.000000186897*(-PI()/180)</f>
        <v>1.7453292552562907</v>
      </c>
    </row>
    <row r="81" spans="1:8" x14ac:dyDescent="0.3">
      <c r="A81" s="4">
        <v>78</v>
      </c>
      <c r="B81" s="5">
        <v>1.4400000000000006</v>
      </c>
      <c r="C81">
        <f>(155.228847505307*(-PI()/180))*-1</f>
        <v>2.709254483043793</v>
      </c>
      <c r="D81" s="6">
        <v>95.424869090464767</v>
      </c>
      <c r="E81" s="6">
        <v>5.5697585611929892</v>
      </c>
      <c r="F81" s="6">
        <v>3.2791820335403976</v>
      </c>
      <c r="G81">
        <f>-387.999997761591*(-PI()/180)</f>
        <v>6.7718774586703843</v>
      </c>
      <c r="H81">
        <f>-59.9999977613699*(-PI()/180)</f>
        <v>1.047197512125132</v>
      </c>
    </row>
    <row r="82" spans="1:8" x14ac:dyDescent="0.3">
      <c r="A82" s="4">
        <v>79</v>
      </c>
      <c r="B82" s="5">
        <v>1.4800000000000006</v>
      </c>
      <c r="C82">
        <f>(177.964974907605*(-PI()/180))*-1</f>
        <v>3.1060747653667988</v>
      </c>
      <c r="D82" s="6">
        <v>88.761331899268626</v>
      </c>
      <c r="E82" s="6">
        <v>5.5322687242468911</v>
      </c>
      <c r="F82" s="6">
        <v>3.2778347854886305</v>
      </c>
      <c r="G82">
        <f>-396.000000251683*(-PI()/180)</f>
        <v>6.9115038422902453</v>
      </c>
      <c r="H82">
        <f>-20.0000002512752*(-PI()/180)</f>
        <v>0.34906585478444557</v>
      </c>
    </row>
    <row r="83" spans="1:8" x14ac:dyDescent="0.3">
      <c r="A83" s="4">
        <v>80</v>
      </c>
      <c r="B83" s="5">
        <v>1.5200000000000007</v>
      </c>
      <c r="C83">
        <f>(191.225275671762*(-PI()/180))*-1</f>
        <v>3.3375106735060585</v>
      </c>
      <c r="D83" s="6">
        <v>81.284564937176143</v>
      </c>
      <c r="E83" s="6">
        <v>5.4969762233400372</v>
      </c>
      <c r="F83" s="6">
        <v>3.2807167384878069</v>
      </c>
      <c r="G83">
        <f>-403.999999861815*(-PI()/180)</f>
        <v>7.0511301756453157</v>
      </c>
      <c r="H83">
        <f>1.39668404967378E-07*(-PI()/180)</f>
        <v>-2.4376735276895499E-9</v>
      </c>
    </row>
    <row r="84" spans="1:8" x14ac:dyDescent="0.3">
      <c r="A84" s="4">
        <v>81</v>
      </c>
      <c r="B84" s="5">
        <v>1.5600000000000007</v>
      </c>
      <c r="C84">
        <f>(195.00819421803*(-PI()/180))*-1</f>
        <v>3.4035350574731926</v>
      </c>
      <c r="D84" s="6">
        <v>73.536418001610386</v>
      </c>
      <c r="E84" s="6">
        <v>5.462129074835925</v>
      </c>
      <c r="F84" s="6">
        <v>3.2884721877311263</v>
      </c>
      <c r="G84">
        <f>-411.999999993892*(-PI()/180)</f>
        <v>7.1907565181100344</v>
      </c>
      <c r="H84">
        <f>7.38661703068403E-09*(-PI()/180)</f>
        <v>-1.2892078776932341E-10</v>
      </c>
    </row>
    <row r="85" spans="1:8" x14ac:dyDescent="0.3">
      <c r="A85" s="4">
        <v>82</v>
      </c>
      <c r="B85" s="5">
        <v>1.6000000000000008</v>
      </c>
      <c r="C85">
        <f>(198.822288539026*(-PI()/180))*-1</f>
        <v>3.4701035613561904</v>
      </c>
      <c r="D85" s="6">
        <v>65.660036136542942</v>
      </c>
      <c r="E85" s="6">
        <v>5.4282655949120517</v>
      </c>
      <c r="F85" s="6">
        <v>3.3011824419233586</v>
      </c>
      <c r="G85">
        <f>-420.000000365648*(-PI()/180)</f>
        <v>7.3303828647579401</v>
      </c>
      <c r="H85">
        <f>-3.65692162630841E-07*(-PI()/180)</f>
        <v>6.3825322866467512E-9</v>
      </c>
    </row>
    <row r="86" spans="1:8" x14ac:dyDescent="0.3">
      <c r="A86" s="4">
        <v>83</v>
      </c>
      <c r="B86" s="5">
        <v>1.6400000000000008</v>
      </c>
      <c r="C86">
        <f>(202.583418888307*(-PI()/180))*-1</f>
        <v>3.5357476695478276</v>
      </c>
      <c r="D86" s="6">
        <v>57.631707706122661</v>
      </c>
      <c r="E86" s="6">
        <v>5.3954041287266543</v>
      </c>
      <c r="F86" s="6">
        <v>3.3188555281946206</v>
      </c>
      <c r="G86">
        <f>-427.999999186269*(-PI()/180)</f>
        <v>7.47000918433345</v>
      </c>
      <c r="H86">
        <f>8.13712092738648E-07*(-PI()/180)</f>
        <v>-1.4201955181582854E-8</v>
      </c>
    </row>
    <row r="87" spans="1:8" x14ac:dyDescent="0.3">
      <c r="A87" s="4">
        <v>84</v>
      </c>
      <c r="B87" s="5">
        <v>1.6542385722288242</v>
      </c>
      <c r="C87">
        <f>(203.943416488644*(-PI()/180))*-1</f>
        <v>3.5594841054929307</v>
      </c>
      <c r="D87" s="6">
        <v>54.737509184527759</v>
      </c>
      <c r="E87" s="6">
        <v>5.3844291644465363</v>
      </c>
      <c r="F87" s="6">
        <v>3.3262846074937289</v>
      </c>
      <c r="G87">
        <f>-430.847714443405*(-PI()/180)</f>
        <v>7.5197111917297521</v>
      </c>
      <c r="H87">
        <f>3.07478699887825E-09*(-PI()/180)</f>
        <v>-5.3665156927940739E-11</v>
      </c>
    </row>
    <row r="88" spans="1:8" x14ac:dyDescent="0.3">
      <c r="A88" s="4">
        <v>85</v>
      </c>
      <c r="B88" s="5">
        <v>1.6800000000000008</v>
      </c>
      <c r="C88">
        <f>(207.204203842508*(-PI()/180))*-1</f>
        <v>3.6163955810252508</v>
      </c>
      <c r="D88" s="6">
        <v>49.445948385308299</v>
      </c>
      <c r="E88" s="6">
        <v>5.3649937400822445</v>
      </c>
      <c r="F88" s="6">
        <v>3.3411767088005475</v>
      </c>
      <c r="G88">
        <f>-436.000000001453*(-PI()/180)</f>
        <v>7.6096355387206298</v>
      </c>
      <c r="H88">
        <f>1.89190350439311E-09*(-PI()/180)</f>
        <v>-3.3019945281678812E-11</v>
      </c>
    </row>
    <row r="89" spans="1:8" x14ac:dyDescent="0.3">
      <c r="A89" s="4">
        <v>86</v>
      </c>
      <c r="B89" s="5">
        <v>1.7200000000000009</v>
      </c>
      <c r="C89">
        <f>(210.174159911143*(-PI()/180))*-1</f>
        <v>3.6682310930625182</v>
      </c>
      <c r="D89" s="6">
        <v>41.109621510987324</v>
      </c>
      <c r="E89" s="6">
        <v>5.3377962772012948</v>
      </c>
      <c r="F89" s="6">
        <v>3.3683202358420132</v>
      </c>
      <c r="G89">
        <f>-444.000001360093*(-PI()/180)</f>
        <v>7.7492619025929264</v>
      </c>
      <c r="H89">
        <f>-1.36021781276925E-06*(-PI()/180)</f>
        <v>2.3740279377099243E-8</v>
      </c>
    </row>
    <row r="90" spans="1:8" x14ac:dyDescent="0.3">
      <c r="A90" s="4">
        <v>87</v>
      </c>
      <c r="B90" s="5">
        <v>1.7600000000000009</v>
      </c>
      <c r="C90">
        <f>(213.946967799682*(-PI()/180))*-1</f>
        <v>3.7340790127627388</v>
      </c>
      <c r="D90" s="6">
        <v>32.604307627103616</v>
      </c>
      <c r="E90" s="6">
        <v>5.314247467286707</v>
      </c>
      <c r="F90" s="6">
        <v>3.3996535384070832</v>
      </c>
      <c r="G90">
        <f>-451.999999958872*(-PI()/180)</f>
        <v>7.8888882182965423</v>
      </c>
      <c r="H90">
        <f>4.10648800508608E-08*(-PI()/180)</f>
        <v>-7.1671736382405795E-10</v>
      </c>
    </row>
    <row r="91" spans="1:8" x14ac:dyDescent="0.3">
      <c r="A91" s="4">
        <v>88</v>
      </c>
      <c r="B91" s="5">
        <v>1.8000000000000009</v>
      </c>
      <c r="C91">
        <f>(219.117592687127*(-PI()/180))*-1</f>
        <v>3.8243234414342155</v>
      </c>
      <c r="D91" s="6">
        <v>23.960929826534887</v>
      </c>
      <c r="E91" s="6">
        <v>5.2952572970818048</v>
      </c>
      <c r="F91" s="6">
        <v>3.4346683618544587</v>
      </c>
      <c r="G91">
        <f>-460.00000146604*(-PI()/180)</f>
        <v>8.0285145847611421</v>
      </c>
      <c r="H91">
        <f>-1.46543286534775E-06*(-PI()/180)</f>
        <v>2.5576628467252913E-8</v>
      </c>
    </row>
    <row r="92" spans="1:8" x14ac:dyDescent="0.3">
      <c r="A92" s="4">
        <v>89</v>
      </c>
      <c r="B92" s="5">
        <v>1.8054752748047422</v>
      </c>
      <c r="C92">
        <f>(219.817461842831*(-PI()/180))*-1</f>
        <v>3.8365384625344028</v>
      </c>
      <c r="D92" s="6">
        <v>22.759049698252497</v>
      </c>
      <c r="E92" s="6">
        <v>5.2930746002704732</v>
      </c>
      <c r="F92" s="6">
        <v>3.4397404914333722</v>
      </c>
      <c r="G92">
        <f>-461.095055028968*(-PI()/180)</f>
        <v>8.0476268749199313</v>
      </c>
      <c r="H92">
        <f>-6.81168534801883E-08*(-PI()/180)</f>
        <v>1.1888633693278437E-9</v>
      </c>
    </row>
    <row r="93" spans="1:8" x14ac:dyDescent="0.3">
      <c r="A93" s="4">
        <v>90</v>
      </c>
      <c r="B93" s="5">
        <v>1.840000000000001</v>
      </c>
      <c r="C93">
        <f>(221.570071135514*(-PI()/180))*-1</f>
        <v>3.8671272651927704</v>
      </c>
      <c r="D93" s="6">
        <v>15.154266475198371</v>
      </c>
      <c r="E93" s="6">
        <v>5.2818527794129846</v>
      </c>
      <c r="F93" s="6">
        <v>3.4728158823776201</v>
      </c>
      <c r="G93">
        <f>-467.999998623793*(-PI()/180)</f>
        <v>8.1681408753141227</v>
      </c>
      <c r="H93">
        <f>1.37517048481432E-06*(-PI()/180)</f>
        <v>-2.4001252736256617E-8</v>
      </c>
    </row>
    <row r="94" spans="1:8" x14ac:dyDescent="0.3">
      <c r="A94" s="4">
        <v>91</v>
      </c>
      <c r="B94" s="5">
        <v>1.880000000000001</v>
      </c>
      <c r="C94">
        <f>(225.311516097402*(-PI()/180))*-1</f>
        <v>3.9324277985598699</v>
      </c>
      <c r="D94" s="6">
        <v>6.1757849265916658</v>
      </c>
      <c r="E94" s="6">
        <v>5.2741994196070676</v>
      </c>
      <c r="F94" s="6">
        <v>3.5132994779970725</v>
      </c>
      <c r="G94">
        <f>-476.000000007573*(-PI()/180)</f>
        <v>8.307767239625182</v>
      </c>
      <c r="H94">
        <f>-1.35167685931653E-08*(-PI()/180)</f>
        <v>2.3591211618089558E-10</v>
      </c>
    </row>
    <row r="95" spans="1:8" x14ac:dyDescent="0.3">
      <c r="A95" s="4">
        <v>92</v>
      </c>
      <c r="B95" s="5">
        <v>1.8942114018434768</v>
      </c>
      <c r="C95">
        <f>(226.772812157523*(-PI()/180))*-1</f>
        <v>3.957932226155402</v>
      </c>
      <c r="D95" s="6">
        <v>2.9639572140646675</v>
      </c>
      <c r="E95" s="6">
        <v>5.2730566552316382</v>
      </c>
      <c r="F95" s="6">
        <v>3.5279964920634277</v>
      </c>
      <c r="G95">
        <f>-478.84228036717*(-PI()/180)</f>
        <v>8.3573743901649244</v>
      </c>
      <c r="H95">
        <f>4.23672614437041E-09*(-PI()/180)</f>
        <v>-7.3944820724588318E-11</v>
      </c>
    </row>
    <row r="96" spans="1:8" x14ac:dyDescent="0.3">
      <c r="A96" s="4">
        <v>93</v>
      </c>
      <c r="B96" s="5">
        <v>1.920000000000001</v>
      </c>
      <c r="C96">
        <f>(231.658656986506*(-PI()/180))*-1</f>
        <v>4.0432063051626947</v>
      </c>
      <c r="D96" s="6">
        <v>-2.9557719218446361</v>
      </c>
      <c r="E96" s="6">
        <v>5.2728737762070939</v>
      </c>
      <c r="F96" s="6">
        <v>3.5551639466810472</v>
      </c>
      <c r="G96">
        <f>-484.000001344598*(-PI()/180)</f>
        <v>8.4473936031202221</v>
      </c>
      <c r="H96">
        <f>-1.34397952957986E-06*(-PI()/180)</f>
        <v>2.3456867870573042E-8</v>
      </c>
    </row>
    <row r="97" spans="1:8" x14ac:dyDescent="0.3">
      <c r="A97" s="4">
        <v>94</v>
      </c>
      <c r="B97" s="5">
        <v>1.9224784807804469</v>
      </c>
      <c r="C97">
        <f>(231.720188028934*(-PI()/180))*-1</f>
        <v>4.0442802244452478</v>
      </c>
      <c r="D97" s="6">
        <v>-3.530029519163381</v>
      </c>
      <c r="E97" s="6">
        <v>5.2730249351429395</v>
      </c>
      <c r="F97" s="6">
        <v>3.5577731303780649</v>
      </c>
      <c r="G97">
        <f>-484.495697858422*(-PI()/180)</f>
        <v>8.4560451393771014</v>
      </c>
      <c r="H97">
        <f>-1.70212644457801E-06*(-PI()/180)</f>
        <v>2.9707710743151113E-8</v>
      </c>
    </row>
    <row r="98" spans="1:8" x14ac:dyDescent="0.3">
      <c r="A98" s="4">
        <v>95</v>
      </c>
      <c r="B98" s="5">
        <v>1.9510212262466122</v>
      </c>
      <c r="C98">
        <f>(233.992702124155*(-PI()/180))*-1</f>
        <v>4.0839430777048342</v>
      </c>
      <c r="D98" s="6">
        <v>-10.155146970554679</v>
      </c>
      <c r="E98" s="6">
        <v>5.2767636896083419</v>
      </c>
      <c r="F98" s="6">
        <v>3.5875869791614687</v>
      </c>
      <c r="G98">
        <f>-490.204245218668*(-PI()/180)</f>
        <v>8.5556780863194266</v>
      </c>
      <c r="H98">
        <f>1.87001530540067E-08*(-PI()/180)</f>
        <v>-3.2637924141929065E-10</v>
      </c>
    </row>
    <row r="99" spans="1:8" x14ac:dyDescent="0.3">
      <c r="A99" s="4">
        <v>96</v>
      </c>
      <c r="B99" s="5">
        <v>1.9600000000000011</v>
      </c>
      <c r="C99">
        <f>(236.318146823085*(-PI()/180))*-1</f>
        <v>4.124529744274211</v>
      </c>
      <c r="D99" s="6">
        <v>-12.266656542832861</v>
      </c>
      <c r="E99" s="6">
        <v>5.2785698961566618</v>
      </c>
      <c r="F99" s="6">
        <v>3.5969969914979649</v>
      </c>
      <c r="G99">
        <f>-492.000000105139*(-PI()/180)</f>
        <v>8.5870199216471246</v>
      </c>
      <c r="H99">
        <f>-1.03733094026848E-07*(-PI()/180)</f>
        <v>1.81048403404936E-9</v>
      </c>
    </row>
    <row r="100" spans="1:8" x14ac:dyDescent="0.3">
      <c r="A100" s="4">
        <v>97</v>
      </c>
      <c r="B100" s="5">
        <v>1.9802660215314789</v>
      </c>
      <c r="C100">
        <f>(238.748401141523*(-PI()/180))*-1</f>
        <v>4.1669456837917647</v>
      </c>
      <c r="D100" s="6">
        <v>-17.088316504716854</v>
      </c>
      <c r="E100" s="6">
        <v>5.2839229024109891</v>
      </c>
      <c r="F100" s="6">
        <v>3.6180513897176203</v>
      </c>
      <c r="G100">
        <f>-496.053204676465*(-PI()/180)</f>
        <v>8.6577616866736502</v>
      </c>
      <c r="H100">
        <f>-3.68995646460286E-07*(-PI()/180)</f>
        <v>6.4401889562569504E-9</v>
      </c>
    </row>
    <row r="101" spans="1:8" x14ac:dyDescent="0.3">
      <c r="A101" s="4">
        <v>98</v>
      </c>
      <c r="B101" s="5">
        <v>2.0000000000000009</v>
      </c>
      <c r="C101">
        <f>(240.920688357572*(-PI()/180))*-1</f>
        <v>4.2048592480108011</v>
      </c>
      <c r="D101" s="6">
        <v>-21.815255463563648</v>
      </c>
      <c r="E101" s="6">
        <v>5.2910449469569425</v>
      </c>
      <c r="F101" s="6">
        <v>3.6378155438041588</v>
      </c>
      <c r="G101">
        <f>-499.833332882026*(-PI()/180)</f>
        <v>8.723737370008191</v>
      </c>
      <c r="H101">
        <f>0.500000451144855*(-PI()/180)</f>
        <v>-8.7266541339347699E-3</v>
      </c>
    </row>
    <row r="102" spans="1:8" x14ac:dyDescent="0.3">
      <c r="A102" s="4">
        <v>99</v>
      </c>
      <c r="B102" s="5">
        <v>2.0077571722552081</v>
      </c>
      <c r="C102">
        <f>(242.415871410906*(-PI()/180))*-1</f>
        <v>4.2309551152115015</v>
      </c>
      <c r="D102" s="6">
        <v>-23.689976395361967</v>
      </c>
      <c r="E102" s="6">
        <v>5.2942849658102267</v>
      </c>
      <c r="F102" s="6">
        <v>3.6454482084344866</v>
      </c>
      <c r="G102">
        <f>-500.000000522499*(-PI()/180)</f>
        <v>8.7266462690909687</v>
      </c>
      <c r="H102">
        <f>4.65430283112149*(-PI()/180)</f>
        <v>-8.1232908787963562E-2</v>
      </c>
    </row>
    <row r="103" spans="1:8" x14ac:dyDescent="0.3">
      <c r="A103" s="4">
        <v>100</v>
      </c>
      <c r="B103" s="5">
        <v>2.0400000000000009</v>
      </c>
      <c r="C103">
        <f>(248.027518789173*(-PI()/180))*-1</f>
        <v>4.3288968384231685</v>
      </c>
      <c r="D103" s="6">
        <v>-31.573469626034058</v>
      </c>
      <c r="E103" s="6">
        <v>5.3100935256442217</v>
      </c>
      <c r="F103" s="6">
        <v>3.6760279092853181</v>
      </c>
      <c r="G103">
        <f>-500.000001213086*(-PI()/180)</f>
        <v>8.7266462811439904</v>
      </c>
      <c r="H103">
        <f>23.9999987872971*(-PI()/180)</f>
        <v>-0.4188789993129805</v>
      </c>
    </row>
    <row r="104" spans="1:8" x14ac:dyDescent="0.3">
      <c r="A104" s="4">
        <v>101</v>
      </c>
      <c r="B104" s="5">
        <v>2.080000000000001</v>
      </c>
      <c r="C104">
        <f>(259.412980405607*(-PI()/180))*-1</f>
        <v>4.5276106304893773</v>
      </c>
      <c r="D104" s="6">
        <v>-41.721725283186025</v>
      </c>
      <c r="E104" s="6">
        <v>5.3342465935548082</v>
      </c>
      <c r="F104" s="6">
        <v>3.7084384968248907</v>
      </c>
      <c r="G104">
        <f>-499.99999681277*(-PI()/180)</f>
        <v>8.726646204343993</v>
      </c>
      <c r="H104">
        <f>48.0000031878256*(-PI()/180)</f>
        <v>-0.83775809659533085</v>
      </c>
    </row>
    <row r="105" spans="1:8" x14ac:dyDescent="0.3">
      <c r="A105" s="4">
        <v>102</v>
      </c>
      <c r="B105" s="5">
        <v>2.0991606957902214</v>
      </c>
      <c r="C105">
        <f>(264.849466765574*(-PI()/180))*-1</f>
        <v>4.6224952172105631</v>
      </c>
      <c r="D105" s="6">
        <v>-46.744685917941069</v>
      </c>
      <c r="E105" s="6">
        <v>5.3473167820426273</v>
      </c>
      <c r="F105" s="6">
        <v>3.7220066201712241</v>
      </c>
      <c r="G105">
        <f>-500.000000947401*(-PI()/180)</f>
        <v>8.7266462765069228</v>
      </c>
      <c r="H105">
        <f>59.4964165274933*(-PI()/180)</f>
        <v>-1.0384083615427295</v>
      </c>
    </row>
    <row r="106" spans="1:8" x14ac:dyDescent="0.3">
      <c r="A106" s="4">
        <v>103</v>
      </c>
      <c r="B106" s="5">
        <v>2.120000000000001</v>
      </c>
      <c r="C106">
        <f>(270.742185996121*(-PI()/180))*-1</f>
        <v>4.7253425696791949</v>
      </c>
      <c r="D106" s="6">
        <v>-52.325162486995907</v>
      </c>
      <c r="E106" s="6">
        <v>5.3625125996916765</v>
      </c>
      <c r="F106" s="6">
        <v>3.7347244336702921</v>
      </c>
      <c r="G106">
        <f>-500.000001718441*(-PI()/180)</f>
        <v>8.726646289964096</v>
      </c>
      <c r="H106">
        <f>71.9999982819941*(-PI()/180)</f>
        <v>-1.256637031451058</v>
      </c>
    </row>
    <row r="107" spans="1:8" x14ac:dyDescent="0.3">
      <c r="A107" s="4">
        <v>104</v>
      </c>
      <c r="B107" s="5">
        <v>2.160000000000001</v>
      </c>
      <c r="C107">
        <f>(282.170943271133*(-PI()/180))*-1</f>
        <v>4.9248120135394098</v>
      </c>
      <c r="D107" s="6">
        <v>-63.383482401908466</v>
      </c>
      <c r="E107" s="6">
        <v>5.3931601311587016</v>
      </c>
      <c r="F107" s="6">
        <v>3.7542572551507112</v>
      </c>
      <c r="G107">
        <f>-499.999999641818*(-PI()/180)</f>
        <v>8.726646253720185</v>
      </c>
      <c r="H107">
        <f>96.0000003591832*(-PI()/180)</f>
        <v>-1.6755160881834863</v>
      </c>
    </row>
    <row r="108" spans="1:8" x14ac:dyDescent="0.3">
      <c r="A108" s="4">
        <v>105</v>
      </c>
      <c r="B108" s="5">
        <v>2.2000000000000011</v>
      </c>
      <c r="C108">
        <f>(293.484662678194*(-PI()/180))*-1</f>
        <v>5.122273667839405</v>
      </c>
      <c r="D108" s="6">
        <v>-74.895222865646687</v>
      </c>
      <c r="E108" s="6">
        <v>5.425227773765549</v>
      </c>
      <c r="F108" s="6">
        <v>3.7664408792415962</v>
      </c>
      <c r="G108">
        <f>-499.999995175654*(-PI()/180)</f>
        <v>8.7266461757709237</v>
      </c>
      <c r="H108">
        <f>120.000004824529*(-PI()/180)</f>
        <v>-2.0943951865971036</v>
      </c>
    </row>
    <row r="109" spans="1:8" x14ac:dyDescent="0.3">
      <c r="A109" s="4">
        <v>106</v>
      </c>
      <c r="B109" s="5">
        <v>2.2400000000000011</v>
      </c>
      <c r="C109">
        <f>(304.828215019842*(-PI()/180))*-1</f>
        <v>5.3202560050734746</v>
      </c>
      <c r="D109" s="6">
        <v>-86.862616658299984</v>
      </c>
      <c r="E109" s="6">
        <v>5.4570341063844117</v>
      </c>
      <c r="F109" s="6">
        <v>3.7715091047250451</v>
      </c>
      <c r="G109">
        <f>-500.000001839725*(-PI()/180)</f>
        <v>8.7266462920809023</v>
      </c>
      <c r="H109">
        <f>143.999998160097*(-PI()/180)</f>
        <v>-2.5132740907594764</v>
      </c>
    </row>
    <row r="110" spans="1:8" x14ac:dyDescent="0.3">
      <c r="A110" s="4">
        <v>107</v>
      </c>
      <c r="B110" s="5">
        <v>2.270000704760732</v>
      </c>
      <c r="C110">
        <f>(313.399077192123*(-PI()/180))*-1</f>
        <v>5.4698457697144116</v>
      </c>
      <c r="D110" s="6">
        <v>-96.135699591673074</v>
      </c>
      <c r="E110" s="6">
        <v>5.4797689073449707</v>
      </c>
      <c r="F110" s="6">
        <v>3.7710797015792226</v>
      </c>
      <c r="G110">
        <f>-500.000000006248*(-PI()/180)</f>
        <v>8.7266462600806971</v>
      </c>
      <c r="H110">
        <f>162.000422848088*(-PI()/180)</f>
        <v>-2.8274407683221812</v>
      </c>
    </row>
    <row r="111" spans="1:8" x14ac:dyDescent="0.3">
      <c r="A111" s="4">
        <v>108</v>
      </c>
      <c r="B111" s="5">
        <v>2.2800000000000011</v>
      </c>
      <c r="C111">
        <f>(316.243743161087*(-PI()/180))*-1</f>
        <v>5.5194945569922691</v>
      </c>
      <c r="D111" s="6">
        <v>-99.283770683633108</v>
      </c>
      <c r="E111" s="6">
        <v>5.4869912992938206</v>
      </c>
      <c r="F111" s="6">
        <v>3.7700945366229766</v>
      </c>
      <c r="G111">
        <f>-499.999999624898*(-PI()/180)</f>
        <v>8.7266462534248745</v>
      </c>
      <c r="H111">
        <f>168.000000374688*(-PI()/180)</f>
        <v>-2.9321531498900049</v>
      </c>
    </row>
    <row r="112" spans="1:8" x14ac:dyDescent="0.3">
      <c r="A112" s="4">
        <v>109</v>
      </c>
      <c r="B112" s="5">
        <v>2.3200000000000012</v>
      </c>
      <c r="C112">
        <f>(327.55217238558*(-PI()/180))*-1</f>
        <v>5.71686388018842</v>
      </c>
      <c r="D112" s="6">
        <v>-112.15909384298632</v>
      </c>
      <c r="E112" s="6">
        <v>5.5140558614593465</v>
      </c>
      <c r="F112" s="6">
        <v>3.7624648080066212</v>
      </c>
      <c r="G112">
        <f>-499.999999683361*(-PI()/180)</f>
        <v>8.7266462544452619</v>
      </c>
      <c r="H112">
        <f>192.000000317295*(-PI()/180)</f>
        <v>-3.351032169366952</v>
      </c>
    </row>
    <row r="113" spans="1:8" x14ac:dyDescent="0.3">
      <c r="A113" s="4">
        <v>110</v>
      </c>
      <c r="B113" s="5">
        <v>2.3600000000000012</v>
      </c>
      <c r="C113">
        <f>(338.922170117299*(-PI()/180))*-1</f>
        <v>5.9153077765512041</v>
      </c>
      <c r="D113" s="6">
        <v>-125.48936113561587</v>
      </c>
      <c r="E113" s="6">
        <v>5.5366326638932355</v>
      </c>
      <c r="F113" s="6">
        <v>3.7500254790714478</v>
      </c>
      <c r="G113">
        <f>-499.999998847538*(-PI()/180)</f>
        <v>8.7266462398573843</v>
      </c>
      <c r="H113">
        <f>216.000001152375*(-PI()/180)</f>
        <v>-3.7699112044204894</v>
      </c>
    </row>
    <row r="114" spans="1:8" x14ac:dyDescent="0.3">
      <c r="A114" s="4">
        <v>111</v>
      </c>
      <c r="B114" s="5">
        <v>2.4000000000000012</v>
      </c>
      <c r="C114">
        <f>(350.291837358619*(-PI()/180))*-1</f>
        <v>6.1137459047683782</v>
      </c>
      <c r="D114" s="6">
        <v>-139.27342097991124</v>
      </c>
      <c r="E114" s="6">
        <v>5.5542814765730872</v>
      </c>
      <c r="F114" s="6">
        <v>3.7340768137919982</v>
      </c>
      <c r="G114">
        <f>-499.999999887184*(-PI()/180)</f>
        <v>8.7266462580026367</v>
      </c>
      <c r="H114">
        <f>240.000000112711*(-PI()/180)</f>
        <v>-4.188790206753561</v>
      </c>
    </row>
    <row r="115" spans="1:8" x14ac:dyDescent="0.3">
      <c r="A115" s="4">
        <v>112</v>
      </c>
      <c r="B115" s="5">
        <v>2.4400000000000013</v>
      </c>
      <c r="C115">
        <f>(361.641084085003*(-PI()/180))*-1</f>
        <v>6.3118276277649672</v>
      </c>
      <c r="D115" s="6">
        <v>-153.51217036605982</v>
      </c>
      <c r="E115" s="6">
        <v>5.56636834184782</v>
      </c>
      <c r="F115" s="6">
        <v>3.7159737361258403</v>
      </c>
      <c r="G115">
        <f>-499.999999721638*(-PI()/180)</f>
        <v>8.7266462551133159</v>
      </c>
      <c r="H115">
        <f>264.000000278921*(-PI()/180)</f>
        <v>-4.6076692301331121</v>
      </c>
    </row>
    <row r="116" spans="1:8" x14ac:dyDescent="0.3">
      <c r="A116" s="4">
        <v>113</v>
      </c>
      <c r="B116" s="5">
        <v>2.4433068613649143</v>
      </c>
      <c r="C116">
        <f>(362.58076248292*(-PI()/180))*-1</f>
        <v>6.3282281097184843</v>
      </c>
      <c r="D116" s="6">
        <v>-154.70961967344309</v>
      </c>
      <c r="E116" s="6">
        <v>5.5671188180597548</v>
      </c>
      <c r="F116" s="6">
        <v>3.7144373568396278</v>
      </c>
      <c r="G116">
        <f>-499.999999988477*(-PI()/180)</f>
        <v>8.726646259770531</v>
      </c>
      <c r="H116">
        <f>265.984116830242*(-PI()/180)</f>
        <v>-4.6422985966969854</v>
      </c>
    </row>
    <row r="117" spans="1:8" x14ac:dyDescent="0.3">
      <c r="A117" s="4">
        <v>114</v>
      </c>
      <c r="B117" s="5">
        <v>2.4800000000000013</v>
      </c>
      <c r="C117">
        <f>(373.00846546138*(-PI()/180))*-1</f>
        <v>6.510225860112631</v>
      </c>
      <c r="D117" s="6">
        <v>-168.20519097375066</v>
      </c>
      <c r="E117" s="6">
        <v>5.572733880323959</v>
      </c>
      <c r="F117" s="6">
        <v>3.6975736270828707</v>
      </c>
      <c r="G117">
        <f>-500.000000181842*(-PI()/180)</f>
        <v>8.7266462631453887</v>
      </c>
      <c r="H117">
        <f>287.999999817479*(-PI()/180)</f>
        <v>-5.0265482425580768</v>
      </c>
    </row>
    <row r="118" spans="1:8" x14ac:dyDescent="0.3">
      <c r="A118" s="4">
        <v>115</v>
      </c>
      <c r="B118" s="5">
        <v>2.5200000000000014</v>
      </c>
      <c r="C118">
        <f>(372.0645090793*(-PI()/180))*-1</f>
        <v>6.4937507132501215</v>
      </c>
      <c r="D118" s="6">
        <v>176.77232142271822</v>
      </c>
      <c r="E118" s="6">
        <v>5.5741296594850152</v>
      </c>
      <c r="F118" s="6">
        <v>3.6800965992688139</v>
      </c>
      <c r="G118">
        <f>-486.000000010121*(-PI()/180)</f>
        <v>8.4823001648690912</v>
      </c>
      <c r="H118">
        <f>299.999999990072*(-PI()/180)</f>
        <v>-5.235987755809707</v>
      </c>
    </row>
    <row r="119" spans="1:8" x14ac:dyDescent="0.3">
      <c r="A119" s="4">
        <v>116</v>
      </c>
      <c r="B119" s="5">
        <v>2.5600000000000014</v>
      </c>
      <c r="C119">
        <f>(358.813630136375*(-PI()/180))*-1</f>
        <v>6.2624792469128945</v>
      </c>
      <c r="D119" s="6">
        <v>162.15470784289809</v>
      </c>
      <c r="E119" s="6">
        <v>5.5714029823482081</v>
      </c>
      <c r="F119" s="6">
        <v>3.6653193798461063</v>
      </c>
      <c r="G119">
        <f>-458.000000227355*(-PI()/180)</f>
        <v>7.9936079781021219</v>
      </c>
      <c r="H119">
        <f>299.999999775973*(-PI()/180)</f>
        <v>-5.235987752072977</v>
      </c>
    </row>
    <row r="120" spans="1:8" x14ac:dyDescent="0.3">
      <c r="A120" s="4">
        <v>117</v>
      </c>
      <c r="B120" s="5">
        <v>2.6000000000000014</v>
      </c>
      <c r="C120">
        <f>(345.54841793706*(-PI()/180))*-1</f>
        <v>6.0309576180591282</v>
      </c>
      <c r="D120" s="6">
        <v>148.06759626509515</v>
      </c>
      <c r="E120" s="6">
        <v>5.5660645027007991</v>
      </c>
      <c r="F120" s="6">
        <v>3.6539075306253936</v>
      </c>
      <c r="G120">
        <f>-429.999999609048*(-PI()/180)</f>
        <v>7.5049157767522106</v>
      </c>
      <c r="H120">
        <f>300.000000396788*(-PI()/180)</f>
        <v>-5.2359877629082456</v>
      </c>
    </row>
    <row r="121" spans="1:8" x14ac:dyDescent="0.3">
      <c r="A121" s="4">
        <v>118</v>
      </c>
      <c r="B121" s="5">
        <v>2.6008571609186077</v>
      </c>
      <c r="C121">
        <f>(345.264669010377*(-PI()/180))*-1</f>
        <v>6.0260052650395108</v>
      </c>
      <c r="D121" s="6">
        <v>147.7715267477509</v>
      </c>
      <c r="E121" s="6">
        <v>5.5659363819188057</v>
      </c>
      <c r="F121" s="6">
        <v>3.6537019159396844</v>
      </c>
      <c r="G121">
        <f>-429.399986973119*(-PI()/180)</f>
        <v>7.4944435807016809</v>
      </c>
      <c r="H121">
        <f>300.000000381817*(-PI()/180)</f>
        <v>-5.2359877626469524</v>
      </c>
    </row>
    <row r="122" spans="1:8" x14ac:dyDescent="0.3">
      <c r="A122" s="4">
        <v>119</v>
      </c>
      <c r="B122" s="5">
        <v>2.6400000000000015</v>
      </c>
      <c r="C122">
        <f>(332.291369942323*(-PI()/180))*-1</f>
        <v>5.7995784814560567</v>
      </c>
      <c r="D122" s="6">
        <v>134.51065005345637</v>
      </c>
      <c r="E122" s="6">
        <v>5.5597303128529392</v>
      </c>
      <c r="F122" s="6">
        <v>3.6459423906613804</v>
      </c>
      <c r="G122">
        <f>-401.999999863857*(-PI()/180)</f>
        <v>7.0162235906410633</v>
      </c>
      <c r="H122">
        <f>300.000000135617*(-PI()/180)</f>
        <v>-5.2359877583499435</v>
      </c>
    </row>
    <row r="123" spans="1:8" x14ac:dyDescent="0.3">
      <c r="A123" s="4">
        <v>120</v>
      </c>
      <c r="B123" s="5">
        <v>2.6800000000000015</v>
      </c>
      <c r="C123">
        <f>(319.041428210112*(-PI()/180))*-1</f>
        <v>5.5683233725315731</v>
      </c>
      <c r="D123" s="6">
        <v>121.48407053137917</v>
      </c>
      <c r="E123" s="6">
        <v>5.5537006983879129</v>
      </c>
      <c r="F123" s="6">
        <v>3.6411913369866622</v>
      </c>
      <c r="G123">
        <f>-373.999999904506*(-PI()/180)</f>
        <v>6.5275314007921148</v>
      </c>
      <c r="H123">
        <f>300.000000094718*(-PI()/180)</f>
        <v>-5.2359877576361242</v>
      </c>
    </row>
    <row r="124" spans="1:8" x14ac:dyDescent="0.3">
      <c r="A124" s="4">
        <v>121</v>
      </c>
      <c r="B124" s="5">
        <v>2.7171737714013937</v>
      </c>
      <c r="C124">
        <f>(306.716766517495*(-PI()/180))*-1</f>
        <v>5.3532174468009899</v>
      </c>
      <c r="D124" s="6">
        <v>109.85318967941515</v>
      </c>
      <c r="E124" s="6">
        <v>5.5491671923827255</v>
      </c>
      <c r="F124" s="6">
        <v>3.6390605560465561</v>
      </c>
      <c r="G124">
        <f>-347.978360223566*(-PI()/180)</f>
        <v>6.0733681115920897</v>
      </c>
      <c r="H124">
        <f>299.999999795395*(-PI()/180)</f>
        <v>-5.2359877524119574</v>
      </c>
    </row>
    <row r="125" spans="1:8" x14ac:dyDescent="0.3">
      <c r="A125" s="4">
        <v>122</v>
      </c>
      <c r="B125" s="5">
        <v>2.7200000000000015</v>
      </c>
      <c r="C125">
        <f>(305.780271805419*(-PI()/180))*-1</f>
        <v>5.3368725306477467</v>
      </c>
      <c r="D125" s="6">
        <v>108.9876613847597</v>
      </c>
      <c r="E125" s="6">
        <v>5.548893395999805</v>
      </c>
      <c r="F125" s="6">
        <v>3.6389637990826698</v>
      </c>
      <c r="G125">
        <f>-346.000000226583*(-PI()/180)</f>
        <v>6.0388392158550035</v>
      </c>
      <c r="H125">
        <f>299.99999977312*(-PI()/180)</f>
        <v>-5.235987752023183</v>
      </c>
    </row>
    <row r="126" spans="1:8" x14ac:dyDescent="0.3">
      <c r="A126" s="4">
        <v>123</v>
      </c>
      <c r="B126" s="5">
        <v>2.7600000000000016</v>
      </c>
      <c r="C126">
        <f>(292.529190105144*(-PI()/180))*-1</f>
        <v>5.1055975255271795</v>
      </c>
      <c r="D126" s="6">
        <v>97.021425489647143</v>
      </c>
      <c r="E126" s="6">
        <v>5.5462017320719257</v>
      </c>
      <c r="F126" s="6">
        <v>3.6383022858666521</v>
      </c>
      <c r="G126">
        <f>-317.999999733168*(-PI()/180)</f>
        <v>5.5501470166848721</v>
      </c>
      <c r="H126">
        <f>300.000000267432*(-PI()/180)</f>
        <v>-5.2359877606505574</v>
      </c>
    </row>
    <row r="127" spans="1:8" x14ac:dyDescent="0.3">
      <c r="A127" s="4">
        <v>124</v>
      </c>
      <c r="B127" s="5">
        <v>2.7636836564624847</v>
      </c>
      <c r="C127">
        <f>(291.481400798548*(-PI()/180))*-1</f>
        <v>5.0873101522598914</v>
      </c>
      <c r="D127" s="6">
        <v>95.946039659996373</v>
      </c>
      <c r="E127" s="6">
        <v>5.5460584825161607</v>
      </c>
      <c r="F127" s="6">
        <v>3.6382976138246113</v>
      </c>
      <c r="G127">
        <f>-315.421440405893*(-PI()/180)</f>
        <v>5.5051426664659173</v>
      </c>
      <c r="H127">
        <f>300.000000072567*(-PI()/180)</f>
        <v>-5.2359877572495233</v>
      </c>
    </row>
    <row r="128" spans="1:8" x14ac:dyDescent="0.3">
      <c r="A128" s="4">
        <v>125</v>
      </c>
      <c r="B128" s="5">
        <v>2.7889177056399062</v>
      </c>
      <c r="C128">
        <f>(282.94811008255*(-PI()/180))*-1</f>
        <v>4.9383761332358622</v>
      </c>
      <c r="D128" s="6">
        <v>88.698416233798497</v>
      </c>
      <c r="E128" s="6">
        <v>5.5456247230654254</v>
      </c>
      <c r="F128" s="6">
        <v>3.6383114827850789</v>
      </c>
      <c r="G128">
        <f>-297.757605609648*(-PI()/180)</f>
        <v>5.1968505907430904</v>
      </c>
      <c r="H128">
        <f>300.000000442639*(-PI()/180)</f>
        <v>-5.2359877637084908</v>
      </c>
    </row>
    <row r="129" spans="1:8" x14ac:dyDescent="0.3">
      <c r="A129" s="4">
        <v>126</v>
      </c>
      <c r="B129" s="5">
        <v>2.8000000000000016</v>
      </c>
      <c r="C129">
        <f>(279.278453719218*(-PI()/180))*-1</f>
        <v>4.8743285472789575</v>
      </c>
      <c r="D129" s="6">
        <v>85.58301827363367</v>
      </c>
      <c r="E129" s="6">
        <v>5.5458463058178271</v>
      </c>
      <c r="F129" s="6">
        <v>3.6382175018228824</v>
      </c>
      <c r="G129">
        <f>-289.999999794104*(-PI()/180)</f>
        <v>5.0614548271899897</v>
      </c>
      <c r="H129">
        <f>300.000000206205*(-PI()/180)</f>
        <v>-5.2359877595819384</v>
      </c>
    </row>
    <row r="130" spans="1:8" x14ac:dyDescent="0.3">
      <c r="A130" s="4">
        <v>127</v>
      </c>
      <c r="B130" s="5">
        <v>2.8198631751576442</v>
      </c>
      <c r="C130">
        <f>(272.707298426077*(-PI()/180))*-1</f>
        <v>4.7596402517537939</v>
      </c>
      <c r="D130" s="6">
        <v>80.101067481443124</v>
      </c>
      <c r="E130" s="6">
        <v>5.5466301509426277</v>
      </c>
      <c r="F130" s="6">
        <v>3.6381615412143784</v>
      </c>
      <c r="G130">
        <f>-276.095777210365*(-PI()/180)</f>
        <v>4.818780363173591</v>
      </c>
      <c r="H130">
        <f>300.000000180513*(-PI()/180)</f>
        <v>-5.2359877591335282</v>
      </c>
    </row>
    <row r="131" spans="1:8" x14ac:dyDescent="0.3">
      <c r="A131" s="4">
        <v>128</v>
      </c>
      <c r="B131" s="5">
        <v>2.8400000000000016</v>
      </c>
      <c r="C131">
        <f>(266.003792622083*(-PI()/180))*-1</f>
        <v>4.6426420040475485</v>
      </c>
      <c r="D131" s="6">
        <v>74.676524068721506</v>
      </c>
      <c r="E131" s="6">
        <v>5.5477348251492886</v>
      </c>
      <c r="F131" s="6">
        <v>3.6378561033213006</v>
      </c>
      <c r="G131">
        <f>-261.999999894993*(-PI()/180)</f>
        <v>4.5727626383924269</v>
      </c>
      <c r="H131">
        <f>300.000000103068*(-PI()/180)</f>
        <v>-5.2359877577818574</v>
      </c>
    </row>
    <row r="132" spans="1:8" x14ac:dyDescent="0.3">
      <c r="A132" s="4">
        <v>129</v>
      </c>
      <c r="B132" s="5">
        <v>2.8770994668062504</v>
      </c>
      <c r="C132">
        <f>(253.719889913727*(-PI()/180))*-1</f>
        <v>4.4282474567920875</v>
      </c>
      <c r="D132" s="6">
        <v>65.035390669891257</v>
      </c>
      <c r="E132" s="6">
        <v>5.5518690899010048</v>
      </c>
      <c r="F132" s="6">
        <v>3.6364557934919359</v>
      </c>
      <c r="G132">
        <f>-236.030373310263*(-PI()/180)</f>
        <v>4.1195071489754449</v>
      </c>
      <c r="H132">
        <f>299.999999925013*(-PI()/180)</f>
        <v>-5.2359877546742206</v>
      </c>
    </row>
    <row r="133" spans="1:8" x14ac:dyDescent="0.3">
      <c r="A133" s="4">
        <v>130</v>
      </c>
      <c r="B133" s="5">
        <v>2.8800000000000017</v>
      </c>
      <c r="C133">
        <f>(252.763064232214*(-PI()/180))*-1</f>
        <v>4.411547698282047</v>
      </c>
      <c r="D133" s="6">
        <v>64.300856156080812</v>
      </c>
      <c r="E133" s="6">
        <v>5.5522336823701579</v>
      </c>
      <c r="F133" s="6">
        <v>3.6362537929072825</v>
      </c>
      <c r="G133">
        <f>-233.999999891582*(-PI()/180)</f>
        <v>4.0840704477744882</v>
      </c>
      <c r="H133">
        <f>300.000000107078*(-PI()/180)</f>
        <v>-5.2359877578518521</v>
      </c>
    </row>
    <row r="134" spans="1:8" x14ac:dyDescent="0.3">
      <c r="A134" s="4">
        <v>131</v>
      </c>
      <c r="B134" s="5">
        <v>2.9086850028275775</v>
      </c>
      <c r="C134">
        <f>(243.246773401704*(-PI()/180))*-1</f>
        <v>4.2454570907123017</v>
      </c>
      <c r="D134" s="6">
        <v>57.186396739771766</v>
      </c>
      <c r="E134" s="6">
        <v>5.556262416993639</v>
      </c>
      <c r="F134" s="6">
        <v>3.6339494943854667</v>
      </c>
      <c r="G134">
        <f>-213.920498016389*(-PI()/180)</f>
        <v>3.7336170278919898</v>
      </c>
      <c r="H134">
        <f>300.000000003824*(-PI()/180)</f>
        <v>-5.2359877560497292</v>
      </c>
    </row>
    <row r="135" spans="1:8" x14ac:dyDescent="0.3">
      <c r="A135" s="4">
        <v>132</v>
      </c>
      <c r="B135" s="5">
        <v>2.9200000000000017</v>
      </c>
      <c r="C135">
        <f>(239.504896939819*(-PI()/180))*-1</f>
        <v>4.1801490262495324</v>
      </c>
      <c r="D135" s="6">
        <v>54.455268720627714</v>
      </c>
      <c r="E135" s="6">
        <v>5.5581301263315623</v>
      </c>
      <c r="F135" s="6">
        <v>3.6328017991036177</v>
      </c>
      <c r="G135">
        <f>-206.000000083975*(-PI()/180)</f>
        <v>3.5953782605739679</v>
      </c>
      <c r="H135">
        <f>299.999999925905*(-PI()/180)</f>
        <v>-5.2359877546897913</v>
      </c>
    </row>
    <row r="136" spans="1:8" x14ac:dyDescent="0.3">
      <c r="A136" s="4">
        <v>133</v>
      </c>
      <c r="B136" s="5">
        <v>2.9440262095641594</v>
      </c>
      <c r="C136">
        <f>(231.690418401843*(-PI()/180))*-1</f>
        <v>4.0437606464354188</v>
      </c>
      <c r="D136" s="6">
        <v>48.796204769880376</v>
      </c>
      <c r="E136" s="6">
        <v>5.5623886970314809</v>
      </c>
      <c r="F136" s="6">
        <v>3.6293088134341507</v>
      </c>
      <c r="G136">
        <f>-189.181654144234*(-PI()/180)</f>
        <v>3.3018427491860654</v>
      </c>
      <c r="H136">
        <f>299.99999915996*(-PI()/180)</f>
        <v>-5.2359877413215274</v>
      </c>
    </row>
    <row r="137" spans="1:8" x14ac:dyDescent="0.3">
      <c r="A137" s="4">
        <v>134</v>
      </c>
      <c r="B137" s="5">
        <v>2.9600000000000017</v>
      </c>
      <c r="C137">
        <f>(226.245251638419*(-PI()/180))*-1</f>
        <v>3.9487245580935069</v>
      </c>
      <c r="D137" s="6">
        <v>45.136957483598245</v>
      </c>
      <c r="E137" s="6">
        <v>5.565284339075415</v>
      </c>
      <c r="F137" s="6">
        <v>3.6265607679704281</v>
      </c>
      <c r="G137">
        <f>-177.999999970413*(-PI()/180)</f>
        <v>3.1066860680335173</v>
      </c>
      <c r="H137">
        <f>300.000000022135*(-PI()/180)</f>
        <v>-5.2359877563693136</v>
      </c>
    </row>
    <row r="138" spans="1:8" x14ac:dyDescent="0.3">
      <c r="A138" s="4">
        <v>135</v>
      </c>
      <c r="B138" s="5">
        <v>2.9645551936331054</v>
      </c>
      <c r="C138">
        <f>(224.862890723986*(-PI()/180))*-1</f>
        <v>3.9245978086857716</v>
      </c>
      <c r="D138" s="6">
        <v>44.109728445218622</v>
      </c>
      <c r="E138" s="6">
        <v>5.5661335387284367</v>
      </c>
      <c r="F138" s="6">
        <v>3.6257331053247714</v>
      </c>
      <c r="G138">
        <f>-174.811364524438*(-PI()/180)</f>
        <v>3.0510338808554467</v>
      </c>
      <c r="H138">
        <f>299.999999935479*(-PI()/180)</f>
        <v>-5.2359877548568825</v>
      </c>
    </row>
    <row r="139" spans="1:8" x14ac:dyDescent="0.3">
      <c r="A139" s="4">
        <v>136</v>
      </c>
      <c r="B139" s="5">
        <v>2.9935390759206184</v>
      </c>
      <c r="C139">
        <f>(215.130404612316*(-PI()/180))*-1</f>
        <v>3.7547338816325095</v>
      </c>
      <c r="D139" s="6">
        <v>37.733430092956581</v>
      </c>
      <c r="E139" s="6">
        <v>5.5717761586992864</v>
      </c>
      <c r="F139" s="6">
        <v>3.6193667219930439</v>
      </c>
      <c r="G139">
        <f>-154.522646075232*(-PI()/180)</f>
        <v>2.6969289429066943</v>
      </c>
      <c r="H139">
        <f>300.000000781025*(-PI()/180)</f>
        <v>-5.235987769614443</v>
      </c>
    </row>
    <row r="140" spans="1:8" x14ac:dyDescent="0.3">
      <c r="A140" s="4">
        <v>137</v>
      </c>
      <c r="B140" s="5">
        <v>3.0000000000000018</v>
      </c>
      <c r="C140">
        <f>(213.23212574455*(-PI()/180))*-1</f>
        <v>3.7216026652689624</v>
      </c>
      <c r="D140" s="6">
        <v>36.349965066708073</v>
      </c>
      <c r="E140" s="6">
        <v>5.5730567012370162</v>
      </c>
      <c r="F140" s="6">
        <v>3.6176004372233175</v>
      </c>
      <c r="G140">
        <f>-150.333333332911*(-PI()/180)</f>
        <v>2.6238116421574311</v>
      </c>
      <c r="H140">
        <f>300.166666671064*(-PI()/180)</f>
        <v>-5.2388966381464011</v>
      </c>
    </row>
    <row r="141" spans="1:8" x14ac:dyDescent="0.3">
      <c r="A141" s="4">
        <v>138</v>
      </c>
      <c r="B141" s="5">
        <v>3.0400000000000018</v>
      </c>
      <c r="C141">
        <f>(211.105329011708*(-PI()/180))*-1</f>
        <v>3.6844830597602116</v>
      </c>
      <c r="D141" s="6">
        <v>27.86710896009032</v>
      </c>
      <c r="E141" s="6">
        <v>5.5806022115047549</v>
      </c>
      <c r="F141" s="6">
        <v>3.6056940648693354</v>
      </c>
      <c r="G141">
        <f>-138.000000139977*(-PI()/180)</f>
        <v>2.4085543701952403</v>
      </c>
      <c r="H141">
        <f>307.999999859963*(-PI()/180)</f>
        <v>-5.3756140936984202</v>
      </c>
    </row>
    <row r="142" spans="1:8" x14ac:dyDescent="0.3">
      <c r="A142" s="4">
        <v>139</v>
      </c>
      <c r="B142" s="5">
        <v>3.0800000000000018</v>
      </c>
      <c r="C142">
        <f>(209.216460050023*(-PI()/180))*-1</f>
        <v>3.6515160772400814</v>
      </c>
      <c r="D142" s="6">
        <v>19.46089238289737</v>
      </c>
      <c r="E142" s="6">
        <v>5.5868667445593605</v>
      </c>
      <c r="F142" s="6">
        <v>3.5911628889751728</v>
      </c>
      <c r="G142">
        <f>-125.999999939291*(-PI()/180)</f>
        <v>2.1991148564532796</v>
      </c>
      <c r="H142">
        <f>316.00000006062*(-PI()/180)</f>
        <v>-5.5152404373600996</v>
      </c>
    </row>
    <row r="143" spans="1:8" x14ac:dyDescent="0.3">
      <c r="A143" s="4">
        <v>140</v>
      </c>
      <c r="B143" s="5">
        <v>3.1200000000000019</v>
      </c>
      <c r="C143">
        <f>(207.307466715887*(-PI()/180))*-1</f>
        <v>3.6181978581607841</v>
      </c>
      <c r="D143" s="6">
        <v>11.130048120412537</v>
      </c>
      <c r="E143" s="6">
        <v>5.5914395804538124</v>
      </c>
      <c r="F143" s="6">
        <v>3.5744350351215268</v>
      </c>
      <c r="G143">
        <f>-113.999999996606*(-PI()/180)</f>
        <v>1.9896753472143049</v>
      </c>
      <c r="H143">
        <f>324.000000001983*(-PI()/180)</f>
        <v>-5.6548667764962453</v>
      </c>
    </row>
    <row r="144" spans="1:8" x14ac:dyDescent="0.3">
      <c r="A144" s="4">
        <v>141</v>
      </c>
      <c r="B144" s="5">
        <v>3.1600000000000019</v>
      </c>
      <c r="C144">
        <f>(205.429694160582*(-PI()/180))*-1</f>
        <v>3.5854245444671244</v>
      </c>
      <c r="D144" s="6">
        <v>2.8752038654746364</v>
      </c>
      <c r="E144" s="6">
        <v>5.5938742024014818</v>
      </c>
      <c r="F144" s="6">
        <v>3.5550507837303731</v>
      </c>
      <c r="G144">
        <f>-102.000000286488*(-PI()/180)</f>
        <v>1.7802358420343756</v>
      </c>
      <c r="H144">
        <f>331.99999971304*(-PI()/180)</f>
        <v>-5.7944931116127778</v>
      </c>
    </row>
    <row r="145" spans="1:8" x14ac:dyDescent="0.3">
      <c r="A145" s="4">
        <v>142</v>
      </c>
      <c r="B145" s="5">
        <v>3.1933197731268801</v>
      </c>
      <c r="C145">
        <f>(203.837553038972*(-PI()/180))*-1</f>
        <v>3.5576364397386349</v>
      </c>
      <c r="D145" s="6">
        <v>-3.9432608275503656</v>
      </c>
      <c r="E145" s="6">
        <v>5.5936392002218351</v>
      </c>
      <c r="F145" s="6">
        <v>3.5379701047230205</v>
      </c>
      <c r="G145">
        <f>-92.0040681313209*(-PI()/180)</f>
        <v>1.6057739141207366</v>
      </c>
      <c r="H145">
        <f>338.663954556141*(-PI()/180)</f>
        <v>-5.9108010648291165</v>
      </c>
    </row>
    <row r="146" spans="1:8" x14ac:dyDescent="0.3">
      <c r="A146" s="4">
        <v>143</v>
      </c>
      <c r="B146" s="5">
        <v>3.200000000000002</v>
      </c>
      <c r="C146">
        <f>(203.520935636887*(-PI()/180))*-1</f>
        <v>3.5521104236031409</v>
      </c>
      <c r="D146" s="6">
        <v>-5.303878240970608</v>
      </c>
      <c r="E146" s="6">
        <v>5.5933805488282147</v>
      </c>
      <c r="F146" s="6">
        <v>3.5343092694360343</v>
      </c>
      <c r="G146">
        <f>-89.9999994205253*(-PI()/180)</f>
        <v>1.5707963166811545</v>
      </c>
      <c r="H146">
        <f>340.000000580168*(-PI()/180)</f>
        <v>-5.9341194669065702</v>
      </c>
    </row>
    <row r="147" spans="1:8" x14ac:dyDescent="0.3">
      <c r="A147" s="4">
        <v>144</v>
      </c>
      <c r="B147" s="5">
        <v>3.240000000000002</v>
      </c>
      <c r="C147">
        <f>(201.636632088509*(-PI()/180))*-1</f>
        <v>3.5192231225769324</v>
      </c>
      <c r="D147" s="6">
        <v>-13.407427839347726</v>
      </c>
      <c r="E147" s="6">
        <v>5.5896080039583298</v>
      </c>
      <c r="F147" s="6">
        <v>3.5117264924496463</v>
      </c>
      <c r="G147">
        <f>-77.9999999665643*(-PI()/180)</f>
        <v>1.361356815972014</v>
      </c>
      <c r="H147">
        <f>348.000000032455*(-PI()/180)</f>
        <v>-6.0737457975067146</v>
      </c>
    </row>
    <row r="148" spans="1:8" x14ac:dyDescent="0.3">
      <c r="A148" s="4">
        <v>145</v>
      </c>
      <c r="B148" s="5">
        <v>3.280000000000002</v>
      </c>
      <c r="C148">
        <f>(199.744862994156*(-PI()/180))*-1</f>
        <v>3.4862055231930014</v>
      </c>
      <c r="D148" s="6">
        <v>-21.434897172954219</v>
      </c>
      <c r="E148" s="6">
        <v>5.5823410392519754</v>
      </c>
      <c r="F148" s="6">
        <v>3.4883256677097205</v>
      </c>
      <c r="G148">
        <f>-65.9999997727368*(-PI()/180)</f>
        <v>1.1519173023497657</v>
      </c>
      <c r="H148">
        <f>356.000000228052*(-PI()/180)</f>
        <v>-6.2133721410800637</v>
      </c>
    </row>
    <row r="149" spans="1:8" x14ac:dyDescent="0.3">
      <c r="A149" s="4">
        <v>146</v>
      </c>
      <c r="B149" s="5">
        <v>3.3200000000000021</v>
      </c>
      <c r="C149">
        <f>(197.840858355383*(-PI()/180))*-1</f>
        <v>3.4529743732731673</v>
      </c>
      <c r="D149" s="6">
        <v>-29.386893961594357</v>
      </c>
      <c r="E149" s="6">
        <v>5.5710772718053088</v>
      </c>
      <c r="F149" s="6">
        <v>3.4647357685714852</v>
      </c>
      <c r="G149">
        <f>-54.0000004692665*(-PI()/180)</f>
        <v>0.94247780426718331</v>
      </c>
      <c r="H149">
        <f>363.999999527679*(-PI()/180)</f>
        <v>-6.352998469015807</v>
      </c>
    </row>
    <row r="150" spans="1:8" x14ac:dyDescent="0.3">
      <c r="A150" s="4">
        <v>147</v>
      </c>
      <c r="B150" s="5">
        <v>3.3600000000000021</v>
      </c>
      <c r="C150">
        <f>(195.960899495143*(-PI()/180))*-1</f>
        <v>3.4201629013599391</v>
      </c>
      <c r="D150" s="6">
        <v>-37.26292456378647</v>
      </c>
      <c r="E150" s="6">
        <v>5.5555347681764315</v>
      </c>
      <c r="F150" s="6">
        <v>3.4411922545214284</v>
      </c>
      <c r="G150">
        <f>-41.9999997705524*(-PI()/180)</f>
        <v>0.73303828183300213</v>
      </c>
      <c r="H150">
        <f>372.000000229503*(-PI()/180)</f>
        <v>-6.4926248214244948</v>
      </c>
    </row>
    <row r="151" spans="1:8" x14ac:dyDescent="0.3">
      <c r="A151" s="4">
        <v>148</v>
      </c>
      <c r="B151" s="5">
        <v>3.3896375449416434</v>
      </c>
      <c r="C151">
        <f>(194.54238960927*(-PI()/180))*-1</f>
        <v>3.3954052333793663</v>
      </c>
      <c r="D151" s="6">
        <v>-43.049815252094412</v>
      </c>
      <c r="E151" s="6">
        <v>5.5416115652953453</v>
      </c>
      <c r="F151" s="6">
        <v>3.4245773012481333</v>
      </c>
      <c r="G151">
        <f>-33.1087361519623*(-PI()/180)</f>
        <v>0.57785645702581989</v>
      </c>
      <c r="H151">
        <f>377.927509354908*(-PI()/180)</f>
        <v>-6.5960793721048114</v>
      </c>
    </row>
    <row r="152" spans="1:8" x14ac:dyDescent="0.3">
      <c r="A152" s="4">
        <v>149</v>
      </c>
      <c r="B152" s="5">
        <v>3.4000000000000021</v>
      </c>
      <c r="C152">
        <f>(194.055626395702*(-PI()/180))*-1</f>
        <v>3.3869096126250167</v>
      </c>
      <c r="D152" s="6">
        <v>-45.06321950118371</v>
      </c>
      <c r="E152" s="6">
        <v>5.5361341171980811</v>
      </c>
      <c r="F152" s="6">
        <v>3.4189048611886852</v>
      </c>
      <c r="G152">
        <f>-30.0000004517372*(-PI()/180)</f>
        <v>0.52359878348259969</v>
      </c>
      <c r="H152">
        <f>379.999999548452*(-PI()/180)</f>
        <v>-6.6322511496974617</v>
      </c>
    </row>
    <row r="153" spans="1:8" x14ac:dyDescent="0.3">
      <c r="A153" s="4">
        <v>150</v>
      </c>
      <c r="B153" s="5">
        <v>3.4400000000000022</v>
      </c>
      <c r="C153">
        <f>(192.169350856576*(-PI()/180))*-1</f>
        <v>3.3539878938674366</v>
      </c>
      <c r="D153" s="6">
        <v>-52.787877486221504</v>
      </c>
      <c r="E153" s="6">
        <v>5.512248938735878</v>
      </c>
      <c r="F153" s="6">
        <v>3.3981487550262406</v>
      </c>
      <c r="G153">
        <f>-17.9999997609661*(-PI()/180)</f>
        <v>0.31415926118705156</v>
      </c>
      <c r="H153">
        <f>388.0000002392*(-PI()/180)</f>
        <v>-6.7718775019128223</v>
      </c>
    </row>
    <row r="154" spans="1:8" x14ac:dyDescent="0.3">
      <c r="A154" s="4">
        <v>151</v>
      </c>
      <c r="B154" s="5">
        <v>3.4641971135300915</v>
      </c>
      <c r="C154">
        <f>(191.012928064402*(-PI()/180))*-1</f>
        <v>3.3338045085988939</v>
      </c>
      <c r="D154" s="6">
        <v>-57.42381870358421</v>
      </c>
      <c r="E154" s="6">
        <v>5.4960283019105542</v>
      </c>
      <c r="F154" s="6">
        <v>3.3868043046974696</v>
      </c>
      <c r="G154">
        <f>-10.7408657775857*(-PI()/180)</f>
        <v>0.18746347233365088</v>
      </c>
      <c r="H154">
        <f>392.839422869625*(-PI()/180)</f>
        <v>-6.8563413607092709</v>
      </c>
    </row>
    <row r="155" spans="1:8" x14ac:dyDescent="0.3">
      <c r="A155" s="4">
        <v>152</v>
      </c>
      <c r="B155" s="5">
        <v>3.4800000000000022</v>
      </c>
      <c r="C155">
        <f>(190.276863174596*(-PI()/180))*-1</f>
        <v>3.3209577527634502</v>
      </c>
      <c r="D155" s="6">
        <v>-60.436536887257112</v>
      </c>
      <c r="E155" s="6">
        <v>5.484461543569366</v>
      </c>
      <c r="F155" s="6">
        <v>3.3798816104471068</v>
      </c>
      <c r="G155">
        <f>-6.00000023891613*(-PI()/180)</f>
        <v>0.10471975928953285</v>
      </c>
      <c r="H155">
        <f>395.999999761333*(-PI()/180)</f>
        <v>-6.9115038337320147</v>
      </c>
    </row>
    <row r="156" spans="1:8" x14ac:dyDescent="0.3">
      <c r="A156" s="4">
        <v>153</v>
      </c>
      <c r="B156" s="5">
        <v>3.5200000000000022</v>
      </c>
      <c r="C156">
        <f>(191.215651032303*(-PI()/180))*-1</f>
        <v>3.337342691858181</v>
      </c>
      <c r="D156" s="6">
        <v>-68.038452469376807</v>
      </c>
      <c r="E156" s="6">
        <v>5.4531113927001291</v>
      </c>
      <c r="F156" s="6">
        <v>3.3646928876018727</v>
      </c>
      <c r="G156">
        <f>1.00188022989714E-09*(-PI()/180)</f>
        <v>-1.7486108722342777E-11</v>
      </c>
      <c r="H156">
        <f>404.000000001146*(-PI()/180)</f>
        <v>-7.0511301780770914</v>
      </c>
    </row>
    <row r="157" spans="1:8" x14ac:dyDescent="0.3">
      <c r="A157" s="4">
        <v>154</v>
      </c>
      <c r="B157" s="5">
        <v>3.5600000000000023</v>
      </c>
      <c r="C157">
        <f>(195.009136369343*(-PI()/180))*-1</f>
        <v>3.4035515011156563</v>
      </c>
      <c r="D157" s="6">
        <v>-75.762946297644788</v>
      </c>
      <c r="E157" s="6">
        <v>5.4190440317209818</v>
      </c>
      <c r="F157" s="6">
        <v>3.3535649250835036</v>
      </c>
      <c r="G157">
        <f>-9.61781970908346E-08*(-PI()/180)</f>
        <v>1.6786262078670963E-9</v>
      </c>
      <c r="H157">
        <f>411.999999903751*(-PI()/180)</f>
        <v>-7.1907565165367826</v>
      </c>
    </row>
    <row r="158" spans="1:8" x14ac:dyDescent="0.3">
      <c r="A158" s="4">
        <v>155</v>
      </c>
      <c r="B158" s="5">
        <v>3.6000000000000023</v>
      </c>
      <c r="C158">
        <f>(198.792297802173*(-PI()/180))*-1</f>
        <v>3.4695801242530062</v>
      </c>
      <c r="D158" s="6">
        <v>-83.638834436325737</v>
      </c>
      <c r="E158" s="6">
        <v>5.3832816660522829</v>
      </c>
      <c r="F158" s="6">
        <v>3.3470748694339858</v>
      </c>
      <c r="G158">
        <f>-1.77990416382055E-07*(-PI()/180)</f>
        <v>3.1065188028625182E-9</v>
      </c>
      <c r="H158">
        <f>419.999999821631*(-PI()/180)</f>
        <v>-7.3303828552630597</v>
      </c>
    </row>
    <row r="159" spans="1:8" x14ac:dyDescent="0.3">
      <c r="A159" s="4">
        <v>156</v>
      </c>
      <c r="B159" s="5">
        <v>3.6400000000000023</v>
      </c>
      <c r="C159">
        <f>(202.577119965069*(-PI()/180))*-1</f>
        <v>3.5356377325979942</v>
      </c>
      <c r="D159" s="6">
        <v>-91.666327059728857</v>
      </c>
      <c r="E159" s="6">
        <v>5.3462117459995468</v>
      </c>
      <c r="F159" s="6">
        <v>3.3455136430631183</v>
      </c>
      <c r="G159">
        <f>5.69817524991552E-09*(-PI()/180)</f>
        <v>-9.9451919466676489E-11</v>
      </c>
      <c r="H159">
        <f>428.000000006205*(-PI()/180)</f>
        <v>-7.4700091986440329</v>
      </c>
    </row>
    <row r="160" spans="1:8" x14ac:dyDescent="0.3">
      <c r="A160" s="4">
        <v>157</v>
      </c>
      <c r="B160" s="5">
        <v>3.6800000000000024</v>
      </c>
      <c r="C160">
        <f>(206.367006484032*(-PI()/180))*-1</f>
        <v>3.6017837306308453</v>
      </c>
      <c r="D160" s="6">
        <v>-99.84514614034309</v>
      </c>
      <c r="E160" s="6">
        <v>5.3085055254380968</v>
      </c>
      <c r="F160" s="6">
        <v>3.349303864965814</v>
      </c>
      <c r="G160">
        <f>1.34031747333564E-07*(-PI()/180)</f>
        <v>-2.3392952931718239E-9</v>
      </c>
      <c r="H160">
        <f>436.000000133611*(-PI()/180)</f>
        <v>-7.6096355410272203</v>
      </c>
    </row>
    <row r="161" spans="1:8" x14ac:dyDescent="0.3">
      <c r="A161" s="4">
        <v>158</v>
      </c>
      <c r="B161" s="5">
        <v>3.6842086818901438</v>
      </c>
      <c r="C161">
        <f>(206.762534849655*(-PI()/180))*-1</f>
        <v>3.6086870028959983</v>
      </c>
      <c r="D161" s="6">
        <v>-100.7145119820154</v>
      </c>
      <c r="E161" s="6">
        <v>5.3045413585083381</v>
      </c>
      <c r="F161" s="6">
        <v>3.3500166839926631</v>
      </c>
      <c r="G161">
        <f>-1.05300760518037E-07*(-PI()/180)</f>
        <v>1.8378449758938004E-9</v>
      </c>
      <c r="H161">
        <f>436.84173627348*(-PI()/180)</f>
        <v>-7.6243266081009677</v>
      </c>
    </row>
    <row r="162" spans="1:8" x14ac:dyDescent="0.3">
      <c r="A162" s="4">
        <v>159</v>
      </c>
      <c r="B162" s="5">
        <v>3.7200000000000024</v>
      </c>
      <c r="C162">
        <f>(210.148107326743*(-PI()/180))*-1</f>
        <v>3.6677763896860847</v>
      </c>
      <c r="D162" s="6">
        <v>-108.17547062327414</v>
      </c>
      <c r="E162" s="6">
        <v>5.2712358691046077</v>
      </c>
      <c r="F162" s="6">
        <v>3.358617347118793</v>
      </c>
      <c r="G162">
        <f>-3.44570154280963E-08*(-PI()/180)</f>
        <v>6.0138836963076364E-10</v>
      </c>
      <c r="H162">
        <f>443.999999966137*(-PI()/180)</f>
        <v>-7.7492618782637956</v>
      </c>
    </row>
    <row r="163" spans="1:8" x14ac:dyDescent="0.3">
      <c r="A163" s="4">
        <v>160</v>
      </c>
      <c r="B163" s="5">
        <v>3.7479557085052022</v>
      </c>
      <c r="C163">
        <f>(212.775993393922*(-PI()/180))*-1</f>
        <v>3.7136416539256429</v>
      </c>
      <c r="D163" s="6">
        <v>-114.08731912907356</v>
      </c>
      <c r="E163" s="6">
        <v>5.2456266399325555</v>
      </c>
      <c r="F163" s="6">
        <v>3.3684687128166471</v>
      </c>
      <c r="G163">
        <f>-1.65956409876138E-07*(-PI()/180)</f>
        <v>2.8964857671278421E-9</v>
      </c>
      <c r="H163">
        <f>449.591141534918*(-PI()/180)</f>
        <v>-7.8468457075841549</v>
      </c>
    </row>
    <row r="164" spans="1:8" x14ac:dyDescent="0.3">
      <c r="A164" s="4">
        <v>161</v>
      </c>
      <c r="B164" s="5">
        <v>3.7600000000000025</v>
      </c>
      <c r="C164">
        <f>(213.939629415671*(-PI()/180))*-1</f>
        <v>3.7339509337999712</v>
      </c>
      <c r="D164" s="6">
        <v>-116.65705392043346</v>
      </c>
      <c r="E164" s="6">
        <v>5.234903847239722</v>
      </c>
      <c r="F164" s="6">
        <v>3.3735640366195616</v>
      </c>
      <c r="G164">
        <f>2.99315296532448E-09*(-PI()/180)</f>
        <v>-5.2240374260743771E-11</v>
      </c>
      <c r="H164">
        <f>452.000000002946*(-PI()/180)</f>
        <v>-7.8888882190657856</v>
      </c>
    </row>
    <row r="165" spans="1:8" x14ac:dyDescent="0.3">
      <c r="A165" s="4">
        <v>162</v>
      </c>
      <c r="B165" s="5">
        <v>3.7779166465453087</v>
      </c>
      <c r="C165">
        <f>(215.632062659316*(-PI()/180))*-1</f>
        <v>3.7634894662717842</v>
      </c>
      <c r="D165" s="6">
        <v>-120.50529457097967</v>
      </c>
      <c r="E165" s="6">
        <v>5.2193363328599194</v>
      </c>
      <c r="F165" s="6">
        <v>3.3820652599543473</v>
      </c>
      <c r="G165">
        <f>-1.27177785384513E-07*(-PI()/180)</f>
        <v>2.2196710903544677E-9</v>
      </c>
      <c r="H165">
        <f>455.583329182085*(-PI()/180)</f>
        <v>-7.9514291114245514</v>
      </c>
    </row>
    <row r="166" spans="1:8" x14ac:dyDescent="0.3">
      <c r="A166" s="4">
        <v>163</v>
      </c>
      <c r="B166" s="5">
        <v>3.8000000000000025</v>
      </c>
      <c r="C166">
        <f>(217.725981358181*(-PI()/180))*-1</f>
        <v>3.8000352418360537</v>
      </c>
      <c r="D166" s="6">
        <v>-125.2902842372642</v>
      </c>
      <c r="E166" s="6">
        <v>5.2006873282443902</v>
      </c>
      <c r="F166" s="6">
        <v>3.3940818851957215</v>
      </c>
      <c r="G166">
        <f>4.92869658843376E-08*(-PI()/180)</f>
        <v>-8.6021983299980929E-10</v>
      </c>
      <c r="H166">
        <f>460.00000005049*(-PI()/180)</f>
        <v>-8.0285145600551253</v>
      </c>
    </row>
    <row r="167" spans="1:8" x14ac:dyDescent="0.3">
      <c r="A167" s="4">
        <v>164</v>
      </c>
      <c r="B167" s="5">
        <v>3.8400000000000025</v>
      </c>
      <c r="C167">
        <f>(221.509154382168*(-PI()/180))*-1</f>
        <v>3.8660640672772573</v>
      </c>
      <c r="D167" s="6">
        <v>-134.07338033024709</v>
      </c>
      <c r="E167" s="6">
        <v>5.1694569931692316</v>
      </c>
      <c r="F167" s="6">
        <v>3.4200109600417443</v>
      </c>
      <c r="G167">
        <f>-4.91432283791692E-08*(-PI()/180)</f>
        <v>8.5771114027601915E-10</v>
      </c>
      <c r="H167">
        <f>467.999999952108*(-PI()/180)</f>
        <v>-8.1681408984975867</v>
      </c>
    </row>
    <row r="168" spans="1:8" x14ac:dyDescent="0.3">
      <c r="A168" s="4">
        <v>165</v>
      </c>
      <c r="B168" s="5">
        <v>3.8800000000000026</v>
      </c>
      <c r="C168">
        <f>(225.082549577741*(-PI()/180))*-1</f>
        <v>3.9284315789149526</v>
      </c>
      <c r="D168" s="6">
        <v>-143.0084126952604</v>
      </c>
      <c r="E168" s="6">
        <v>5.1420397447243147</v>
      </c>
      <c r="F168" s="6">
        <v>3.4509911106145967</v>
      </c>
      <c r="G168">
        <f>1.00157615092133E-08*(-PI()/180)</f>
        <v>-1.7480801543028908E-10</v>
      </c>
      <c r="H168">
        <f>476.000000009883*(-PI()/180)</f>
        <v>-8.3077672396655018</v>
      </c>
    </row>
    <row r="169" spans="1:8" x14ac:dyDescent="0.3">
      <c r="A169" s="4">
        <v>166</v>
      </c>
      <c r="B169" s="5">
        <v>3.9200000000000026</v>
      </c>
      <c r="C169">
        <f>(229.085014272732*(-PI()/180))*-1</f>
        <v>3.9982877660373766</v>
      </c>
      <c r="D169" s="6">
        <v>-152.09299902716523</v>
      </c>
      <c r="E169" s="6">
        <v>5.1194993049778077</v>
      </c>
      <c r="F169" s="6">
        <v>3.4864059091160002</v>
      </c>
      <c r="G169">
        <f>1.84456744644795E-07*(-PI()/180)</f>
        <v>-3.2193775215620928E-9</v>
      </c>
      <c r="H169">
        <f>484.000000183749*(-PI()/180)</f>
        <v>-8.447393582859581</v>
      </c>
    </row>
    <row r="170" spans="1:8" x14ac:dyDescent="0.3">
      <c r="A170" s="4">
        <v>167</v>
      </c>
      <c r="B170" s="5">
        <v>3.9600000000000026</v>
      </c>
      <c r="C170">
        <f>(232.429999220959*(-PI()/180))*-1</f>
        <v>4.0566687668135897</v>
      </c>
      <c r="D170" s="6">
        <v>-161.32295125150617</v>
      </c>
      <c r="E170" s="6">
        <v>5.1025994203927176</v>
      </c>
      <c r="F170" s="6">
        <v>3.5256950205149002</v>
      </c>
      <c r="G170">
        <f>-8.58865671172621E-08*(-PI()/180)</f>
        <v>1.499003379431319E-9</v>
      </c>
      <c r="H170">
        <f>491.999999912687*(-PI()/180)</f>
        <v>-8.587019918288199</v>
      </c>
    </row>
    <row r="171" spans="1:8" x14ac:dyDescent="0.3">
      <c r="A171" s="4">
        <v>168</v>
      </c>
      <c r="B171" s="5">
        <v>4.0000000000000027</v>
      </c>
      <c r="C171">
        <f>(235.242456059084*(-PI()/180))*-1</f>
        <v>4.1057553987090998</v>
      </c>
      <c r="D171" s="6">
        <v>-170.6965270153855</v>
      </c>
      <c r="E171" s="6">
        <v>5.0920594845172804</v>
      </c>
      <c r="F171" s="6">
        <v>3.5678725947958125</v>
      </c>
      <c r="G171">
        <f>0.333333337014409*(-PI()/180)</f>
        <v>-5.8177642375613261E-3</v>
      </c>
      <c r="H171">
        <f>500.00000000472*(-PI()/180)</f>
        <v>-8.7266462600540233</v>
      </c>
    </row>
    <row r="172" spans="1:8" x14ac:dyDescent="0.3">
      <c r="A172" s="4">
        <v>169</v>
      </c>
      <c r="B172" s="5">
        <v>4.0400000000000027</v>
      </c>
      <c r="C172">
        <f>(232.872776932915*(-PI()/180))*-1</f>
        <v>4.0643966957416691</v>
      </c>
      <c r="D172" s="6">
        <v>179.91976090705322</v>
      </c>
      <c r="E172" s="6">
        <v>5.088482979689716</v>
      </c>
      <c r="F172" s="6">
        <v>3.6124785200862157</v>
      </c>
      <c r="G172">
        <f>15.9999999559315*(-PI()/180)</f>
        <v>-0.27925267954995314</v>
      </c>
      <c r="H172">
        <f>507.999999956806*(-PI()/180)</f>
        <v>-8.8662725993773144</v>
      </c>
    </row>
    <row r="173" spans="1:8" x14ac:dyDescent="0.3">
      <c r="A173" s="4">
        <v>170</v>
      </c>
      <c r="B173" s="5">
        <v>4.0800000000000027</v>
      </c>
      <c r="C173">
        <f>(229.089387695222*(-PI()/180))*-1</f>
        <v>3.9983640966594076</v>
      </c>
      <c r="D173" s="6">
        <v>170.6804179517105</v>
      </c>
      <c r="E173" s="6">
        <v>5.0923715071422508</v>
      </c>
      <c r="F173" s="6">
        <v>3.6592854897924121</v>
      </c>
      <c r="G173">
        <f>32.0000001133644*(-PI()/180)</f>
        <v>-0.5585053626167682</v>
      </c>
      <c r="H173">
        <f>516.00000011064*(-PI()/180)</f>
        <v>-9.0058989422217746</v>
      </c>
    </row>
    <row r="174" spans="1:8" x14ac:dyDescent="0.3">
      <c r="A174" s="4">
        <v>171</v>
      </c>
      <c r="B174" s="5">
        <v>4.1200000000000028</v>
      </c>
      <c r="C174">
        <f>(225.301241811186*(-PI()/180))*-1</f>
        <v>3.9322484784371081</v>
      </c>
      <c r="D174" s="6">
        <v>161.59271827482556</v>
      </c>
      <c r="E174" s="6">
        <v>5.1041161843958918</v>
      </c>
      <c r="F174" s="6">
        <v>3.7068340069852228</v>
      </c>
      <c r="G174">
        <f>48.0000000321452*(-PI()/180)</f>
        <v>-0.83775804151831845</v>
      </c>
      <c r="H174">
        <f>524.000000031409*(-PI()/180)</f>
        <v>-9.1455252809984824</v>
      </c>
    </row>
    <row r="175" spans="1:8" x14ac:dyDescent="0.3">
      <c r="A175" s="4">
        <v>172</v>
      </c>
      <c r="B175" s="5">
        <v>4.1600000000000028</v>
      </c>
      <c r="C175">
        <f>(221.510021522429*(-PI()/180))*-1</f>
        <v>3.8660792017298888</v>
      </c>
      <c r="D175" s="6">
        <v>152.6563942141097</v>
      </c>
      <c r="E175" s="6">
        <v>5.1240008075475636</v>
      </c>
      <c r="F175" s="6">
        <v>3.753905364664297</v>
      </c>
      <c r="G175">
        <f>64.0000000185521*(-PI()/180)</f>
        <v>-1.1170107216001668</v>
      </c>
      <c r="H175">
        <f>532.00000001894*(-PI()/180)</f>
        <v>-9.2851516209403986</v>
      </c>
    </row>
    <row r="176" spans="1:8" x14ac:dyDescent="0.3">
      <c r="A176" s="4">
        <v>173</v>
      </c>
      <c r="B176" s="5">
        <v>4.1684270200749509</v>
      </c>
      <c r="C176">
        <f>(220.709765815039*(-PI()/180))*-1</f>
        <v>3.8521121047780564</v>
      </c>
      <c r="D176" s="6">
        <v>150.79309635056887</v>
      </c>
      <c r="E176" s="6">
        <v>5.1292207413021726</v>
      </c>
      <c r="F176" s="6">
        <v>3.7636235087361776</v>
      </c>
      <c r="G176">
        <f>67.3708080150203*(-PI()/180)</f>
        <v>-1.1758424195910904</v>
      </c>
      <c r="H176">
        <f>533.685403999096*(-PI()/180)</f>
        <v>-9.3145674696203447</v>
      </c>
    </row>
    <row r="177" spans="1:8" x14ac:dyDescent="0.3">
      <c r="A177" s="4">
        <v>174</v>
      </c>
      <c r="B177" s="5">
        <v>4.2000000000000028</v>
      </c>
      <c r="C177">
        <f>(217.726983365239*(-PI()/180))*-1</f>
        <v>3.800052730158344</v>
      </c>
      <c r="D177" s="6">
        <v>143.87170426973259</v>
      </c>
      <c r="E177" s="6">
        <v>5.1520448288327412</v>
      </c>
      <c r="F177" s="6">
        <v>3.799180376524248</v>
      </c>
      <c r="G177">
        <f>80.0000000259835*(-PI()/180)</f>
        <v>-1.3962634020489606</v>
      </c>
      <c r="H177">
        <f>540.000000025583*(-PI()/180)</f>
        <v>-9.4247779612158844</v>
      </c>
    </row>
    <row r="178" spans="1:8" x14ac:dyDescent="0.3">
      <c r="A178" s="4">
        <v>175</v>
      </c>
      <c r="B178" s="5">
        <v>4.2400000000000029</v>
      </c>
      <c r="C178">
        <f>(213.931496973693*(-PI()/180))*-1</f>
        <v>3.7338089959112275</v>
      </c>
      <c r="D178" s="6">
        <v>135.23846173692587</v>
      </c>
      <c r="E178" s="6">
        <v>5.187902579270383</v>
      </c>
      <c r="F178" s="6">
        <v>3.8412163929013632</v>
      </c>
      <c r="G178">
        <f>96.0000000032698*(-PI()/180)</f>
        <v>-1.675516081971625</v>
      </c>
      <c r="H178">
        <f>548.000000002812*(-PI()/180)</f>
        <v>-9.5644043009780102</v>
      </c>
    </row>
    <row r="179" spans="1:8" x14ac:dyDescent="0.3">
      <c r="A179" s="4">
        <v>176</v>
      </c>
      <c r="B179" s="5">
        <v>4.2800000000000029</v>
      </c>
      <c r="C179">
        <f>(210.150897498525*(-PI()/180))*-1</f>
        <v>3.6678250873703768</v>
      </c>
      <c r="D179" s="6">
        <v>126.75671413470852</v>
      </c>
      <c r="E179" s="6">
        <v>5.2312821801777432</v>
      </c>
      <c r="F179" s="6">
        <v>3.8788988659167285</v>
      </c>
      <c r="G179">
        <f>112.000000010943*(-PI()/180)</f>
        <v>-1.9547687624246364</v>
      </c>
      <c r="H179">
        <f>556.000000011462*(-PI()/180)</f>
        <v>-9.7040306412885204</v>
      </c>
    </row>
    <row r="180" spans="1:8" x14ac:dyDescent="0.3">
      <c r="A180" s="4">
        <v>177</v>
      </c>
      <c r="B180" s="5">
        <v>4.3200000000000029</v>
      </c>
      <c r="C180">
        <f>(206.35854543843*(-PI()/180))*-1</f>
        <v>3.6016360575269291</v>
      </c>
      <c r="D180" s="6">
        <v>118.42663079699456</v>
      </c>
      <c r="E180" s="6">
        <v>5.2814321896758925</v>
      </c>
      <c r="F180" s="6">
        <v>3.9109144801242794</v>
      </c>
      <c r="G180">
        <f>128.000000001983*(-PI()/180)</f>
        <v>-2.2340214425873515</v>
      </c>
      <c r="H180">
        <f>563.99999999983*(-PI()/180)</f>
        <v>-9.8436569812450436</v>
      </c>
    </row>
    <row r="181" spans="1:8" x14ac:dyDescent="0.3">
      <c r="A181" s="4">
        <v>178</v>
      </c>
      <c r="B181" s="5">
        <v>4.360000000000003</v>
      </c>
      <c r="C181">
        <f>(202.567474248683*(-PI()/180))*-1</f>
        <v>3.535469383088345</v>
      </c>
      <c r="D181" s="6">
        <v>110.24785605630861</v>
      </c>
      <c r="E181" s="6">
        <v>5.3375670384447433</v>
      </c>
      <c r="F181" s="6">
        <v>3.9362796260012454</v>
      </c>
      <c r="G181">
        <f>144.000000058271*(-PI()/180)</f>
        <v>-2.5132741238888636</v>
      </c>
      <c r="H181">
        <f>572.000000057911*(-PI()/180)</f>
        <v>-9.9832833224183055</v>
      </c>
    </row>
    <row r="182" spans="1:8" x14ac:dyDescent="0.3">
      <c r="A182" s="4">
        <v>179</v>
      </c>
      <c r="B182" s="5">
        <v>4.400000000000003</v>
      </c>
      <c r="C182">
        <f>(198.789159619737*(-PI()/180))*-1</f>
        <v>3.4695253526369698</v>
      </c>
      <c r="D182" s="6">
        <v>102.22080594933851</v>
      </c>
      <c r="E182" s="6">
        <v>5.3987862023832722</v>
      </c>
      <c r="F182" s="6">
        <v>3.954088334185363</v>
      </c>
      <c r="G182">
        <f>159.999999958245*(-PI()/180)</f>
        <v>-2.7925268024621723</v>
      </c>
      <c r="H182">
        <f>579.999999958583*(-PI()/180)</f>
        <v>-10.122909660844247</v>
      </c>
    </row>
    <row r="183" spans="1:8" x14ac:dyDescent="0.3">
      <c r="A183" s="4">
        <v>180</v>
      </c>
      <c r="B183" s="5">
        <v>4.4400000000000031</v>
      </c>
      <c r="C183">
        <f>(194.98925689646*(-PI()/180))*-1</f>
        <v>3.4032045388602872</v>
      </c>
      <c r="D183" s="6">
        <v>94.345216960397849</v>
      </c>
      <c r="E183" s="6">
        <v>5.4638818004208245</v>
      </c>
      <c r="F183" s="6">
        <v>3.9635205773565017</v>
      </c>
      <c r="G183">
        <f>175.999999969432*(-PI()/180)</f>
        <v>-3.071779482976511</v>
      </c>
      <c r="H183">
        <f>587.999999969168*(-PI()/180)</f>
        <v>-10.262536001188534</v>
      </c>
    </row>
    <row r="184" spans="1:8" x14ac:dyDescent="0.3">
      <c r="A184" s="4">
        <v>181</v>
      </c>
      <c r="B184" s="5">
        <v>4.4800000000000031</v>
      </c>
      <c r="C184">
        <f>(191.207869988555*(-PI()/180))*-1</f>
        <v>3.3372068870255371</v>
      </c>
      <c r="D184" s="6">
        <v>86.6210920735153</v>
      </c>
      <c r="E184" s="6">
        <v>5.5318345419158037</v>
      </c>
      <c r="F184" s="6">
        <v>3.9640748116154181</v>
      </c>
      <c r="G184">
        <f>192.000000017135*(-PI()/180)</f>
        <v>-3.3510321641281782</v>
      </c>
      <c r="H184">
        <f>596.000000015806*(-PI()/180)</f>
        <v>-10.402162342162063</v>
      </c>
    </row>
    <row r="185" spans="1:8" x14ac:dyDescent="0.3">
      <c r="A185" s="4">
        <v>182</v>
      </c>
      <c r="B185" s="5">
        <v>4.5200000000000031</v>
      </c>
      <c r="C185">
        <f>(183.633313802195*(-PI()/180))*-1</f>
        <v>3.2050059421962498</v>
      </c>
      <c r="D185" s="6">
        <v>79.087073615224497</v>
      </c>
      <c r="E185" s="6">
        <v>5.6012917769415216</v>
      </c>
      <c r="F185" s="6">
        <v>3.9553130759539927</v>
      </c>
      <c r="G185">
        <f>211.999999989805*(-PI()/180)</f>
        <v>-3.7000980140500488</v>
      </c>
      <c r="H185">
        <f>599.9999999892*(-PI()/180)</f>
        <v>-10.471975511777487</v>
      </c>
    </row>
    <row r="186" spans="1:8" x14ac:dyDescent="0.3">
      <c r="A186" s="4">
        <v>183</v>
      </c>
      <c r="B186" s="5">
        <v>4.5600000000000032</v>
      </c>
      <c r="C186">
        <f>(172.263443851079*(-PI()/180))*-1</f>
        <v>3.006564276025709</v>
      </c>
      <c r="D186" s="6">
        <v>71.969062098203139</v>
      </c>
      <c r="E186" s="6">
        <v>5.6710991367421437</v>
      </c>
      <c r="F186" s="6">
        <v>3.9372104983035388</v>
      </c>
      <c r="G186">
        <f>235.999999988208*(-PI()/180)</f>
        <v>-4.118977034500805</v>
      </c>
      <c r="H186">
        <f>599.999999988039*(-PI()/180)</f>
        <v>-10.471975511757218</v>
      </c>
    </row>
    <row r="187" spans="1:8" x14ac:dyDescent="0.3">
      <c r="A187" s="4">
        <v>184</v>
      </c>
      <c r="B187" s="5">
        <v>4.5686479932345643</v>
      </c>
      <c r="C187">
        <f>(169.806287772545*(-PI()/180))*-1</f>
        <v>2.9636788122198983</v>
      </c>
      <c r="D187" s="6">
        <v>70.489952333517962</v>
      </c>
      <c r="E187" s="6">
        <v>5.6861254486713619</v>
      </c>
      <c r="F187" s="6">
        <v>3.9321063713026425</v>
      </c>
      <c r="G187">
        <f>241.188795955742*(-PI()/180)</f>
        <v>-4.2095386083484891</v>
      </c>
      <c r="H187">
        <f>600.000000014699*(-PI()/180)</f>
        <v>-10.471975512222517</v>
      </c>
    </row>
    <row r="188" spans="1:8" x14ac:dyDescent="0.3">
      <c r="A188" s="4">
        <v>185</v>
      </c>
      <c r="B188" s="5">
        <v>4.6000000000000032</v>
      </c>
      <c r="C188">
        <f>(160.902353088398*(-PI()/180))*-1</f>
        <v>2.8082758355990118</v>
      </c>
      <c r="D188" s="6">
        <v>65.305776163309815</v>
      </c>
      <c r="E188" s="6">
        <v>5.7402252974857992</v>
      </c>
      <c r="F188" s="6">
        <v>3.9100873883621756</v>
      </c>
      <c r="G188">
        <f>260.000000106569*(-PI()/180)</f>
        <v>-4.5378560570452331</v>
      </c>
      <c r="H188">
        <f>600.000000106695*(-PI()/180)</f>
        <v>-10.471975513828149</v>
      </c>
    </row>
    <row r="189" spans="1:8" x14ac:dyDescent="0.3">
      <c r="A189" s="4">
        <v>186</v>
      </c>
      <c r="B189" s="5">
        <v>4.6400000000000032</v>
      </c>
      <c r="C189">
        <f>(149.534625693624*(-PI()/180))*-1</f>
        <v>2.6098715640910486</v>
      </c>
      <c r="D189" s="6">
        <v>59.097039833679595</v>
      </c>
      <c r="E189" s="6">
        <v>5.8076851228935107</v>
      </c>
      <c r="F189" s="6">
        <v>3.8744401136245612</v>
      </c>
      <c r="G189">
        <f>283.999999970886*(-PI()/180)</f>
        <v>-4.9567350751557591</v>
      </c>
      <c r="H189">
        <f>599.999999970892*(-PI()/180)</f>
        <v>-10.471975511457945</v>
      </c>
    </row>
    <row r="190" spans="1:8" x14ac:dyDescent="0.3">
      <c r="A190" s="4">
        <v>187</v>
      </c>
      <c r="B190" s="5">
        <v>4.6800000000000033</v>
      </c>
      <c r="C190">
        <f>(138.173919789668*(-PI()/180))*-1</f>
        <v>2.4115898407162573</v>
      </c>
      <c r="D190" s="6">
        <v>53.342846509350103</v>
      </c>
      <c r="E190" s="6">
        <v>5.8728625371183671</v>
      </c>
      <c r="F190" s="6">
        <v>3.8307380569494627</v>
      </c>
      <c r="G190">
        <f>307.999999996496*(-PI()/180)</f>
        <v>-5.3756140960813754</v>
      </c>
      <c r="H190">
        <f>599.999999996937*(-PI()/180)</f>
        <v>-10.471975511912513</v>
      </c>
    </row>
    <row r="191" spans="1:8" x14ac:dyDescent="0.3">
      <c r="A191" s="4">
        <v>188</v>
      </c>
      <c r="B191" s="5">
        <v>4.7200000000000033</v>
      </c>
      <c r="C191">
        <f>(126.81121620831*(-PI()/180))*-1</f>
        <v>2.2132732512934088</v>
      </c>
      <c r="D191" s="6">
        <v>48.04318518113579</v>
      </c>
      <c r="E191" s="6">
        <v>5.9351164476736038</v>
      </c>
      <c r="F191" s="6">
        <v>3.7796629273140008</v>
      </c>
      <c r="G191">
        <f>332.000000013076*(-PI()/180)</f>
        <v>-5.7944931168493881</v>
      </c>
      <c r="H191">
        <f>600.000000012783*(-PI()/180)</f>
        <v>-10.471975512189088</v>
      </c>
    </row>
    <row r="192" spans="1:8" x14ac:dyDescent="0.3">
      <c r="A192" s="4">
        <v>189</v>
      </c>
      <c r="B192" s="5">
        <v>4.7600000000000033</v>
      </c>
      <c r="C192">
        <f>(115.449608258999*(-PI()/180))*-1</f>
        <v>2.0149757842571709</v>
      </c>
      <c r="D192" s="6">
        <v>43.19792989684413</v>
      </c>
      <c r="E192" s="6">
        <v>5.9941326176534657</v>
      </c>
      <c r="F192" s="6">
        <v>3.7218009610950391</v>
      </c>
      <c r="G192">
        <f>356.000000009305*(-PI()/180)</f>
        <v>-6.213372137262219</v>
      </c>
      <c r="H192">
        <f>600.000000009814*(-PI()/180)</f>
        <v>-10.471975512137268</v>
      </c>
    </row>
    <row r="193" spans="1:8" x14ac:dyDescent="0.3">
      <c r="A193" s="4">
        <v>190</v>
      </c>
      <c r="B193" s="5">
        <v>4.7817422218727703</v>
      </c>
      <c r="C193">
        <f>(109.275706098348*(-PI()/180))*-1</f>
        <v>1.907220863857819</v>
      </c>
      <c r="D193" s="6">
        <v>40.754920136017866</v>
      </c>
      <c r="E193" s="6">
        <v>6.0247518337378025</v>
      </c>
      <c r="F193" s="6">
        <v>3.6877307359841525</v>
      </c>
      <c r="G193">
        <f>369.045333144459*(-PI()/180)</f>
        <v>-6.441056152490173</v>
      </c>
      <c r="H193">
        <f>600.000000020187*(-PI()/180)</f>
        <v>-10.471975512318313</v>
      </c>
    </row>
    <row r="194" spans="1:8" x14ac:dyDescent="0.3">
      <c r="A194" s="4">
        <v>191</v>
      </c>
      <c r="B194" s="5">
        <v>4.8000000000000034</v>
      </c>
      <c r="C194">
        <f>(104.091506175105*(-PI()/180))*-1</f>
        <v>1.8167395061155913</v>
      </c>
      <c r="D194" s="6">
        <v>38.80711765822015</v>
      </c>
      <c r="E194" s="6">
        <v>6.0496826843701559</v>
      </c>
      <c r="F194" s="6">
        <v>3.6577686904118014</v>
      </c>
      <c r="G194">
        <f>379.999999997249*(-PI()/180)</f>
        <v>-6.632251157530443</v>
      </c>
      <c r="H194">
        <f>599.999999997928*(-PI()/180)</f>
        <v>-10.471975511929822</v>
      </c>
    </row>
    <row r="195" spans="1:8" x14ac:dyDescent="0.3">
      <c r="A195" s="4">
        <v>192</v>
      </c>
      <c r="B195" s="5">
        <v>4.8400000000000034</v>
      </c>
      <c r="C195">
        <f>(92.7321126043157*(-PI()/180))*-1</f>
        <v>1.6184806872754427</v>
      </c>
      <c r="D195" s="6">
        <v>34.870654656600252</v>
      </c>
      <c r="E195" s="6">
        <v>6.1016708108941149</v>
      </c>
      <c r="F195" s="6">
        <v>3.5882239836216061</v>
      </c>
      <c r="G195">
        <f>403.999999995542*(-PI()/180)</f>
        <v>-7.051130177979287</v>
      </c>
      <c r="H195">
        <f>599.99999999477*(-PI()/180)</f>
        <v>-10.471975511874689</v>
      </c>
    </row>
    <row r="196" spans="1:8" x14ac:dyDescent="0.3">
      <c r="A196" s="4">
        <v>193</v>
      </c>
      <c r="B196" s="5">
        <v>4.8677177777340983</v>
      </c>
      <c r="C196">
        <f>(84.8621761338338*(-PI()/180))*-1</f>
        <v>1.4811243839427519</v>
      </c>
      <c r="D196" s="6">
        <v>32.409396419872941</v>
      </c>
      <c r="E196" s="6">
        <v>6.1356884632126993</v>
      </c>
      <c r="F196" s="6">
        <v>3.5370433042756613</v>
      </c>
      <c r="G196">
        <f>420.63066663494*(-PI()/180)</f>
        <v>-7.3413900676383603</v>
      </c>
      <c r="H196">
        <f>599.999999994274*(-PI()/180)</f>
        <v>-10.471975511866043</v>
      </c>
    </row>
    <row r="197" spans="1:8" x14ac:dyDescent="0.3">
      <c r="A197" s="4">
        <v>194</v>
      </c>
      <c r="B197" s="5">
        <v>4.8800000000000034</v>
      </c>
      <c r="C197">
        <f>(81.3748253434517*(-PI()/180))*-1</f>
        <v>1.4202586304785578</v>
      </c>
      <c r="D197" s="6">
        <v>31.388516752478331</v>
      </c>
      <c r="E197" s="6">
        <v>6.150235913369686</v>
      </c>
      <c r="F197" s="6">
        <v>3.513654538216449</v>
      </c>
      <c r="G197">
        <f>427.999999994829*(-PI()/180)</f>
        <v>-7.4700091984454833</v>
      </c>
      <c r="H197">
        <f>599.999999994776*(-PI()/180)</f>
        <v>-10.471975511874799</v>
      </c>
    </row>
    <row r="198" spans="1:8" x14ac:dyDescent="0.3">
      <c r="A198" s="4">
        <v>195</v>
      </c>
      <c r="B198" s="5">
        <v>4.9200000000000035</v>
      </c>
      <c r="C198">
        <f>(70.0180233108646*(-PI()/180))*-1</f>
        <v>1.2220450425127285</v>
      </c>
      <c r="D198" s="6">
        <v>28.360654736837198</v>
      </c>
      <c r="E198" s="6">
        <v>6.1955059044416103</v>
      </c>
      <c r="F198" s="6">
        <v>3.434662307453304</v>
      </c>
      <c r="G198">
        <f>452.000000002239*(-PI()/180)</f>
        <v>-7.8888882190534426</v>
      </c>
      <c r="H198">
        <f>600.000000002365*(-PI()/180)</f>
        <v>-10.47197551200725</v>
      </c>
    </row>
    <row r="199" spans="1:8" x14ac:dyDescent="0.3">
      <c r="A199" s="4">
        <v>196</v>
      </c>
      <c r="B199" s="5">
        <v>4.9600000000000035</v>
      </c>
      <c r="C199">
        <f>(58.6632683505538*(-PI()/180))*-1</f>
        <v>1.0238671826981469</v>
      </c>
      <c r="D199" s="6">
        <v>25.787037403105057</v>
      </c>
      <c r="E199" s="6">
        <v>6.2378261449609242</v>
      </c>
      <c r="F199" s="6">
        <v>3.3516563449514458</v>
      </c>
      <c r="G199">
        <f>475.999999974788*(-PI()/180)</f>
        <v>-8.3077672390529802</v>
      </c>
      <c r="H199">
        <f>599.999999974654*(-PI()/180)</f>
        <v>-10.471975511523601</v>
      </c>
    </row>
    <row r="200" spans="1:8" ht="15" thickBot="1" x14ac:dyDescent="0.35">
      <c r="A200" s="7">
        <v>197</v>
      </c>
      <c r="B200" s="8">
        <v>5</v>
      </c>
      <c r="C200">
        <f>(47.3077474560423*(-PI()/180))*-1</f>
        <v>0.82567595480990952</v>
      </c>
      <c r="D200" s="9">
        <v>23.667636759930094</v>
      </c>
      <c r="E200" s="9">
        <v>6.27760246425244</v>
      </c>
      <c r="F200" s="9">
        <v>3.2650729706021329</v>
      </c>
      <c r="G200">
        <f>500.00000001144*(-PI()/180)</f>
        <v>-8.7266462601713055</v>
      </c>
      <c r="H200">
        <f>600.000000011731*(-PI()/180)</f>
        <v>-10.471975512170728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Angular 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rmart</dc:creator>
  <cp:lastModifiedBy>Shahrul Kamil</cp:lastModifiedBy>
  <dcterms:created xsi:type="dcterms:W3CDTF">2021-02-02T04:49:47Z</dcterms:created>
  <dcterms:modified xsi:type="dcterms:W3CDTF">2021-02-04T23:38:42Z</dcterms:modified>
</cp:coreProperties>
</file>