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434976b09689e/Desktop/UCLA/ACADEMIC/ECE183DA/"/>
    </mc:Choice>
  </mc:AlternateContent>
  <xr:revisionPtr revIDLastSave="15" documentId="13_ncr:1_{7E259949-FC73-410C-877A-EE826F938403}" xr6:coauthVersionLast="46" xr6:coauthVersionMax="46" xr10:uidLastSave="{F9345651-9EF3-402B-8A24-E403E9EC796E}"/>
  <bookViews>
    <workbookView xWindow="-108" yWindow="-108" windowWidth="23256" windowHeight="12576" activeTab="1" xr2:uid="{A40D6755-2F5E-4368-B9AC-A5891A7DE2DD}"/>
  </bookViews>
  <sheets>
    <sheet name="Plot5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2" i="1" l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</calcChain>
</file>

<file path=xl/sharedStrings.xml><?xml version="1.0" encoding="utf-8"?>
<sst xmlns="http://schemas.openxmlformats.org/spreadsheetml/2006/main" count="21" uniqueCount="20">
  <si>
    <t>Frame</t>
  </si>
  <si>
    <t>Time</t>
  </si>
  <si>
    <t>Angular Displacement2 (deg)</t>
  </si>
  <si>
    <t>Angular Velocity4 (deg/sec)</t>
  </si>
  <si>
    <t>Angular Velocity5 (deg/sec)</t>
  </si>
  <si>
    <t>Angular Velocity6 (deg/sec)</t>
  </si>
  <si>
    <t>ωL</t>
  </si>
  <si>
    <t>ωR</t>
  </si>
  <si>
    <t>x</t>
  </si>
  <si>
    <t>y</t>
  </si>
  <si>
    <t>θ</t>
  </si>
  <si>
    <t>Ω</t>
  </si>
  <si>
    <t>Linear Displacement3 (m)</t>
  </si>
  <si>
    <t>Linear Displacement4 (m)</t>
  </si>
  <si>
    <t>time</t>
  </si>
  <si>
    <t>x_SW</t>
  </si>
  <si>
    <t>y_SW</t>
  </si>
  <si>
    <t>theta_SW</t>
  </si>
  <si>
    <t>Wl</t>
  </si>
  <si>
    <t>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</si>
</sst>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Sheet1!$C$2:$C$4</c:f>
              <c:strCache>
                <c:ptCount val="3"/>
                <c:pt idx="0">
                  <c:v>x_SW</c:v>
                </c:pt>
                <c:pt idx="1">
                  <c:v>Linear Displacement3 (m)</c:v>
                </c:pt>
                <c:pt idx="2">
                  <c:v>x</c:v>
                </c:pt>
              </c:strCache>
            </c:strRef>
          </c:tx>
          <c:xVal>
            <c:numRef>
              <c:f>Sheet1!$B$5:$B$342</c:f>
              <c:numCache>
                <c:formatCode>0.000</c:formatCode>
                <c:ptCount val="338"/>
                <c:pt idx="0">
                  <c:v>0</c:v>
                </c:pt>
                <c:pt idx="1">
                  <c:v>0.04</c:v>
                </c:pt>
                <c:pt idx="2">
                  <c:v>4.8484375000002591E-2</c:v>
                </c:pt>
                <c:pt idx="3">
                  <c:v>0.08</c:v>
                </c:pt>
                <c:pt idx="4">
                  <c:v>0.10165061250311586</c:v>
                </c:pt>
                <c:pt idx="5">
                  <c:v>0.12</c:v>
                </c:pt>
                <c:pt idx="6">
                  <c:v>0.13274699165415979</c:v>
                </c:pt>
                <c:pt idx="7">
                  <c:v>0.16</c:v>
                </c:pt>
                <c:pt idx="8">
                  <c:v>0.17889453125001883</c:v>
                </c:pt>
                <c:pt idx="9">
                  <c:v>0.19692943036689781</c:v>
                </c:pt>
                <c:pt idx="10">
                  <c:v>0.2</c:v>
                </c:pt>
                <c:pt idx="11">
                  <c:v>0.24000000000000002</c:v>
                </c:pt>
                <c:pt idx="12">
                  <c:v>0.24536173186091945</c:v>
                </c:pt>
                <c:pt idx="13">
                  <c:v>0.25598375300111553</c:v>
                </c:pt>
                <c:pt idx="14">
                  <c:v>0.28000000000000003</c:v>
                </c:pt>
                <c:pt idx="15">
                  <c:v>0.28423476003753922</c:v>
                </c:pt>
                <c:pt idx="16">
                  <c:v>0.30354972334097979</c:v>
                </c:pt>
                <c:pt idx="17">
                  <c:v>0.3147532905979184</c:v>
                </c:pt>
                <c:pt idx="18">
                  <c:v>0.32</c:v>
                </c:pt>
                <c:pt idx="19">
                  <c:v>0.34668246444094808</c:v>
                </c:pt>
                <c:pt idx="20">
                  <c:v>0.36</c:v>
                </c:pt>
                <c:pt idx="21">
                  <c:v>0.36266971111294716</c:v>
                </c:pt>
                <c:pt idx="22">
                  <c:v>0.37483145030610676</c:v>
                </c:pt>
                <c:pt idx="23">
                  <c:v>0.38883973155612045</c:v>
                </c:pt>
                <c:pt idx="24">
                  <c:v>0.39999999999999997</c:v>
                </c:pt>
                <c:pt idx="25">
                  <c:v>0.40797815973215706</c:v>
                </c:pt>
                <c:pt idx="26">
                  <c:v>0.42086676424720548</c:v>
                </c:pt>
                <c:pt idx="27">
                  <c:v>0.43862430678262637</c:v>
                </c:pt>
                <c:pt idx="28">
                  <c:v>0.43999999999999995</c:v>
                </c:pt>
                <c:pt idx="29">
                  <c:v>0.46509829327185609</c:v>
                </c:pt>
                <c:pt idx="30">
                  <c:v>0.47999999999999993</c:v>
                </c:pt>
                <c:pt idx="31">
                  <c:v>0.49179125000001167</c:v>
                </c:pt>
                <c:pt idx="32">
                  <c:v>0.51999999999999991</c:v>
                </c:pt>
                <c:pt idx="33">
                  <c:v>0.52980405250495299</c:v>
                </c:pt>
                <c:pt idx="34">
                  <c:v>0.55999999999999994</c:v>
                </c:pt>
                <c:pt idx="35">
                  <c:v>0.5647837425018527</c:v>
                </c:pt>
                <c:pt idx="36">
                  <c:v>0.58993310428366275</c:v>
                </c:pt>
                <c:pt idx="37">
                  <c:v>0.6</c:v>
                </c:pt>
                <c:pt idx="38">
                  <c:v>0.61238206221393565</c:v>
                </c:pt>
                <c:pt idx="39">
                  <c:v>0.6293652077891152</c:v>
                </c:pt>
                <c:pt idx="40">
                  <c:v>0.64</c:v>
                </c:pt>
                <c:pt idx="41">
                  <c:v>0.67555579377126973</c:v>
                </c:pt>
                <c:pt idx="42">
                  <c:v>0.68</c:v>
                </c:pt>
                <c:pt idx="43">
                  <c:v>0.69323514376554551</c:v>
                </c:pt>
                <c:pt idx="44">
                  <c:v>0.71702423575089169</c:v>
                </c:pt>
                <c:pt idx="45">
                  <c:v>0.72000000000000008</c:v>
                </c:pt>
                <c:pt idx="46">
                  <c:v>0.76000000000000012</c:v>
                </c:pt>
                <c:pt idx="47">
                  <c:v>0.78440015624988912</c:v>
                </c:pt>
                <c:pt idx="48">
                  <c:v>0.80000000000000016</c:v>
                </c:pt>
                <c:pt idx="49">
                  <c:v>0.84000000000000019</c:v>
                </c:pt>
                <c:pt idx="50">
                  <c:v>0.84290499999998703</c:v>
                </c:pt>
                <c:pt idx="51">
                  <c:v>0.85896608193006097</c:v>
                </c:pt>
                <c:pt idx="52">
                  <c:v>0.88000000000000023</c:v>
                </c:pt>
                <c:pt idx="53">
                  <c:v>0.91138624250173195</c:v>
                </c:pt>
                <c:pt idx="54">
                  <c:v>0.92000000000000026</c:v>
                </c:pt>
                <c:pt idx="55">
                  <c:v>0.93778062000116902</c:v>
                </c:pt>
                <c:pt idx="56">
                  <c:v>0.9594407695266004</c:v>
                </c:pt>
                <c:pt idx="57">
                  <c:v>0.9600000000000003</c:v>
                </c:pt>
                <c:pt idx="58">
                  <c:v>0.97520296994209199</c:v>
                </c:pt>
                <c:pt idx="59">
                  <c:v>0.98653489005791284</c:v>
                </c:pt>
                <c:pt idx="60">
                  <c:v>1.0000000000000002</c:v>
                </c:pt>
                <c:pt idx="61">
                  <c:v>1.0152229312782033</c:v>
                </c:pt>
                <c:pt idx="62">
                  <c:v>1.025513003598598</c:v>
                </c:pt>
                <c:pt idx="63">
                  <c:v>1.0388561562706013</c:v>
                </c:pt>
                <c:pt idx="64">
                  <c:v>1.0400000000000003</c:v>
                </c:pt>
                <c:pt idx="65">
                  <c:v>1.0702719961576599</c:v>
                </c:pt>
                <c:pt idx="66">
                  <c:v>1.0800000000000003</c:v>
                </c:pt>
                <c:pt idx="67">
                  <c:v>1.1104801999451503</c:v>
                </c:pt>
                <c:pt idx="68">
                  <c:v>1.1200000000000003</c:v>
                </c:pt>
                <c:pt idx="69">
                  <c:v>1.1315175681300729</c:v>
                </c:pt>
                <c:pt idx="70">
                  <c:v>1.1480812266633607</c:v>
                </c:pt>
                <c:pt idx="71">
                  <c:v>1.1600000000000004</c:v>
                </c:pt>
                <c:pt idx="72">
                  <c:v>1.1669712425019205</c:v>
                </c:pt>
                <c:pt idx="73">
                  <c:v>1.1872613245034291</c:v>
                </c:pt>
                <c:pt idx="74">
                  <c:v>1.2000000000000004</c:v>
                </c:pt>
                <c:pt idx="75">
                  <c:v>1.2009131250000065</c:v>
                </c:pt>
                <c:pt idx="76">
                  <c:v>1.2171955679545952</c:v>
                </c:pt>
                <c:pt idx="77">
                  <c:v>1.2400000000000004</c:v>
                </c:pt>
                <c:pt idx="78">
                  <c:v>1.2414206200025086</c:v>
                </c:pt>
                <c:pt idx="79">
                  <c:v>1.2541144968229876</c:v>
                </c:pt>
                <c:pt idx="80">
                  <c:v>1.2786742259619783</c:v>
                </c:pt>
                <c:pt idx="81">
                  <c:v>1.2800000000000005</c:v>
                </c:pt>
                <c:pt idx="82">
                  <c:v>1.2945527972363</c:v>
                </c:pt>
                <c:pt idx="83">
                  <c:v>1.3077906021683434</c:v>
                </c:pt>
                <c:pt idx="84">
                  <c:v>1.3200000000000005</c:v>
                </c:pt>
                <c:pt idx="85">
                  <c:v>1.3302681175056883</c:v>
                </c:pt>
                <c:pt idx="86">
                  <c:v>1.3419154147671897</c:v>
                </c:pt>
                <c:pt idx="87">
                  <c:v>1.3600000000000005</c:v>
                </c:pt>
                <c:pt idx="88">
                  <c:v>1.3615001562500104</c:v>
                </c:pt>
                <c:pt idx="89">
                  <c:v>1.3726943955522399</c:v>
                </c:pt>
                <c:pt idx="90">
                  <c:v>1.4000000000000006</c:v>
                </c:pt>
                <c:pt idx="91">
                  <c:v>1.4029207762525184</c:v>
                </c:pt>
                <c:pt idx="92">
                  <c:v>1.4218593870123653</c:v>
                </c:pt>
                <c:pt idx="93">
                  <c:v>1.4393327663262017</c:v>
                </c:pt>
                <c:pt idx="94">
                  <c:v>1.4400000000000006</c:v>
                </c:pt>
                <c:pt idx="95">
                  <c:v>1.4499800990788008</c:v>
                </c:pt>
                <c:pt idx="96">
                  <c:v>1.4793324927113871</c:v>
                </c:pt>
                <c:pt idx="97">
                  <c:v>1.4800000000000006</c:v>
                </c:pt>
                <c:pt idx="98">
                  <c:v>1.4981186254741123</c:v>
                </c:pt>
                <c:pt idx="99">
                  <c:v>1.5186462097329403</c:v>
                </c:pt>
                <c:pt idx="100">
                  <c:v>1.5200000000000007</c:v>
                </c:pt>
                <c:pt idx="101">
                  <c:v>1.5573676050116938</c:v>
                </c:pt>
                <c:pt idx="102">
                  <c:v>1.5600000000000007</c:v>
                </c:pt>
                <c:pt idx="103">
                  <c:v>1.5714829335325016</c:v>
                </c:pt>
                <c:pt idx="104">
                  <c:v>1.5888089336070244</c:v>
                </c:pt>
                <c:pt idx="105">
                  <c:v>1.5994860345329827</c:v>
                </c:pt>
                <c:pt idx="106">
                  <c:v>1.6000000000000008</c:v>
                </c:pt>
                <c:pt idx="107">
                  <c:v>1.615711281561824</c:v>
                </c:pt>
                <c:pt idx="108">
                  <c:v>1.6312178830412662</c:v>
                </c:pt>
                <c:pt idx="109">
                  <c:v>1.6400000000000008</c:v>
                </c:pt>
                <c:pt idx="110">
                  <c:v>1.6501800963698281</c:v>
                </c:pt>
                <c:pt idx="111">
                  <c:v>1.6604065677354274</c:v>
                </c:pt>
                <c:pt idx="112">
                  <c:v>1.6800000000000008</c:v>
                </c:pt>
                <c:pt idx="113">
                  <c:v>1.6810668675018821</c:v>
                </c:pt>
                <c:pt idx="114">
                  <c:v>1.6933009921981426</c:v>
                </c:pt>
                <c:pt idx="115">
                  <c:v>1.7078933563782188</c:v>
                </c:pt>
                <c:pt idx="116">
                  <c:v>1.7200000000000009</c:v>
                </c:pt>
                <c:pt idx="117">
                  <c:v>1.7344201412575915</c:v>
                </c:pt>
                <c:pt idx="118">
                  <c:v>1.7515622468362353</c:v>
                </c:pt>
                <c:pt idx="119">
                  <c:v>1.7600000000000009</c:v>
                </c:pt>
                <c:pt idx="120">
                  <c:v>1.7674899748231165</c:v>
                </c:pt>
                <c:pt idx="121">
                  <c:v>1.8000000000000009</c:v>
                </c:pt>
                <c:pt idx="122">
                  <c:v>1.8072264012512977</c:v>
                </c:pt>
                <c:pt idx="123">
                  <c:v>1.824019163560374</c:v>
                </c:pt>
                <c:pt idx="124">
                  <c:v>1.840000000000001</c:v>
                </c:pt>
                <c:pt idx="125">
                  <c:v>1.851287641261316</c:v>
                </c:pt>
                <c:pt idx="126">
                  <c:v>1.880000000000001</c:v>
                </c:pt>
                <c:pt idx="127">
                  <c:v>1.8900913987519419</c:v>
                </c:pt>
                <c:pt idx="128">
                  <c:v>1.920000000000001</c:v>
                </c:pt>
                <c:pt idx="129">
                  <c:v>1.9265432812500438</c:v>
                </c:pt>
                <c:pt idx="130">
                  <c:v>1.9401412739675921</c:v>
                </c:pt>
                <c:pt idx="131">
                  <c:v>1.9504112860736018</c:v>
                </c:pt>
                <c:pt idx="132">
                  <c:v>1.9600000000000011</c:v>
                </c:pt>
                <c:pt idx="133">
                  <c:v>1.9782601187782241</c:v>
                </c:pt>
                <c:pt idx="134">
                  <c:v>1.9888889442168003</c:v>
                </c:pt>
                <c:pt idx="135">
                  <c:v>2.0000000000000009</c:v>
                </c:pt>
                <c:pt idx="136">
                  <c:v>2.003173750000022</c:v>
                </c:pt>
                <c:pt idx="137">
                  <c:v>2.0400000000000009</c:v>
                </c:pt>
                <c:pt idx="138">
                  <c:v>2.0437254662506494</c:v>
                </c:pt>
                <c:pt idx="139">
                  <c:v>2.066638142758463</c:v>
                </c:pt>
                <c:pt idx="140">
                  <c:v>2.080000000000001</c:v>
                </c:pt>
                <c:pt idx="141">
                  <c:v>2.0897324218750652</c:v>
                </c:pt>
                <c:pt idx="142">
                  <c:v>2.120000000000001</c:v>
                </c:pt>
                <c:pt idx="143">
                  <c:v>2.1421206981263961</c:v>
                </c:pt>
                <c:pt idx="144">
                  <c:v>2.160000000000001</c:v>
                </c:pt>
                <c:pt idx="145">
                  <c:v>2.1970972656252448</c:v>
                </c:pt>
                <c:pt idx="146">
                  <c:v>2.2000000000000011</c:v>
                </c:pt>
                <c:pt idx="147">
                  <c:v>2.2244677695913588</c:v>
                </c:pt>
                <c:pt idx="148">
                  <c:v>2.2400000000000011</c:v>
                </c:pt>
                <c:pt idx="149">
                  <c:v>2.2520013912575756</c:v>
                </c:pt>
                <c:pt idx="150">
                  <c:v>2.2800000000000011</c:v>
                </c:pt>
                <c:pt idx="151">
                  <c:v>2.2856810812531618</c:v>
                </c:pt>
                <c:pt idx="152">
                  <c:v>2.3194524583831826</c:v>
                </c:pt>
                <c:pt idx="153">
                  <c:v>2.3200000000000012</c:v>
                </c:pt>
                <c:pt idx="154">
                  <c:v>2.3600000000000012</c:v>
                </c:pt>
                <c:pt idx="155">
                  <c:v>2.3650073437500345</c:v>
                </c:pt>
                <c:pt idx="156">
                  <c:v>2.3936843744187373</c:v>
                </c:pt>
                <c:pt idx="157">
                  <c:v>2.4000000000000012</c:v>
                </c:pt>
                <c:pt idx="158">
                  <c:v>2.4228521875001516</c:v>
                </c:pt>
                <c:pt idx="159">
                  <c:v>2.4400000000000013</c:v>
                </c:pt>
                <c:pt idx="160">
                  <c:v>2.473652641261463</c:v>
                </c:pt>
                <c:pt idx="161">
                  <c:v>2.4800000000000013</c:v>
                </c:pt>
                <c:pt idx="162">
                  <c:v>2.4925626437532062</c:v>
                </c:pt>
                <c:pt idx="163">
                  <c:v>2.5200000000000014</c:v>
                </c:pt>
                <c:pt idx="164">
                  <c:v>2.5498274875033204</c:v>
                </c:pt>
                <c:pt idx="165">
                  <c:v>2.5600000000000014</c:v>
                </c:pt>
                <c:pt idx="166">
                  <c:v>2.5675462310912178</c:v>
                </c:pt>
                <c:pt idx="167">
                  <c:v>2.5842926512475817</c:v>
                </c:pt>
                <c:pt idx="168">
                  <c:v>2.6000000000000014</c:v>
                </c:pt>
                <c:pt idx="169">
                  <c:v>2.6144578100007205</c:v>
                </c:pt>
                <c:pt idx="170">
                  <c:v>2.6296127507772531</c:v>
                </c:pt>
                <c:pt idx="171">
                  <c:v>2.6400000000000015</c:v>
                </c:pt>
                <c:pt idx="172">
                  <c:v>2.6800000000000015</c:v>
                </c:pt>
                <c:pt idx="173">
                  <c:v>2.6837931250000264</c:v>
                </c:pt>
                <c:pt idx="174">
                  <c:v>2.7022461305938053</c:v>
                </c:pt>
                <c:pt idx="175">
                  <c:v>2.7170563248556041</c:v>
                </c:pt>
                <c:pt idx="176">
                  <c:v>2.7200000000000015</c:v>
                </c:pt>
                <c:pt idx="177">
                  <c:v>2.7537360971554223</c:v>
                </c:pt>
                <c:pt idx="178">
                  <c:v>2.7600000000000016</c:v>
                </c:pt>
                <c:pt idx="179">
                  <c:v>2.767151200049998</c:v>
                </c:pt>
                <c:pt idx="180">
                  <c:v>2.7846995572724209</c:v>
                </c:pt>
                <c:pt idx="181">
                  <c:v>2.8000000000000016</c:v>
                </c:pt>
                <c:pt idx="182">
                  <c:v>2.8316676437533319</c:v>
                </c:pt>
                <c:pt idx="183">
                  <c:v>2.8400000000000016</c:v>
                </c:pt>
                <c:pt idx="184">
                  <c:v>2.8800000000000017</c:v>
                </c:pt>
                <c:pt idx="185">
                  <c:v>2.8803431250000036</c:v>
                </c:pt>
                <c:pt idx="186">
                  <c:v>2.9200000000000017</c:v>
                </c:pt>
                <c:pt idx="187">
                  <c:v>2.9306118750000718</c:v>
                </c:pt>
                <c:pt idx="188">
                  <c:v>2.9600000000000017</c:v>
                </c:pt>
                <c:pt idx="189">
                  <c:v>2.9825956250001497</c:v>
                </c:pt>
                <c:pt idx="190">
                  <c:v>3.0000000000000018</c:v>
                </c:pt>
                <c:pt idx="191">
                  <c:v>3.0005812350075014</c:v>
                </c:pt>
                <c:pt idx="192">
                  <c:v>3.021943114866473</c:v>
                </c:pt>
                <c:pt idx="193">
                  <c:v>3.0400000000000018</c:v>
                </c:pt>
                <c:pt idx="194">
                  <c:v>3.0535331100113319</c:v>
                </c:pt>
                <c:pt idx="195">
                  <c:v>3.0708483023635686</c:v>
                </c:pt>
                <c:pt idx="196">
                  <c:v>3.0800000000000018</c:v>
                </c:pt>
                <c:pt idx="197">
                  <c:v>3.1016326562501435</c:v>
                </c:pt>
                <c:pt idx="198">
                  <c:v>3.1200000000000019</c:v>
                </c:pt>
                <c:pt idx="199">
                  <c:v>3.1219518750000153</c:v>
                </c:pt>
                <c:pt idx="200">
                  <c:v>3.1387825909138245</c:v>
                </c:pt>
                <c:pt idx="201">
                  <c:v>3.1600000000000019</c:v>
                </c:pt>
                <c:pt idx="202">
                  <c:v>3.1736599750125838</c:v>
                </c:pt>
                <c:pt idx="203">
                  <c:v>3.1850065919551187</c:v>
                </c:pt>
                <c:pt idx="204">
                  <c:v>3.200000000000002</c:v>
                </c:pt>
                <c:pt idx="205">
                  <c:v>3.2272156100076757</c:v>
                </c:pt>
                <c:pt idx="206">
                  <c:v>3.240000000000002</c:v>
                </c:pt>
                <c:pt idx="207">
                  <c:v>3.2654351562501684</c:v>
                </c:pt>
                <c:pt idx="208">
                  <c:v>3.280000000000002</c:v>
                </c:pt>
                <c:pt idx="209">
                  <c:v>3.2997606250001317</c:v>
                </c:pt>
                <c:pt idx="210">
                  <c:v>3.3121662089061537</c:v>
                </c:pt>
                <c:pt idx="211">
                  <c:v>3.3200000000000021</c:v>
                </c:pt>
                <c:pt idx="212">
                  <c:v>3.3284162410329716</c:v>
                </c:pt>
                <c:pt idx="213">
                  <c:v>3.3457822751221742</c:v>
                </c:pt>
                <c:pt idx="214">
                  <c:v>3.3600000000000021</c:v>
                </c:pt>
                <c:pt idx="215">
                  <c:v>3.3668219812999967</c:v>
                </c:pt>
                <c:pt idx="216">
                  <c:v>3.3994745017276289</c:v>
                </c:pt>
                <c:pt idx="217">
                  <c:v>3.4000000000000021</c:v>
                </c:pt>
                <c:pt idx="218">
                  <c:v>3.4250604869331052</c:v>
                </c:pt>
                <c:pt idx="219">
                  <c:v>3.4400000000000022</c:v>
                </c:pt>
                <c:pt idx="220">
                  <c:v>3.4562337500001088</c:v>
                </c:pt>
                <c:pt idx="221">
                  <c:v>3.4706368329017239</c:v>
                </c:pt>
                <c:pt idx="222">
                  <c:v>3.4800000000000022</c:v>
                </c:pt>
                <c:pt idx="223">
                  <c:v>3.4907174875031961</c:v>
                </c:pt>
                <c:pt idx="224">
                  <c:v>3.5087619051491856</c:v>
                </c:pt>
                <c:pt idx="225">
                  <c:v>3.5200000000000022</c:v>
                </c:pt>
                <c:pt idx="226">
                  <c:v>3.5219758219031188</c:v>
                </c:pt>
                <c:pt idx="227">
                  <c:v>3.5375372770489619</c:v>
                </c:pt>
                <c:pt idx="228">
                  <c:v>3.5600000000000023</c:v>
                </c:pt>
                <c:pt idx="229">
                  <c:v>3.5607332712550042</c:v>
                </c:pt>
                <c:pt idx="230">
                  <c:v>3.5733188212506346</c:v>
                </c:pt>
                <c:pt idx="231">
                  <c:v>3.5955515731704293</c:v>
                </c:pt>
                <c:pt idx="232">
                  <c:v>3.6000000000000023</c:v>
                </c:pt>
                <c:pt idx="233">
                  <c:v>3.6101128113462089</c:v>
                </c:pt>
                <c:pt idx="234">
                  <c:v>3.622099620289112</c:v>
                </c:pt>
                <c:pt idx="235">
                  <c:v>3.6400000000000023</c:v>
                </c:pt>
                <c:pt idx="236">
                  <c:v>3.6459831097781588</c:v>
                </c:pt>
                <c:pt idx="237">
                  <c:v>3.6800000000000024</c:v>
                </c:pt>
                <c:pt idx="238">
                  <c:v>3.6840236468875212</c:v>
                </c:pt>
                <c:pt idx="239">
                  <c:v>3.6940237209311175</c:v>
                </c:pt>
                <c:pt idx="240">
                  <c:v>3.7102989883416102</c:v>
                </c:pt>
                <c:pt idx="241">
                  <c:v>3.7200000000000024</c:v>
                </c:pt>
                <c:pt idx="242">
                  <c:v>3.7337101512513415</c:v>
                </c:pt>
                <c:pt idx="243">
                  <c:v>3.748405360553948</c:v>
                </c:pt>
                <c:pt idx="244">
                  <c:v>3.7600000000000025</c:v>
                </c:pt>
                <c:pt idx="245">
                  <c:v>3.764931396260025</c:v>
                </c:pt>
                <c:pt idx="246">
                  <c:v>3.7791897124307412</c:v>
                </c:pt>
                <c:pt idx="247">
                  <c:v>3.8000000000000025</c:v>
                </c:pt>
                <c:pt idx="248">
                  <c:v>3.8013307762512607</c:v>
                </c:pt>
                <c:pt idx="249">
                  <c:v>3.8130387255219174</c:v>
                </c:pt>
                <c:pt idx="250">
                  <c:v>3.8249098379905959</c:v>
                </c:pt>
                <c:pt idx="251">
                  <c:v>3.8400000000000025</c:v>
                </c:pt>
                <c:pt idx="252">
                  <c:v>3.8500706250000687</c:v>
                </c:pt>
                <c:pt idx="253">
                  <c:v>3.8653097875934805</c:v>
                </c:pt>
                <c:pt idx="254">
                  <c:v>3.8765735909083334</c:v>
                </c:pt>
                <c:pt idx="255">
                  <c:v>3.8800000000000026</c:v>
                </c:pt>
                <c:pt idx="256">
                  <c:v>3.897223630637257</c:v>
                </c:pt>
                <c:pt idx="257">
                  <c:v>3.9072688354758616</c:v>
                </c:pt>
                <c:pt idx="258">
                  <c:v>3.9200000000000026</c:v>
                </c:pt>
                <c:pt idx="259">
                  <c:v>3.9231113562999727</c:v>
                </c:pt>
                <c:pt idx="260">
                  <c:v>3.9395994404555479</c:v>
                </c:pt>
                <c:pt idx="261">
                  <c:v>3.9505519528430066</c:v>
                </c:pt>
                <c:pt idx="262">
                  <c:v>3.9600000000000026</c:v>
                </c:pt>
                <c:pt idx="263">
                  <c:v>3.9751702875125945</c:v>
                </c:pt>
                <c:pt idx="264">
                  <c:v>4.0000000000000027</c:v>
                </c:pt>
                <c:pt idx="265">
                  <c:v>4.0083232737515635</c:v>
                </c:pt>
                <c:pt idx="266">
                  <c:v>4.0264006776152854</c:v>
                </c:pt>
                <c:pt idx="267">
                  <c:v>4.0400000000000027</c:v>
                </c:pt>
                <c:pt idx="268">
                  <c:v>4.0426631175017773</c:v>
                </c:pt>
                <c:pt idx="269">
                  <c:v>4.0566726715467025</c:v>
                </c:pt>
                <c:pt idx="270">
                  <c:v>4.0673264219305887</c:v>
                </c:pt>
                <c:pt idx="271">
                  <c:v>4.0800000000000027</c:v>
                </c:pt>
                <c:pt idx="272">
                  <c:v>4.0811713862898769</c:v>
                </c:pt>
                <c:pt idx="273">
                  <c:v>4.1064363028315238</c:v>
                </c:pt>
                <c:pt idx="274">
                  <c:v>4.1200000000000028</c:v>
                </c:pt>
                <c:pt idx="275">
                  <c:v>4.1236031100073633</c:v>
                </c:pt>
                <c:pt idx="276">
                  <c:v>4.1381567814684876</c:v>
                </c:pt>
                <c:pt idx="277">
                  <c:v>4.154647395422491</c:v>
                </c:pt>
                <c:pt idx="278">
                  <c:v>4.1600000000000028</c:v>
                </c:pt>
                <c:pt idx="279">
                  <c:v>4.1768506150043629</c:v>
                </c:pt>
                <c:pt idx="280">
                  <c:v>4.1899895957481128</c:v>
                </c:pt>
                <c:pt idx="281">
                  <c:v>4.2000000000000028</c:v>
                </c:pt>
                <c:pt idx="282">
                  <c:v>4.2012806150049524</c:v>
                </c:pt>
                <c:pt idx="283">
                  <c:v>4.2184122348886355</c:v>
                </c:pt>
                <c:pt idx="284">
                  <c:v>4.2400000000000029</c:v>
                </c:pt>
                <c:pt idx="285">
                  <c:v>4.2454603124997954</c:v>
                </c:pt>
                <c:pt idx="286">
                  <c:v>4.2572569276931693</c:v>
                </c:pt>
                <c:pt idx="287">
                  <c:v>4.2800000000000029</c:v>
                </c:pt>
                <c:pt idx="288">
                  <c:v>4.2933006175013748</c:v>
                </c:pt>
                <c:pt idx="289">
                  <c:v>4.3146190817054801</c:v>
                </c:pt>
                <c:pt idx="290">
                  <c:v>4.3200000000000029</c:v>
                </c:pt>
                <c:pt idx="291">
                  <c:v>4.326055566432645</c:v>
                </c:pt>
                <c:pt idx="292">
                  <c:v>4.347742680688623</c:v>
                </c:pt>
                <c:pt idx="293">
                  <c:v>4.3578336558331765</c:v>
                </c:pt>
                <c:pt idx="294">
                  <c:v>4.360000000000003</c:v>
                </c:pt>
                <c:pt idx="295">
                  <c:v>4.3702801562496134</c:v>
                </c:pt>
                <c:pt idx="296">
                  <c:v>4.3806600763054995</c:v>
                </c:pt>
                <c:pt idx="297">
                  <c:v>4.400000000000003</c:v>
                </c:pt>
                <c:pt idx="298">
                  <c:v>4.4057553515475227</c:v>
                </c:pt>
                <c:pt idx="299">
                  <c:v>4.4221789234233988</c:v>
                </c:pt>
                <c:pt idx="300">
                  <c:v>4.4376824009461471</c:v>
                </c:pt>
                <c:pt idx="301">
                  <c:v>4.4400000000000031</c:v>
                </c:pt>
                <c:pt idx="302">
                  <c:v>4.4489306200009153</c:v>
                </c:pt>
                <c:pt idx="303">
                  <c:v>4.4793488904063992</c:v>
                </c:pt>
                <c:pt idx="304">
                  <c:v>4.4800000000000031</c:v>
                </c:pt>
                <c:pt idx="305">
                  <c:v>4.4986839062492958</c:v>
                </c:pt>
                <c:pt idx="306">
                  <c:v>4.5141413439406115</c:v>
                </c:pt>
                <c:pt idx="307">
                  <c:v>4.5200000000000031</c:v>
                </c:pt>
                <c:pt idx="308">
                  <c:v>4.5544201063733887</c:v>
                </c:pt>
                <c:pt idx="309">
                  <c:v>4.5600000000000032</c:v>
                </c:pt>
                <c:pt idx="310">
                  <c:v>4.5695558850913578</c:v>
                </c:pt>
                <c:pt idx="311">
                  <c:v>4.5884500823976957</c:v>
                </c:pt>
                <c:pt idx="312">
                  <c:v>4.6000000000000032</c:v>
                </c:pt>
                <c:pt idx="313">
                  <c:v>4.6185006100067998</c:v>
                </c:pt>
                <c:pt idx="314">
                  <c:v>4.6362047314202037</c:v>
                </c:pt>
                <c:pt idx="315">
                  <c:v>4.6400000000000032</c:v>
                </c:pt>
                <c:pt idx="316">
                  <c:v>4.6585701337998113</c:v>
                </c:pt>
                <c:pt idx="317">
                  <c:v>4.6703566082796852</c:v>
                </c:pt>
                <c:pt idx="318">
                  <c:v>4.6800000000000033</c:v>
                </c:pt>
                <c:pt idx="319">
                  <c:v>4.6892356249996539</c:v>
                </c:pt>
                <c:pt idx="320">
                  <c:v>4.7176401039191074</c:v>
                </c:pt>
                <c:pt idx="321">
                  <c:v>4.7200000000000033</c:v>
                </c:pt>
                <c:pt idx="322">
                  <c:v>4.7600000000000033</c:v>
                </c:pt>
                <c:pt idx="323">
                  <c:v>4.7759651487512738</c:v>
                </c:pt>
                <c:pt idx="324">
                  <c:v>4.7860110225966626</c:v>
                </c:pt>
                <c:pt idx="325">
                  <c:v>4.8000000000000034</c:v>
                </c:pt>
                <c:pt idx="326">
                  <c:v>4.8020807762524234</c:v>
                </c:pt>
                <c:pt idx="327">
                  <c:v>4.8400000000000034</c:v>
                </c:pt>
                <c:pt idx="328">
                  <c:v>4.8451381249998091</c:v>
                </c:pt>
                <c:pt idx="329">
                  <c:v>4.8712118860439597</c:v>
                </c:pt>
                <c:pt idx="330">
                  <c:v>4.8800000000000034</c:v>
                </c:pt>
                <c:pt idx="331">
                  <c:v>4.8914868749995692</c:v>
                </c:pt>
                <c:pt idx="332">
                  <c:v>4.9041819870793661</c:v>
                </c:pt>
                <c:pt idx="333">
                  <c:v>4.9200000000000035</c:v>
                </c:pt>
                <c:pt idx="334">
                  <c:v>4.938390153749932</c:v>
                </c:pt>
                <c:pt idx="335">
                  <c:v>4.9600000000000035</c:v>
                </c:pt>
                <c:pt idx="336">
                  <c:v>4.9817843749991795</c:v>
                </c:pt>
                <c:pt idx="337">
                  <c:v>5</c:v>
                </c:pt>
              </c:numCache>
            </c:numRef>
          </c:xVal>
          <c:yVal>
            <c:numRef>
              <c:f>Sheet1!$C$5:$C$342</c:f>
              <c:numCache>
                <c:formatCode>General</c:formatCode>
                <c:ptCount val="338"/>
                <c:pt idx="0">
                  <c:v>0.8</c:v>
                </c:pt>
                <c:pt idx="1">
                  <c:v>0.8</c:v>
                </c:pt>
                <c:pt idx="2">
                  <c:v>0.79999999851847925</c:v>
                </c:pt>
                <c:pt idx="3">
                  <c:v>0.80000077683652404</c:v>
                </c:pt>
                <c:pt idx="4">
                  <c:v>0.80000127471782534</c:v>
                </c:pt>
                <c:pt idx="5">
                  <c:v>0.80001810934530115</c:v>
                </c:pt>
                <c:pt idx="6">
                  <c:v>0.80002989505326938</c:v>
                </c:pt>
                <c:pt idx="7">
                  <c:v>0.8000641931500605</c:v>
                </c:pt>
                <c:pt idx="8">
                  <c:v>0.80008889371820491</c:v>
                </c:pt>
                <c:pt idx="9">
                  <c:v>0.80012985131340664</c:v>
                </c:pt>
                <c:pt idx="10">
                  <c:v>0.8001395357918144</c:v>
                </c:pt>
                <c:pt idx="11">
                  <c:v>0.80029749106900294</c:v>
                </c:pt>
                <c:pt idx="12">
                  <c:v>0.8003198750662327</c:v>
                </c:pt>
                <c:pt idx="13">
                  <c:v>0.80037082169923401</c:v>
                </c:pt>
                <c:pt idx="14">
                  <c:v>0.80057359049992627</c:v>
                </c:pt>
                <c:pt idx="15">
                  <c:v>0.80061037797010737</c:v>
                </c:pt>
                <c:pt idx="16">
                  <c:v>0.80077121780541138</c:v>
                </c:pt>
                <c:pt idx="17">
                  <c:v>0.80087117385623974</c:v>
                </c:pt>
                <c:pt idx="18">
                  <c:v>0.80091539843959414</c:v>
                </c:pt>
                <c:pt idx="19">
                  <c:v>0.80115140633039439</c:v>
                </c:pt>
                <c:pt idx="20">
                  <c:v>0.8012783936198643</c:v>
                </c:pt>
                <c:pt idx="21">
                  <c:v>0.80130444712686799</c:v>
                </c:pt>
                <c:pt idx="22">
                  <c:v>0.80143410229233658</c:v>
                </c:pt>
                <c:pt idx="23">
                  <c:v>0.80159592941342983</c:v>
                </c:pt>
                <c:pt idx="24">
                  <c:v>0.8016996154577376</c:v>
                </c:pt>
                <c:pt idx="25">
                  <c:v>0.80177560034126183</c:v>
                </c:pt>
                <c:pt idx="26">
                  <c:v>0.80188293236282215</c:v>
                </c:pt>
                <c:pt idx="27">
                  <c:v>0.80203376994171971</c:v>
                </c:pt>
                <c:pt idx="28">
                  <c:v>0.80204483077826449</c:v>
                </c:pt>
                <c:pt idx="29">
                  <c:v>0.80226559821568677</c:v>
                </c:pt>
                <c:pt idx="30">
                  <c:v>0.80235859742083282</c:v>
                </c:pt>
                <c:pt idx="31">
                  <c:v>0.80243817663147654</c:v>
                </c:pt>
                <c:pt idx="32">
                  <c:v>0.8025360528842731</c:v>
                </c:pt>
                <c:pt idx="33">
                  <c:v>0.80257600592904099</c:v>
                </c:pt>
                <c:pt idx="34">
                  <c:v>0.80266201892118016</c:v>
                </c:pt>
                <c:pt idx="35">
                  <c:v>0.8026788002323888</c:v>
                </c:pt>
                <c:pt idx="36">
                  <c:v>0.80256342223917221</c:v>
                </c:pt>
                <c:pt idx="37">
                  <c:v>0.80250102024628855</c:v>
                </c:pt>
                <c:pt idx="38">
                  <c:v>0.80242851963584449</c:v>
                </c:pt>
                <c:pt idx="39">
                  <c:v>0.80234269101226741</c:v>
                </c:pt>
                <c:pt idx="40">
                  <c:v>0.80228394804008796</c:v>
                </c:pt>
                <c:pt idx="41">
                  <c:v>0.80211421506083391</c:v>
                </c:pt>
                <c:pt idx="42">
                  <c:v>0.8020964032434188</c:v>
                </c:pt>
                <c:pt idx="43">
                  <c:v>0.80204726631484258</c:v>
                </c:pt>
                <c:pt idx="44">
                  <c:v>0.8019783291589625</c:v>
                </c:pt>
                <c:pt idx="45">
                  <c:v>0.80196736812111213</c:v>
                </c:pt>
                <c:pt idx="46">
                  <c:v>0.80184867194712106</c:v>
                </c:pt>
                <c:pt idx="47">
                  <c:v>0.80180174248039204</c:v>
                </c:pt>
                <c:pt idx="48">
                  <c:v>0.80177378176310998</c:v>
                </c:pt>
                <c:pt idx="49">
                  <c:v>0.80173987568107286</c:v>
                </c:pt>
                <c:pt idx="50">
                  <c:v>0.80173951072840055</c:v>
                </c:pt>
                <c:pt idx="51">
                  <c:v>0.8009287995708646</c:v>
                </c:pt>
                <c:pt idx="52">
                  <c:v>0.79960886133398945</c:v>
                </c:pt>
                <c:pt idx="53">
                  <c:v>0.79764001580713262</c:v>
                </c:pt>
                <c:pt idx="54">
                  <c:v>0.79696481789562568</c:v>
                </c:pt>
                <c:pt idx="55">
                  <c:v>0.79557163203655401</c:v>
                </c:pt>
                <c:pt idx="56">
                  <c:v>0.79371925474468263</c:v>
                </c:pt>
                <c:pt idx="57">
                  <c:v>0.79366618640912334</c:v>
                </c:pt>
                <c:pt idx="58">
                  <c:v>0.79222597711416598</c:v>
                </c:pt>
                <c:pt idx="59">
                  <c:v>0.79112437025281723</c:v>
                </c:pt>
                <c:pt idx="60">
                  <c:v>0.7898209910295908</c:v>
                </c:pt>
                <c:pt idx="61">
                  <c:v>0.78834842470618105</c:v>
                </c:pt>
                <c:pt idx="62">
                  <c:v>0.78720536402454189</c:v>
                </c:pt>
                <c:pt idx="63">
                  <c:v>0.78569390057626343</c:v>
                </c:pt>
                <c:pt idx="64">
                  <c:v>0.78556363662402962</c:v>
                </c:pt>
                <c:pt idx="65">
                  <c:v>0.78211531504800702</c:v>
                </c:pt>
                <c:pt idx="66">
                  <c:v>0.78095434176786149</c:v>
                </c:pt>
                <c:pt idx="67">
                  <c:v>0.77727822240177258</c:v>
                </c:pt>
                <c:pt idx="68">
                  <c:v>0.77607482007219086</c:v>
                </c:pt>
                <c:pt idx="69">
                  <c:v>0.77462006466990241</c:v>
                </c:pt>
                <c:pt idx="70">
                  <c:v>0.77249478958178586</c:v>
                </c:pt>
                <c:pt idx="71">
                  <c:v>0.77092657985190127</c:v>
                </c:pt>
                <c:pt idx="72">
                  <c:v>0.7700068893039913</c:v>
                </c:pt>
                <c:pt idx="73">
                  <c:v>0.76720771465532767</c:v>
                </c:pt>
                <c:pt idx="74">
                  <c:v>0.76540155308067903</c:v>
                </c:pt>
                <c:pt idx="75">
                  <c:v>0.76527172526136722</c:v>
                </c:pt>
                <c:pt idx="76">
                  <c:v>0.7628937949101382</c:v>
                </c:pt>
                <c:pt idx="77">
                  <c:v>0.75954412292344786</c:v>
                </c:pt>
                <c:pt idx="78">
                  <c:v>0.75933548770926451</c:v>
                </c:pt>
                <c:pt idx="79">
                  <c:v>0.75746889757679636</c:v>
                </c:pt>
                <c:pt idx="80">
                  <c:v>0.75371474988041554</c:v>
                </c:pt>
                <c:pt idx="81">
                  <c:v>0.75351606361522316</c:v>
                </c:pt>
                <c:pt idx="82">
                  <c:v>0.75133346795110034</c:v>
                </c:pt>
                <c:pt idx="83">
                  <c:v>0.74924712116748915</c:v>
                </c:pt>
                <c:pt idx="84">
                  <c:v>0.74730846921747696</c:v>
                </c:pt>
                <c:pt idx="85">
                  <c:v>0.74567817213370557</c:v>
                </c:pt>
                <c:pt idx="86">
                  <c:v>0.74378712379430079</c:v>
                </c:pt>
                <c:pt idx="87">
                  <c:v>0.74086765074908056</c:v>
                </c:pt>
                <c:pt idx="88">
                  <c:v>0.74062620687943159</c:v>
                </c:pt>
                <c:pt idx="89">
                  <c:v>0.73882762831469939</c:v>
                </c:pt>
                <c:pt idx="90">
                  <c:v>0.73445876118884612</c:v>
                </c:pt>
                <c:pt idx="91">
                  <c:v>0.7339920846623369</c:v>
                </c:pt>
                <c:pt idx="92">
                  <c:v>0.73093943458482014</c:v>
                </c:pt>
                <c:pt idx="93">
                  <c:v>0.72805329456755707</c:v>
                </c:pt>
                <c:pt idx="94">
                  <c:v>0.72794373861685269</c:v>
                </c:pt>
                <c:pt idx="95">
                  <c:v>0.72630516722306215</c:v>
                </c:pt>
                <c:pt idx="96">
                  <c:v>0.72146113248026955</c:v>
                </c:pt>
                <c:pt idx="97">
                  <c:v>0.72135154872635687</c:v>
                </c:pt>
                <c:pt idx="98">
                  <c:v>0.71836727428076663</c:v>
                </c:pt>
                <c:pt idx="99">
                  <c:v>0.71502862209563756</c:v>
                </c:pt>
                <c:pt idx="100">
                  <c:v>0.71480832994237042</c:v>
                </c:pt>
                <c:pt idx="101">
                  <c:v>0.70883401504156951</c:v>
                </c:pt>
                <c:pt idx="102">
                  <c:v>0.70841531609244113</c:v>
                </c:pt>
                <c:pt idx="103">
                  <c:v>0.70659492756208753</c:v>
                </c:pt>
                <c:pt idx="104">
                  <c:v>0.70384077919559696</c:v>
                </c:pt>
                <c:pt idx="105">
                  <c:v>0.70220003873157344</c:v>
                </c:pt>
                <c:pt idx="106">
                  <c:v>0.70212136611852694</c:v>
                </c:pt>
                <c:pt idx="107">
                  <c:v>0.69971646519133468</c:v>
                </c:pt>
                <c:pt idx="108">
                  <c:v>0.6973696015275781</c:v>
                </c:pt>
                <c:pt idx="109">
                  <c:v>0.69607087404495382</c:v>
                </c:pt>
                <c:pt idx="110">
                  <c:v>0.69458012458532092</c:v>
                </c:pt>
                <c:pt idx="111">
                  <c:v>0.6930861383299064</c:v>
                </c:pt>
                <c:pt idx="112">
                  <c:v>0.69033518634025215</c:v>
                </c:pt>
                <c:pt idx="113">
                  <c:v>0.69018624956435459</c:v>
                </c:pt>
                <c:pt idx="114">
                  <c:v>0.68851345826425292</c:v>
                </c:pt>
                <c:pt idx="115">
                  <c:v>0.68657467158811203</c:v>
                </c:pt>
                <c:pt idx="116">
                  <c:v>0.68498341997224577</c:v>
                </c:pt>
                <c:pt idx="117">
                  <c:v>0.6830884245671488</c:v>
                </c:pt>
                <c:pt idx="118">
                  <c:v>0.68084175616473874</c:v>
                </c:pt>
                <c:pt idx="119">
                  <c:v>0.67982908137965536</c:v>
                </c:pt>
                <c:pt idx="120">
                  <c:v>0.67894722932647178</c:v>
                </c:pt>
                <c:pt idx="121">
                  <c:v>0.67512805452276314</c:v>
                </c:pt>
                <c:pt idx="122">
                  <c:v>0.67427963862869289</c:v>
                </c:pt>
                <c:pt idx="123">
                  <c:v>0.67235953043269503</c:v>
                </c:pt>
                <c:pt idx="124">
                  <c:v>0.67063323266585095</c:v>
                </c:pt>
                <c:pt idx="125">
                  <c:v>0.66941460181241208</c:v>
                </c:pt>
                <c:pt idx="126">
                  <c:v>0.66647460498833955</c:v>
                </c:pt>
                <c:pt idx="127">
                  <c:v>0.66544250807422989</c:v>
                </c:pt>
                <c:pt idx="128">
                  <c:v>0.66252277556231354</c:v>
                </c:pt>
                <c:pt idx="129">
                  <c:v>0.66188460173960961</c:v>
                </c:pt>
                <c:pt idx="130">
                  <c:v>0.66067893803142019</c:v>
                </c:pt>
                <c:pt idx="131">
                  <c:v>0.65991268717095974</c:v>
                </c:pt>
                <c:pt idx="132">
                  <c:v>0.65922575305797504</c:v>
                </c:pt>
                <c:pt idx="133">
                  <c:v>0.65792067965949363</c:v>
                </c:pt>
                <c:pt idx="134">
                  <c:v>0.65717524086832302</c:v>
                </c:pt>
                <c:pt idx="135">
                  <c:v>0.65641735680673419</c:v>
                </c:pt>
                <c:pt idx="136">
                  <c:v>0.6562011280570732</c:v>
                </c:pt>
                <c:pt idx="137">
                  <c:v>0.65374138494107636</c:v>
                </c:pt>
                <c:pt idx="138">
                  <c:v>0.65349342848787861</c:v>
                </c:pt>
                <c:pt idx="139">
                  <c:v>0.65205987301920953</c:v>
                </c:pt>
                <c:pt idx="140">
                  <c:v>0.65147433225615436</c:v>
                </c:pt>
                <c:pt idx="141">
                  <c:v>0.65105202224766778</c:v>
                </c:pt>
                <c:pt idx="142">
                  <c:v>0.6499777471184307</c:v>
                </c:pt>
                <c:pt idx="143">
                  <c:v>0.6492043573262678</c:v>
                </c:pt>
                <c:pt idx="144">
                  <c:v>0.64866246615548528</c:v>
                </c:pt>
                <c:pt idx="145">
                  <c:v>0.6475670050249398</c:v>
                </c:pt>
                <c:pt idx="146">
                  <c:v>0.64751137461734654</c:v>
                </c:pt>
                <c:pt idx="147">
                  <c:v>0.6471337969358647</c:v>
                </c:pt>
                <c:pt idx="148">
                  <c:v>0.64692322139569214</c:v>
                </c:pt>
                <c:pt idx="149">
                  <c:v>0.64676395026846567</c:v>
                </c:pt>
                <c:pt idx="150">
                  <c:v>0.64644073379385536</c:v>
                </c:pt>
                <c:pt idx="151">
                  <c:v>0.64637695113629934</c:v>
                </c:pt>
                <c:pt idx="152">
                  <c:v>0.64618990895980599</c:v>
                </c:pt>
                <c:pt idx="153">
                  <c:v>0.64618747825753697</c:v>
                </c:pt>
                <c:pt idx="154">
                  <c:v>0.64601924782601905</c:v>
                </c:pt>
                <c:pt idx="155">
                  <c:v>0.64600003941702</c:v>
                </c:pt>
                <c:pt idx="156">
                  <c:v>0.64600637534887362</c:v>
                </c:pt>
                <c:pt idx="157">
                  <c:v>0.64600617484301393</c:v>
                </c:pt>
                <c:pt idx="158">
                  <c:v>0.6460191435227518</c:v>
                </c:pt>
                <c:pt idx="159">
                  <c:v>0.64598639531457069</c:v>
                </c:pt>
                <c:pt idx="160">
                  <c:v>0.64591331809564378</c:v>
                </c:pt>
                <c:pt idx="161">
                  <c:v>0.64591381772416978</c:v>
                </c:pt>
                <c:pt idx="162">
                  <c:v>0.6459156043577069</c:v>
                </c:pt>
                <c:pt idx="163">
                  <c:v>0.64595609084540428</c:v>
                </c:pt>
                <c:pt idx="164">
                  <c:v>0.64601401628931376</c:v>
                </c:pt>
                <c:pt idx="165">
                  <c:v>0.6460112218650782</c:v>
                </c:pt>
                <c:pt idx="166">
                  <c:v>0.64600886941449731</c:v>
                </c:pt>
                <c:pt idx="167">
                  <c:v>0.64601026571466691</c:v>
                </c:pt>
                <c:pt idx="168">
                  <c:v>0.64602254953789395</c:v>
                </c:pt>
                <c:pt idx="169">
                  <c:v>0.64603336798295319</c:v>
                </c:pt>
                <c:pt idx="170">
                  <c:v>0.64604329466374177</c:v>
                </c:pt>
                <c:pt idx="171">
                  <c:v>0.64604888839287178</c:v>
                </c:pt>
                <c:pt idx="172">
                  <c:v>0.64606200584275686</c:v>
                </c:pt>
                <c:pt idx="173">
                  <c:v>0.64606244726103712</c:v>
                </c:pt>
                <c:pt idx="174">
                  <c:v>0.64609161685994321</c:v>
                </c:pt>
                <c:pt idx="175">
                  <c:v>0.64618303097149032</c:v>
                </c:pt>
                <c:pt idx="176">
                  <c:v>0.64621004999715459</c:v>
                </c:pt>
                <c:pt idx="177">
                  <c:v>0.64652481298715514</c:v>
                </c:pt>
                <c:pt idx="178">
                  <c:v>0.64656554914479747</c:v>
                </c:pt>
                <c:pt idx="179">
                  <c:v>0.64661103195230218</c:v>
                </c:pt>
                <c:pt idx="180">
                  <c:v>0.64679333580523068</c:v>
                </c:pt>
                <c:pt idx="181">
                  <c:v>0.64697156666981015</c:v>
                </c:pt>
                <c:pt idx="182">
                  <c:v>0.64732434293176799</c:v>
                </c:pt>
                <c:pt idx="183">
                  <c:v>0.6474272499366498</c:v>
                </c:pt>
                <c:pt idx="184">
                  <c:v>0.64811949604186136</c:v>
                </c:pt>
                <c:pt idx="185">
                  <c:v>0.6481253233678923</c:v>
                </c:pt>
                <c:pt idx="186">
                  <c:v>0.64897073705803354</c:v>
                </c:pt>
                <c:pt idx="187">
                  <c:v>0.64919075467548448</c:v>
                </c:pt>
                <c:pt idx="188">
                  <c:v>0.64989871863608661</c:v>
                </c:pt>
                <c:pt idx="189">
                  <c:v>0.650428548784587</c:v>
                </c:pt>
                <c:pt idx="190">
                  <c:v>0.65088411424777526</c:v>
                </c:pt>
                <c:pt idx="191">
                  <c:v>0.65089914595100384</c:v>
                </c:pt>
                <c:pt idx="192">
                  <c:v>0.65153676893049506</c:v>
                </c:pt>
                <c:pt idx="193">
                  <c:v>0.65209974447266816</c:v>
                </c:pt>
                <c:pt idx="194">
                  <c:v>0.65251237899416314</c:v>
                </c:pt>
                <c:pt idx="195">
                  <c:v>0.65303105179113519</c:v>
                </c:pt>
                <c:pt idx="196">
                  <c:v>0.65331503688765336</c:v>
                </c:pt>
                <c:pt idx="197">
                  <c:v>0.65397020925606375</c:v>
                </c:pt>
                <c:pt idx="198">
                  <c:v>0.65456037272641066</c:v>
                </c:pt>
                <c:pt idx="199">
                  <c:v>0.65462200932110459</c:v>
                </c:pt>
                <c:pt idx="200">
                  <c:v>0.65514798403897279</c:v>
                </c:pt>
                <c:pt idx="201">
                  <c:v>0.65574815854037094</c:v>
                </c:pt>
                <c:pt idx="202">
                  <c:v>0.65612196733339267</c:v>
                </c:pt>
                <c:pt idx="203">
                  <c:v>0.65687786777304957</c:v>
                </c:pt>
                <c:pt idx="204">
                  <c:v>0.65801441458085452</c:v>
                </c:pt>
                <c:pt idx="205">
                  <c:v>0.66006526869830129</c:v>
                </c:pt>
                <c:pt idx="206">
                  <c:v>0.66103506223235076</c:v>
                </c:pt>
                <c:pt idx="207">
                  <c:v>0.66295333781362509</c:v>
                </c:pt>
                <c:pt idx="208">
                  <c:v>0.6640543878668852</c:v>
                </c:pt>
                <c:pt idx="209">
                  <c:v>0.665540011930566</c:v>
                </c:pt>
                <c:pt idx="210">
                  <c:v>0.66651022500828128</c:v>
                </c:pt>
                <c:pt idx="211">
                  <c:v>0.66714552661579174</c:v>
                </c:pt>
                <c:pt idx="212">
                  <c:v>0.66799779192774245</c:v>
                </c:pt>
                <c:pt idx="213">
                  <c:v>0.66979586455646989</c:v>
                </c:pt>
                <c:pt idx="214">
                  <c:v>0.67130389383906663</c:v>
                </c:pt>
                <c:pt idx="215">
                  <c:v>0.67202376202749647</c:v>
                </c:pt>
                <c:pt idx="216">
                  <c:v>0.67548688589651817</c:v>
                </c:pt>
                <c:pt idx="217">
                  <c:v>0.67554215410172169</c:v>
                </c:pt>
                <c:pt idx="218">
                  <c:v>0.67816761071147758</c:v>
                </c:pt>
                <c:pt idx="219">
                  <c:v>0.67987895931805808</c:v>
                </c:pt>
                <c:pt idx="220">
                  <c:v>0.68177850436540066</c:v>
                </c:pt>
                <c:pt idx="221">
                  <c:v>0.6835084274091483</c:v>
                </c:pt>
                <c:pt idx="222">
                  <c:v>0.6846486900023393</c:v>
                </c:pt>
                <c:pt idx="223">
                  <c:v>0.68594599842658666</c:v>
                </c:pt>
                <c:pt idx="224">
                  <c:v>0.68818726001838315</c:v>
                </c:pt>
                <c:pt idx="225">
                  <c:v>0.68964486650481271</c:v>
                </c:pt>
                <c:pt idx="226">
                  <c:v>0.68990093942240072</c:v>
                </c:pt>
                <c:pt idx="227">
                  <c:v>0.69190289716558451</c:v>
                </c:pt>
                <c:pt idx="228">
                  <c:v>0.6950364063820863</c:v>
                </c:pt>
                <c:pt idx="229">
                  <c:v>0.6951386189779506</c:v>
                </c:pt>
                <c:pt idx="230">
                  <c:v>0.69689691170091383</c:v>
                </c:pt>
                <c:pt idx="231">
                  <c:v>0.70001987549679412</c:v>
                </c:pt>
                <c:pt idx="232">
                  <c:v>0.70065638028160548</c:v>
                </c:pt>
                <c:pt idx="233">
                  <c:v>0.70217225945166906</c:v>
                </c:pt>
                <c:pt idx="234">
                  <c:v>0.70400431012753684</c:v>
                </c:pt>
                <c:pt idx="235">
                  <c:v>0.70674442257774817</c:v>
                </c:pt>
                <c:pt idx="236">
                  <c:v>0.70765951667796134</c:v>
                </c:pt>
                <c:pt idx="237">
                  <c:v>0.71293271177672979</c:v>
                </c:pt>
                <c:pt idx="238">
                  <c:v>0.71355429570854412</c:v>
                </c:pt>
                <c:pt idx="239">
                  <c:v>0.71510519479199153</c:v>
                </c:pt>
                <c:pt idx="240">
                  <c:v>0.71778183105932158</c:v>
                </c:pt>
                <c:pt idx="241">
                  <c:v>0.71945244653180029</c:v>
                </c:pt>
                <c:pt idx="242">
                  <c:v>0.72181140144407852</c:v>
                </c:pt>
                <c:pt idx="243">
                  <c:v>0.72435959957031182</c:v>
                </c:pt>
                <c:pt idx="244">
                  <c:v>0.72640657918385532</c:v>
                </c:pt>
                <c:pt idx="245">
                  <c:v>0.72727674841932122</c:v>
                </c:pt>
                <c:pt idx="246">
                  <c:v>0.7297711354630646</c:v>
                </c:pt>
                <c:pt idx="247">
                  <c:v>0.73351338366148333</c:v>
                </c:pt>
                <c:pt idx="248">
                  <c:v>0.73375279554003059</c:v>
                </c:pt>
                <c:pt idx="249">
                  <c:v>0.73591556281451287</c:v>
                </c:pt>
                <c:pt idx="250">
                  <c:v>0.73818056494914164</c:v>
                </c:pt>
                <c:pt idx="251">
                  <c:v>0.74093195692496228</c:v>
                </c:pt>
                <c:pt idx="252">
                  <c:v>0.74278783397407988</c:v>
                </c:pt>
                <c:pt idx="253">
                  <c:v>0.74569311486206347</c:v>
                </c:pt>
                <c:pt idx="254">
                  <c:v>0.74786361680952596</c:v>
                </c:pt>
                <c:pt idx="255">
                  <c:v>0.74855192977571527</c:v>
                </c:pt>
                <c:pt idx="256">
                  <c:v>0.75198978097811975</c:v>
                </c:pt>
                <c:pt idx="257">
                  <c:v>0.7539759254898557</c:v>
                </c:pt>
                <c:pt idx="258">
                  <c:v>0.75637043542134286</c:v>
                </c:pt>
                <c:pt idx="259">
                  <c:v>0.75695628968065332</c:v>
                </c:pt>
                <c:pt idx="260">
                  <c:v>0.76007098146938878</c:v>
                </c:pt>
                <c:pt idx="261">
                  <c:v>0.76213263183209401</c:v>
                </c:pt>
                <c:pt idx="262">
                  <c:v>0.76397107089040672</c:v>
                </c:pt>
                <c:pt idx="263">
                  <c:v>0.76691170954932208</c:v>
                </c:pt>
                <c:pt idx="264">
                  <c:v>0.77159181607789185</c:v>
                </c:pt>
                <c:pt idx="265">
                  <c:v>0.77314052706028358</c:v>
                </c:pt>
                <c:pt idx="266">
                  <c:v>0.77646997688780972</c:v>
                </c:pt>
                <c:pt idx="267">
                  <c:v>0.77908173841202766</c:v>
                </c:pt>
                <c:pt idx="268">
                  <c:v>0.77959638059934666</c:v>
                </c:pt>
                <c:pt idx="269">
                  <c:v>0.78221817951771422</c:v>
                </c:pt>
                <c:pt idx="270">
                  <c:v>0.78419821853233085</c:v>
                </c:pt>
                <c:pt idx="271">
                  <c:v>0.78653556286076698</c:v>
                </c:pt>
                <c:pt idx="272">
                  <c:v>0.78674448301665079</c:v>
                </c:pt>
                <c:pt idx="273">
                  <c:v>0.79121225785368787</c:v>
                </c:pt>
                <c:pt idx="274">
                  <c:v>0.79355690414189617</c:v>
                </c:pt>
                <c:pt idx="275">
                  <c:v>0.7941785668070318</c:v>
                </c:pt>
                <c:pt idx="276">
                  <c:v>0.7966326151189157</c:v>
                </c:pt>
                <c:pt idx="277">
                  <c:v>0.79933751839399336</c:v>
                </c:pt>
                <c:pt idx="278">
                  <c:v>0.80018335317110778</c:v>
                </c:pt>
                <c:pt idx="279">
                  <c:v>0.80286374937994043</c:v>
                </c:pt>
                <c:pt idx="280">
                  <c:v>0.80483763582944479</c:v>
                </c:pt>
                <c:pt idx="281">
                  <c:v>0.80650500784516566</c:v>
                </c:pt>
                <c:pt idx="282">
                  <c:v>0.80671838427700882</c:v>
                </c:pt>
                <c:pt idx="283">
                  <c:v>0.80929232347094826</c:v>
                </c:pt>
                <c:pt idx="284">
                  <c:v>0.81247492983107317</c:v>
                </c:pt>
                <c:pt idx="285">
                  <c:v>0.81326536682621753</c:v>
                </c:pt>
                <c:pt idx="286">
                  <c:v>0.81492502303283865</c:v>
                </c:pt>
                <c:pt idx="287">
                  <c:v>0.8179327164225767</c:v>
                </c:pt>
                <c:pt idx="288">
                  <c:v>0.81965338393390941</c:v>
                </c:pt>
                <c:pt idx="289">
                  <c:v>0.8223407871473658</c:v>
                </c:pt>
                <c:pt idx="290">
                  <c:v>0.82298507091792517</c:v>
                </c:pt>
                <c:pt idx="291">
                  <c:v>0.82369338847422191</c:v>
                </c:pt>
                <c:pt idx="292">
                  <c:v>0.82626534873434609</c:v>
                </c:pt>
                <c:pt idx="293">
                  <c:v>0.82737965066078312</c:v>
                </c:pt>
                <c:pt idx="294">
                  <c:v>0.82760296014239831</c:v>
                </c:pt>
                <c:pt idx="295">
                  <c:v>0.82866016436815593</c:v>
                </c:pt>
                <c:pt idx="296">
                  <c:v>0.82971440189683565</c:v>
                </c:pt>
                <c:pt idx="297">
                  <c:v>0.83157405192883838</c:v>
                </c:pt>
                <c:pt idx="298">
                  <c:v>0.83212194646879589</c:v>
                </c:pt>
                <c:pt idx="299">
                  <c:v>0.8336123859617498</c:v>
                </c:pt>
                <c:pt idx="300">
                  <c:v>0.83501200028204825</c:v>
                </c:pt>
                <c:pt idx="301">
                  <c:v>0.83521081995113911</c:v>
                </c:pt>
                <c:pt idx="302">
                  <c:v>0.83597586920450273</c:v>
                </c:pt>
                <c:pt idx="303">
                  <c:v>0.83832378572948285</c:v>
                </c:pt>
                <c:pt idx="304">
                  <c:v>0.83837164830004629</c:v>
                </c:pt>
                <c:pt idx="305">
                  <c:v>0.83974789991298771</c:v>
                </c:pt>
                <c:pt idx="306">
                  <c:v>0.84089337527469865</c:v>
                </c:pt>
                <c:pt idx="307">
                  <c:v>0.84127824319087385</c:v>
                </c:pt>
                <c:pt idx="308">
                  <c:v>0.84346315601582456</c:v>
                </c:pt>
                <c:pt idx="309">
                  <c:v>0.843776166392469</c:v>
                </c:pt>
                <c:pt idx="310">
                  <c:v>0.84431158787850424</c:v>
                </c:pt>
                <c:pt idx="311">
                  <c:v>0.84532001454819405</c:v>
                </c:pt>
                <c:pt idx="312">
                  <c:v>0.84592128616161222</c:v>
                </c:pt>
                <c:pt idx="313">
                  <c:v>0.84688349943037022</c:v>
                </c:pt>
                <c:pt idx="314">
                  <c:v>0.84769178601885842</c:v>
                </c:pt>
                <c:pt idx="315">
                  <c:v>0.84786015754804289</c:v>
                </c:pt>
                <c:pt idx="316">
                  <c:v>0.84868403272759974</c:v>
                </c:pt>
                <c:pt idx="317">
                  <c:v>0.84915570327873535</c:v>
                </c:pt>
                <c:pt idx="318">
                  <c:v>0.84953739506745241</c:v>
                </c:pt>
                <c:pt idx="319">
                  <c:v>0.84990311026135523</c:v>
                </c:pt>
                <c:pt idx="320">
                  <c:v>0.85091579110717841</c:v>
                </c:pt>
                <c:pt idx="321">
                  <c:v>0.85099682030832158</c:v>
                </c:pt>
                <c:pt idx="322">
                  <c:v>0.85239916908832047</c:v>
                </c:pt>
                <c:pt idx="323">
                  <c:v>0.85296037578375583</c:v>
                </c:pt>
                <c:pt idx="324">
                  <c:v>0.85331779790925422</c:v>
                </c:pt>
                <c:pt idx="325">
                  <c:v>0.8537513326617292</c:v>
                </c:pt>
                <c:pt idx="326">
                  <c:v>0.85381546077040493</c:v>
                </c:pt>
                <c:pt idx="327">
                  <c:v>0.85501316772247105</c:v>
                </c:pt>
                <c:pt idx="328">
                  <c:v>0.8551754447164166</c:v>
                </c:pt>
                <c:pt idx="329">
                  <c:v>0.85600755054340216</c:v>
                </c:pt>
                <c:pt idx="330">
                  <c:v>0.85630446237900792</c:v>
                </c:pt>
                <c:pt idx="331">
                  <c:v>0.85669218091018573</c:v>
                </c:pt>
                <c:pt idx="332">
                  <c:v>0.8571410569822423</c:v>
                </c:pt>
                <c:pt idx="333">
                  <c:v>0.85766862167362046</c:v>
                </c:pt>
                <c:pt idx="334">
                  <c:v>0.85827999124191823</c:v>
                </c:pt>
                <c:pt idx="335">
                  <c:v>0.85903739096446452</c:v>
                </c:pt>
                <c:pt idx="336">
                  <c:v>0.85979262012348689</c:v>
                </c:pt>
                <c:pt idx="337">
                  <c:v>0.86053380480058617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F3-4B29-BD64-464819CE509D}"/>
            </c:ext>
          </c:extLst>
        </c:ser>
        <c:ser>
          <c:idx val="1"/>
          <c:order val="1"/>
          <c:tx>
            <c:strRef>
              <c:f>Sheet1!$D$2:$D$4</c:f>
              <c:strCache>
                <c:ptCount val="3"/>
                <c:pt idx="0">
                  <c:v>y_SW</c:v>
                </c:pt>
                <c:pt idx="1">
                  <c:v>Linear Displacement4 (m)</c:v>
                </c:pt>
                <c:pt idx="2">
                  <c:v>y</c:v>
                </c:pt>
              </c:strCache>
            </c:strRef>
          </c:tx>
          <c:xVal>
            <c:numRef>
              <c:f>Sheet1!$B$5:$B$342</c:f>
              <c:numCache>
                <c:formatCode>0.000</c:formatCode>
                <c:ptCount val="338"/>
                <c:pt idx="0">
                  <c:v>0</c:v>
                </c:pt>
                <c:pt idx="1">
                  <c:v>0.04</c:v>
                </c:pt>
                <c:pt idx="2">
                  <c:v>4.8484375000002591E-2</c:v>
                </c:pt>
                <c:pt idx="3">
                  <c:v>0.08</c:v>
                </c:pt>
                <c:pt idx="4">
                  <c:v>0.10165061250311586</c:v>
                </c:pt>
                <c:pt idx="5">
                  <c:v>0.12</c:v>
                </c:pt>
                <c:pt idx="6">
                  <c:v>0.13274699165415979</c:v>
                </c:pt>
                <c:pt idx="7">
                  <c:v>0.16</c:v>
                </c:pt>
                <c:pt idx="8">
                  <c:v>0.17889453125001883</c:v>
                </c:pt>
                <c:pt idx="9">
                  <c:v>0.19692943036689781</c:v>
                </c:pt>
                <c:pt idx="10">
                  <c:v>0.2</c:v>
                </c:pt>
                <c:pt idx="11">
                  <c:v>0.24000000000000002</c:v>
                </c:pt>
                <c:pt idx="12">
                  <c:v>0.24536173186091945</c:v>
                </c:pt>
                <c:pt idx="13">
                  <c:v>0.25598375300111553</c:v>
                </c:pt>
                <c:pt idx="14">
                  <c:v>0.28000000000000003</c:v>
                </c:pt>
                <c:pt idx="15">
                  <c:v>0.28423476003753922</c:v>
                </c:pt>
                <c:pt idx="16">
                  <c:v>0.30354972334097979</c:v>
                </c:pt>
                <c:pt idx="17">
                  <c:v>0.3147532905979184</c:v>
                </c:pt>
                <c:pt idx="18">
                  <c:v>0.32</c:v>
                </c:pt>
                <c:pt idx="19">
                  <c:v>0.34668246444094808</c:v>
                </c:pt>
                <c:pt idx="20">
                  <c:v>0.36</c:v>
                </c:pt>
                <c:pt idx="21">
                  <c:v>0.36266971111294716</c:v>
                </c:pt>
                <c:pt idx="22">
                  <c:v>0.37483145030610676</c:v>
                </c:pt>
                <c:pt idx="23">
                  <c:v>0.38883973155612045</c:v>
                </c:pt>
                <c:pt idx="24">
                  <c:v>0.39999999999999997</c:v>
                </c:pt>
                <c:pt idx="25">
                  <c:v>0.40797815973215706</c:v>
                </c:pt>
                <c:pt idx="26">
                  <c:v>0.42086676424720548</c:v>
                </c:pt>
                <c:pt idx="27">
                  <c:v>0.43862430678262637</c:v>
                </c:pt>
                <c:pt idx="28">
                  <c:v>0.43999999999999995</c:v>
                </c:pt>
                <c:pt idx="29">
                  <c:v>0.46509829327185609</c:v>
                </c:pt>
                <c:pt idx="30">
                  <c:v>0.47999999999999993</c:v>
                </c:pt>
                <c:pt idx="31">
                  <c:v>0.49179125000001167</c:v>
                </c:pt>
                <c:pt idx="32">
                  <c:v>0.51999999999999991</c:v>
                </c:pt>
                <c:pt idx="33">
                  <c:v>0.52980405250495299</c:v>
                </c:pt>
                <c:pt idx="34">
                  <c:v>0.55999999999999994</c:v>
                </c:pt>
                <c:pt idx="35">
                  <c:v>0.5647837425018527</c:v>
                </c:pt>
                <c:pt idx="36">
                  <c:v>0.58993310428366275</c:v>
                </c:pt>
                <c:pt idx="37">
                  <c:v>0.6</c:v>
                </c:pt>
                <c:pt idx="38">
                  <c:v>0.61238206221393565</c:v>
                </c:pt>
                <c:pt idx="39">
                  <c:v>0.6293652077891152</c:v>
                </c:pt>
                <c:pt idx="40">
                  <c:v>0.64</c:v>
                </c:pt>
                <c:pt idx="41">
                  <c:v>0.67555579377126973</c:v>
                </c:pt>
                <c:pt idx="42">
                  <c:v>0.68</c:v>
                </c:pt>
                <c:pt idx="43">
                  <c:v>0.69323514376554551</c:v>
                </c:pt>
                <c:pt idx="44">
                  <c:v>0.71702423575089169</c:v>
                </c:pt>
                <c:pt idx="45">
                  <c:v>0.72000000000000008</c:v>
                </c:pt>
                <c:pt idx="46">
                  <c:v>0.76000000000000012</c:v>
                </c:pt>
                <c:pt idx="47">
                  <c:v>0.78440015624988912</c:v>
                </c:pt>
                <c:pt idx="48">
                  <c:v>0.80000000000000016</c:v>
                </c:pt>
                <c:pt idx="49">
                  <c:v>0.84000000000000019</c:v>
                </c:pt>
                <c:pt idx="50">
                  <c:v>0.84290499999998703</c:v>
                </c:pt>
                <c:pt idx="51">
                  <c:v>0.85896608193006097</c:v>
                </c:pt>
                <c:pt idx="52">
                  <c:v>0.88000000000000023</c:v>
                </c:pt>
                <c:pt idx="53">
                  <c:v>0.91138624250173195</c:v>
                </c:pt>
                <c:pt idx="54">
                  <c:v>0.92000000000000026</c:v>
                </c:pt>
                <c:pt idx="55">
                  <c:v>0.93778062000116902</c:v>
                </c:pt>
                <c:pt idx="56">
                  <c:v>0.9594407695266004</c:v>
                </c:pt>
                <c:pt idx="57">
                  <c:v>0.9600000000000003</c:v>
                </c:pt>
                <c:pt idx="58">
                  <c:v>0.97520296994209199</c:v>
                </c:pt>
                <c:pt idx="59">
                  <c:v>0.98653489005791284</c:v>
                </c:pt>
                <c:pt idx="60">
                  <c:v>1.0000000000000002</c:v>
                </c:pt>
                <c:pt idx="61">
                  <c:v>1.0152229312782033</c:v>
                </c:pt>
                <c:pt idx="62">
                  <c:v>1.025513003598598</c:v>
                </c:pt>
                <c:pt idx="63">
                  <c:v>1.0388561562706013</c:v>
                </c:pt>
                <c:pt idx="64">
                  <c:v>1.0400000000000003</c:v>
                </c:pt>
                <c:pt idx="65">
                  <c:v>1.0702719961576599</c:v>
                </c:pt>
                <c:pt idx="66">
                  <c:v>1.0800000000000003</c:v>
                </c:pt>
                <c:pt idx="67">
                  <c:v>1.1104801999451503</c:v>
                </c:pt>
                <c:pt idx="68">
                  <c:v>1.1200000000000003</c:v>
                </c:pt>
                <c:pt idx="69">
                  <c:v>1.1315175681300729</c:v>
                </c:pt>
                <c:pt idx="70">
                  <c:v>1.1480812266633607</c:v>
                </c:pt>
                <c:pt idx="71">
                  <c:v>1.1600000000000004</c:v>
                </c:pt>
                <c:pt idx="72">
                  <c:v>1.1669712425019205</c:v>
                </c:pt>
                <c:pt idx="73">
                  <c:v>1.1872613245034291</c:v>
                </c:pt>
                <c:pt idx="74">
                  <c:v>1.2000000000000004</c:v>
                </c:pt>
                <c:pt idx="75">
                  <c:v>1.2009131250000065</c:v>
                </c:pt>
                <c:pt idx="76">
                  <c:v>1.2171955679545952</c:v>
                </c:pt>
                <c:pt idx="77">
                  <c:v>1.2400000000000004</c:v>
                </c:pt>
                <c:pt idx="78">
                  <c:v>1.2414206200025086</c:v>
                </c:pt>
                <c:pt idx="79">
                  <c:v>1.2541144968229876</c:v>
                </c:pt>
                <c:pt idx="80">
                  <c:v>1.2786742259619783</c:v>
                </c:pt>
                <c:pt idx="81">
                  <c:v>1.2800000000000005</c:v>
                </c:pt>
                <c:pt idx="82">
                  <c:v>1.2945527972363</c:v>
                </c:pt>
                <c:pt idx="83">
                  <c:v>1.3077906021683434</c:v>
                </c:pt>
                <c:pt idx="84">
                  <c:v>1.3200000000000005</c:v>
                </c:pt>
                <c:pt idx="85">
                  <c:v>1.3302681175056883</c:v>
                </c:pt>
                <c:pt idx="86">
                  <c:v>1.3419154147671897</c:v>
                </c:pt>
                <c:pt idx="87">
                  <c:v>1.3600000000000005</c:v>
                </c:pt>
                <c:pt idx="88">
                  <c:v>1.3615001562500104</c:v>
                </c:pt>
                <c:pt idx="89">
                  <c:v>1.3726943955522399</c:v>
                </c:pt>
                <c:pt idx="90">
                  <c:v>1.4000000000000006</c:v>
                </c:pt>
                <c:pt idx="91">
                  <c:v>1.4029207762525184</c:v>
                </c:pt>
                <c:pt idx="92">
                  <c:v>1.4218593870123653</c:v>
                </c:pt>
                <c:pt idx="93">
                  <c:v>1.4393327663262017</c:v>
                </c:pt>
                <c:pt idx="94">
                  <c:v>1.4400000000000006</c:v>
                </c:pt>
                <c:pt idx="95">
                  <c:v>1.4499800990788008</c:v>
                </c:pt>
                <c:pt idx="96">
                  <c:v>1.4793324927113871</c:v>
                </c:pt>
                <c:pt idx="97">
                  <c:v>1.4800000000000006</c:v>
                </c:pt>
                <c:pt idx="98">
                  <c:v>1.4981186254741123</c:v>
                </c:pt>
                <c:pt idx="99">
                  <c:v>1.5186462097329403</c:v>
                </c:pt>
                <c:pt idx="100">
                  <c:v>1.5200000000000007</c:v>
                </c:pt>
                <c:pt idx="101">
                  <c:v>1.5573676050116938</c:v>
                </c:pt>
                <c:pt idx="102">
                  <c:v>1.5600000000000007</c:v>
                </c:pt>
                <c:pt idx="103">
                  <c:v>1.5714829335325016</c:v>
                </c:pt>
                <c:pt idx="104">
                  <c:v>1.5888089336070244</c:v>
                </c:pt>
                <c:pt idx="105">
                  <c:v>1.5994860345329827</c:v>
                </c:pt>
                <c:pt idx="106">
                  <c:v>1.6000000000000008</c:v>
                </c:pt>
                <c:pt idx="107">
                  <c:v>1.615711281561824</c:v>
                </c:pt>
                <c:pt idx="108">
                  <c:v>1.6312178830412662</c:v>
                </c:pt>
                <c:pt idx="109">
                  <c:v>1.6400000000000008</c:v>
                </c:pt>
                <c:pt idx="110">
                  <c:v>1.6501800963698281</c:v>
                </c:pt>
                <c:pt idx="111">
                  <c:v>1.6604065677354274</c:v>
                </c:pt>
                <c:pt idx="112">
                  <c:v>1.6800000000000008</c:v>
                </c:pt>
                <c:pt idx="113">
                  <c:v>1.6810668675018821</c:v>
                </c:pt>
                <c:pt idx="114">
                  <c:v>1.6933009921981426</c:v>
                </c:pt>
                <c:pt idx="115">
                  <c:v>1.7078933563782188</c:v>
                </c:pt>
                <c:pt idx="116">
                  <c:v>1.7200000000000009</c:v>
                </c:pt>
                <c:pt idx="117">
                  <c:v>1.7344201412575915</c:v>
                </c:pt>
                <c:pt idx="118">
                  <c:v>1.7515622468362353</c:v>
                </c:pt>
                <c:pt idx="119">
                  <c:v>1.7600000000000009</c:v>
                </c:pt>
                <c:pt idx="120">
                  <c:v>1.7674899748231165</c:v>
                </c:pt>
                <c:pt idx="121">
                  <c:v>1.8000000000000009</c:v>
                </c:pt>
                <c:pt idx="122">
                  <c:v>1.8072264012512977</c:v>
                </c:pt>
                <c:pt idx="123">
                  <c:v>1.824019163560374</c:v>
                </c:pt>
                <c:pt idx="124">
                  <c:v>1.840000000000001</c:v>
                </c:pt>
                <c:pt idx="125">
                  <c:v>1.851287641261316</c:v>
                </c:pt>
                <c:pt idx="126">
                  <c:v>1.880000000000001</c:v>
                </c:pt>
                <c:pt idx="127">
                  <c:v>1.8900913987519419</c:v>
                </c:pt>
                <c:pt idx="128">
                  <c:v>1.920000000000001</c:v>
                </c:pt>
                <c:pt idx="129">
                  <c:v>1.9265432812500438</c:v>
                </c:pt>
                <c:pt idx="130">
                  <c:v>1.9401412739675921</c:v>
                </c:pt>
                <c:pt idx="131">
                  <c:v>1.9504112860736018</c:v>
                </c:pt>
                <c:pt idx="132">
                  <c:v>1.9600000000000011</c:v>
                </c:pt>
                <c:pt idx="133">
                  <c:v>1.9782601187782241</c:v>
                </c:pt>
                <c:pt idx="134">
                  <c:v>1.9888889442168003</c:v>
                </c:pt>
                <c:pt idx="135">
                  <c:v>2.0000000000000009</c:v>
                </c:pt>
                <c:pt idx="136">
                  <c:v>2.003173750000022</c:v>
                </c:pt>
                <c:pt idx="137">
                  <c:v>2.0400000000000009</c:v>
                </c:pt>
                <c:pt idx="138">
                  <c:v>2.0437254662506494</c:v>
                </c:pt>
                <c:pt idx="139">
                  <c:v>2.066638142758463</c:v>
                </c:pt>
                <c:pt idx="140">
                  <c:v>2.080000000000001</c:v>
                </c:pt>
                <c:pt idx="141">
                  <c:v>2.0897324218750652</c:v>
                </c:pt>
                <c:pt idx="142">
                  <c:v>2.120000000000001</c:v>
                </c:pt>
                <c:pt idx="143">
                  <c:v>2.1421206981263961</c:v>
                </c:pt>
                <c:pt idx="144">
                  <c:v>2.160000000000001</c:v>
                </c:pt>
                <c:pt idx="145">
                  <c:v>2.1970972656252448</c:v>
                </c:pt>
                <c:pt idx="146">
                  <c:v>2.2000000000000011</c:v>
                </c:pt>
                <c:pt idx="147">
                  <c:v>2.2244677695913588</c:v>
                </c:pt>
                <c:pt idx="148">
                  <c:v>2.2400000000000011</c:v>
                </c:pt>
                <c:pt idx="149">
                  <c:v>2.2520013912575756</c:v>
                </c:pt>
                <c:pt idx="150">
                  <c:v>2.2800000000000011</c:v>
                </c:pt>
                <c:pt idx="151">
                  <c:v>2.2856810812531618</c:v>
                </c:pt>
                <c:pt idx="152">
                  <c:v>2.3194524583831826</c:v>
                </c:pt>
                <c:pt idx="153">
                  <c:v>2.3200000000000012</c:v>
                </c:pt>
                <c:pt idx="154">
                  <c:v>2.3600000000000012</c:v>
                </c:pt>
                <c:pt idx="155">
                  <c:v>2.3650073437500345</c:v>
                </c:pt>
                <c:pt idx="156">
                  <c:v>2.3936843744187373</c:v>
                </c:pt>
                <c:pt idx="157">
                  <c:v>2.4000000000000012</c:v>
                </c:pt>
                <c:pt idx="158">
                  <c:v>2.4228521875001516</c:v>
                </c:pt>
                <c:pt idx="159">
                  <c:v>2.4400000000000013</c:v>
                </c:pt>
                <c:pt idx="160">
                  <c:v>2.473652641261463</c:v>
                </c:pt>
                <c:pt idx="161">
                  <c:v>2.4800000000000013</c:v>
                </c:pt>
                <c:pt idx="162">
                  <c:v>2.4925626437532062</c:v>
                </c:pt>
                <c:pt idx="163">
                  <c:v>2.5200000000000014</c:v>
                </c:pt>
                <c:pt idx="164">
                  <c:v>2.5498274875033204</c:v>
                </c:pt>
                <c:pt idx="165">
                  <c:v>2.5600000000000014</c:v>
                </c:pt>
                <c:pt idx="166">
                  <c:v>2.5675462310912178</c:v>
                </c:pt>
                <c:pt idx="167">
                  <c:v>2.5842926512475817</c:v>
                </c:pt>
                <c:pt idx="168">
                  <c:v>2.6000000000000014</c:v>
                </c:pt>
                <c:pt idx="169">
                  <c:v>2.6144578100007205</c:v>
                </c:pt>
                <c:pt idx="170">
                  <c:v>2.6296127507772531</c:v>
                </c:pt>
                <c:pt idx="171">
                  <c:v>2.6400000000000015</c:v>
                </c:pt>
                <c:pt idx="172">
                  <c:v>2.6800000000000015</c:v>
                </c:pt>
                <c:pt idx="173">
                  <c:v>2.6837931250000264</c:v>
                </c:pt>
                <c:pt idx="174">
                  <c:v>2.7022461305938053</c:v>
                </c:pt>
                <c:pt idx="175">
                  <c:v>2.7170563248556041</c:v>
                </c:pt>
                <c:pt idx="176">
                  <c:v>2.7200000000000015</c:v>
                </c:pt>
                <c:pt idx="177">
                  <c:v>2.7537360971554223</c:v>
                </c:pt>
                <c:pt idx="178">
                  <c:v>2.7600000000000016</c:v>
                </c:pt>
                <c:pt idx="179">
                  <c:v>2.767151200049998</c:v>
                </c:pt>
                <c:pt idx="180">
                  <c:v>2.7846995572724209</c:v>
                </c:pt>
                <c:pt idx="181">
                  <c:v>2.8000000000000016</c:v>
                </c:pt>
                <c:pt idx="182">
                  <c:v>2.8316676437533319</c:v>
                </c:pt>
                <c:pt idx="183">
                  <c:v>2.8400000000000016</c:v>
                </c:pt>
                <c:pt idx="184">
                  <c:v>2.8800000000000017</c:v>
                </c:pt>
                <c:pt idx="185">
                  <c:v>2.8803431250000036</c:v>
                </c:pt>
                <c:pt idx="186">
                  <c:v>2.9200000000000017</c:v>
                </c:pt>
                <c:pt idx="187">
                  <c:v>2.9306118750000718</c:v>
                </c:pt>
                <c:pt idx="188">
                  <c:v>2.9600000000000017</c:v>
                </c:pt>
                <c:pt idx="189">
                  <c:v>2.9825956250001497</c:v>
                </c:pt>
                <c:pt idx="190">
                  <c:v>3.0000000000000018</c:v>
                </c:pt>
                <c:pt idx="191">
                  <c:v>3.0005812350075014</c:v>
                </c:pt>
                <c:pt idx="192">
                  <c:v>3.021943114866473</c:v>
                </c:pt>
                <c:pt idx="193">
                  <c:v>3.0400000000000018</c:v>
                </c:pt>
                <c:pt idx="194">
                  <c:v>3.0535331100113319</c:v>
                </c:pt>
                <c:pt idx="195">
                  <c:v>3.0708483023635686</c:v>
                </c:pt>
                <c:pt idx="196">
                  <c:v>3.0800000000000018</c:v>
                </c:pt>
                <c:pt idx="197">
                  <c:v>3.1016326562501435</c:v>
                </c:pt>
                <c:pt idx="198">
                  <c:v>3.1200000000000019</c:v>
                </c:pt>
                <c:pt idx="199">
                  <c:v>3.1219518750000153</c:v>
                </c:pt>
                <c:pt idx="200">
                  <c:v>3.1387825909138245</c:v>
                </c:pt>
                <c:pt idx="201">
                  <c:v>3.1600000000000019</c:v>
                </c:pt>
                <c:pt idx="202">
                  <c:v>3.1736599750125838</c:v>
                </c:pt>
                <c:pt idx="203">
                  <c:v>3.1850065919551187</c:v>
                </c:pt>
                <c:pt idx="204">
                  <c:v>3.200000000000002</c:v>
                </c:pt>
                <c:pt idx="205">
                  <c:v>3.2272156100076757</c:v>
                </c:pt>
                <c:pt idx="206">
                  <c:v>3.240000000000002</c:v>
                </c:pt>
                <c:pt idx="207">
                  <c:v>3.2654351562501684</c:v>
                </c:pt>
                <c:pt idx="208">
                  <c:v>3.280000000000002</c:v>
                </c:pt>
                <c:pt idx="209">
                  <c:v>3.2997606250001317</c:v>
                </c:pt>
                <c:pt idx="210">
                  <c:v>3.3121662089061537</c:v>
                </c:pt>
                <c:pt idx="211">
                  <c:v>3.3200000000000021</c:v>
                </c:pt>
                <c:pt idx="212">
                  <c:v>3.3284162410329716</c:v>
                </c:pt>
                <c:pt idx="213">
                  <c:v>3.3457822751221742</c:v>
                </c:pt>
                <c:pt idx="214">
                  <c:v>3.3600000000000021</c:v>
                </c:pt>
                <c:pt idx="215">
                  <c:v>3.3668219812999967</c:v>
                </c:pt>
                <c:pt idx="216">
                  <c:v>3.3994745017276289</c:v>
                </c:pt>
                <c:pt idx="217">
                  <c:v>3.4000000000000021</c:v>
                </c:pt>
                <c:pt idx="218">
                  <c:v>3.4250604869331052</c:v>
                </c:pt>
                <c:pt idx="219">
                  <c:v>3.4400000000000022</c:v>
                </c:pt>
                <c:pt idx="220">
                  <c:v>3.4562337500001088</c:v>
                </c:pt>
                <c:pt idx="221">
                  <c:v>3.4706368329017239</c:v>
                </c:pt>
                <c:pt idx="222">
                  <c:v>3.4800000000000022</c:v>
                </c:pt>
                <c:pt idx="223">
                  <c:v>3.4907174875031961</c:v>
                </c:pt>
                <c:pt idx="224">
                  <c:v>3.5087619051491856</c:v>
                </c:pt>
                <c:pt idx="225">
                  <c:v>3.5200000000000022</c:v>
                </c:pt>
                <c:pt idx="226">
                  <c:v>3.5219758219031188</c:v>
                </c:pt>
                <c:pt idx="227">
                  <c:v>3.5375372770489619</c:v>
                </c:pt>
                <c:pt idx="228">
                  <c:v>3.5600000000000023</c:v>
                </c:pt>
                <c:pt idx="229">
                  <c:v>3.5607332712550042</c:v>
                </c:pt>
                <c:pt idx="230">
                  <c:v>3.5733188212506346</c:v>
                </c:pt>
                <c:pt idx="231">
                  <c:v>3.5955515731704293</c:v>
                </c:pt>
                <c:pt idx="232">
                  <c:v>3.6000000000000023</c:v>
                </c:pt>
                <c:pt idx="233">
                  <c:v>3.6101128113462089</c:v>
                </c:pt>
                <c:pt idx="234">
                  <c:v>3.622099620289112</c:v>
                </c:pt>
                <c:pt idx="235">
                  <c:v>3.6400000000000023</c:v>
                </c:pt>
                <c:pt idx="236">
                  <c:v>3.6459831097781588</c:v>
                </c:pt>
                <c:pt idx="237">
                  <c:v>3.6800000000000024</c:v>
                </c:pt>
                <c:pt idx="238">
                  <c:v>3.6840236468875212</c:v>
                </c:pt>
                <c:pt idx="239">
                  <c:v>3.6940237209311175</c:v>
                </c:pt>
                <c:pt idx="240">
                  <c:v>3.7102989883416102</c:v>
                </c:pt>
                <c:pt idx="241">
                  <c:v>3.7200000000000024</c:v>
                </c:pt>
                <c:pt idx="242">
                  <c:v>3.7337101512513415</c:v>
                </c:pt>
                <c:pt idx="243">
                  <c:v>3.748405360553948</c:v>
                </c:pt>
                <c:pt idx="244">
                  <c:v>3.7600000000000025</c:v>
                </c:pt>
                <c:pt idx="245">
                  <c:v>3.764931396260025</c:v>
                </c:pt>
                <c:pt idx="246">
                  <c:v>3.7791897124307412</c:v>
                </c:pt>
                <c:pt idx="247">
                  <c:v>3.8000000000000025</c:v>
                </c:pt>
                <c:pt idx="248">
                  <c:v>3.8013307762512607</c:v>
                </c:pt>
                <c:pt idx="249">
                  <c:v>3.8130387255219174</c:v>
                </c:pt>
                <c:pt idx="250">
                  <c:v>3.8249098379905959</c:v>
                </c:pt>
                <c:pt idx="251">
                  <c:v>3.8400000000000025</c:v>
                </c:pt>
                <c:pt idx="252">
                  <c:v>3.8500706250000687</c:v>
                </c:pt>
                <c:pt idx="253">
                  <c:v>3.8653097875934805</c:v>
                </c:pt>
                <c:pt idx="254">
                  <c:v>3.8765735909083334</c:v>
                </c:pt>
                <c:pt idx="255">
                  <c:v>3.8800000000000026</c:v>
                </c:pt>
                <c:pt idx="256">
                  <c:v>3.897223630637257</c:v>
                </c:pt>
                <c:pt idx="257">
                  <c:v>3.9072688354758616</c:v>
                </c:pt>
                <c:pt idx="258">
                  <c:v>3.9200000000000026</c:v>
                </c:pt>
                <c:pt idx="259">
                  <c:v>3.9231113562999727</c:v>
                </c:pt>
                <c:pt idx="260">
                  <c:v>3.9395994404555479</c:v>
                </c:pt>
                <c:pt idx="261">
                  <c:v>3.9505519528430066</c:v>
                </c:pt>
                <c:pt idx="262">
                  <c:v>3.9600000000000026</c:v>
                </c:pt>
                <c:pt idx="263">
                  <c:v>3.9751702875125945</c:v>
                </c:pt>
                <c:pt idx="264">
                  <c:v>4.0000000000000027</c:v>
                </c:pt>
                <c:pt idx="265">
                  <c:v>4.0083232737515635</c:v>
                </c:pt>
                <c:pt idx="266">
                  <c:v>4.0264006776152854</c:v>
                </c:pt>
                <c:pt idx="267">
                  <c:v>4.0400000000000027</c:v>
                </c:pt>
                <c:pt idx="268">
                  <c:v>4.0426631175017773</c:v>
                </c:pt>
                <c:pt idx="269">
                  <c:v>4.0566726715467025</c:v>
                </c:pt>
                <c:pt idx="270">
                  <c:v>4.0673264219305887</c:v>
                </c:pt>
                <c:pt idx="271">
                  <c:v>4.0800000000000027</c:v>
                </c:pt>
                <c:pt idx="272">
                  <c:v>4.0811713862898769</c:v>
                </c:pt>
                <c:pt idx="273">
                  <c:v>4.1064363028315238</c:v>
                </c:pt>
                <c:pt idx="274">
                  <c:v>4.1200000000000028</c:v>
                </c:pt>
                <c:pt idx="275">
                  <c:v>4.1236031100073633</c:v>
                </c:pt>
                <c:pt idx="276">
                  <c:v>4.1381567814684876</c:v>
                </c:pt>
                <c:pt idx="277">
                  <c:v>4.154647395422491</c:v>
                </c:pt>
                <c:pt idx="278">
                  <c:v>4.1600000000000028</c:v>
                </c:pt>
                <c:pt idx="279">
                  <c:v>4.1768506150043629</c:v>
                </c:pt>
                <c:pt idx="280">
                  <c:v>4.1899895957481128</c:v>
                </c:pt>
                <c:pt idx="281">
                  <c:v>4.2000000000000028</c:v>
                </c:pt>
                <c:pt idx="282">
                  <c:v>4.2012806150049524</c:v>
                </c:pt>
                <c:pt idx="283">
                  <c:v>4.2184122348886355</c:v>
                </c:pt>
                <c:pt idx="284">
                  <c:v>4.2400000000000029</c:v>
                </c:pt>
                <c:pt idx="285">
                  <c:v>4.2454603124997954</c:v>
                </c:pt>
                <c:pt idx="286">
                  <c:v>4.2572569276931693</c:v>
                </c:pt>
                <c:pt idx="287">
                  <c:v>4.2800000000000029</c:v>
                </c:pt>
                <c:pt idx="288">
                  <c:v>4.2933006175013748</c:v>
                </c:pt>
                <c:pt idx="289">
                  <c:v>4.3146190817054801</c:v>
                </c:pt>
                <c:pt idx="290">
                  <c:v>4.3200000000000029</c:v>
                </c:pt>
                <c:pt idx="291">
                  <c:v>4.326055566432645</c:v>
                </c:pt>
                <c:pt idx="292">
                  <c:v>4.347742680688623</c:v>
                </c:pt>
                <c:pt idx="293">
                  <c:v>4.3578336558331765</c:v>
                </c:pt>
                <c:pt idx="294">
                  <c:v>4.360000000000003</c:v>
                </c:pt>
                <c:pt idx="295">
                  <c:v>4.3702801562496134</c:v>
                </c:pt>
                <c:pt idx="296">
                  <c:v>4.3806600763054995</c:v>
                </c:pt>
                <c:pt idx="297">
                  <c:v>4.400000000000003</c:v>
                </c:pt>
                <c:pt idx="298">
                  <c:v>4.4057553515475227</c:v>
                </c:pt>
                <c:pt idx="299">
                  <c:v>4.4221789234233988</c:v>
                </c:pt>
                <c:pt idx="300">
                  <c:v>4.4376824009461471</c:v>
                </c:pt>
                <c:pt idx="301">
                  <c:v>4.4400000000000031</c:v>
                </c:pt>
                <c:pt idx="302">
                  <c:v>4.4489306200009153</c:v>
                </c:pt>
                <c:pt idx="303">
                  <c:v>4.4793488904063992</c:v>
                </c:pt>
                <c:pt idx="304">
                  <c:v>4.4800000000000031</c:v>
                </c:pt>
                <c:pt idx="305">
                  <c:v>4.4986839062492958</c:v>
                </c:pt>
                <c:pt idx="306">
                  <c:v>4.5141413439406115</c:v>
                </c:pt>
                <c:pt idx="307">
                  <c:v>4.5200000000000031</c:v>
                </c:pt>
                <c:pt idx="308">
                  <c:v>4.5544201063733887</c:v>
                </c:pt>
                <c:pt idx="309">
                  <c:v>4.5600000000000032</c:v>
                </c:pt>
                <c:pt idx="310">
                  <c:v>4.5695558850913578</c:v>
                </c:pt>
                <c:pt idx="311">
                  <c:v>4.5884500823976957</c:v>
                </c:pt>
                <c:pt idx="312">
                  <c:v>4.6000000000000032</c:v>
                </c:pt>
                <c:pt idx="313">
                  <c:v>4.6185006100067998</c:v>
                </c:pt>
                <c:pt idx="314">
                  <c:v>4.6362047314202037</c:v>
                </c:pt>
                <c:pt idx="315">
                  <c:v>4.6400000000000032</c:v>
                </c:pt>
                <c:pt idx="316">
                  <c:v>4.6585701337998113</c:v>
                </c:pt>
                <c:pt idx="317">
                  <c:v>4.6703566082796852</c:v>
                </c:pt>
                <c:pt idx="318">
                  <c:v>4.6800000000000033</c:v>
                </c:pt>
                <c:pt idx="319">
                  <c:v>4.6892356249996539</c:v>
                </c:pt>
                <c:pt idx="320">
                  <c:v>4.7176401039191074</c:v>
                </c:pt>
                <c:pt idx="321">
                  <c:v>4.7200000000000033</c:v>
                </c:pt>
                <c:pt idx="322">
                  <c:v>4.7600000000000033</c:v>
                </c:pt>
                <c:pt idx="323">
                  <c:v>4.7759651487512738</c:v>
                </c:pt>
                <c:pt idx="324">
                  <c:v>4.7860110225966626</c:v>
                </c:pt>
                <c:pt idx="325">
                  <c:v>4.8000000000000034</c:v>
                </c:pt>
                <c:pt idx="326">
                  <c:v>4.8020807762524234</c:v>
                </c:pt>
                <c:pt idx="327">
                  <c:v>4.8400000000000034</c:v>
                </c:pt>
                <c:pt idx="328">
                  <c:v>4.8451381249998091</c:v>
                </c:pt>
                <c:pt idx="329">
                  <c:v>4.8712118860439597</c:v>
                </c:pt>
                <c:pt idx="330">
                  <c:v>4.8800000000000034</c:v>
                </c:pt>
                <c:pt idx="331">
                  <c:v>4.8914868749995692</c:v>
                </c:pt>
                <c:pt idx="332">
                  <c:v>4.9041819870793661</c:v>
                </c:pt>
                <c:pt idx="333">
                  <c:v>4.9200000000000035</c:v>
                </c:pt>
                <c:pt idx="334">
                  <c:v>4.938390153749932</c:v>
                </c:pt>
                <c:pt idx="335">
                  <c:v>4.9600000000000035</c:v>
                </c:pt>
                <c:pt idx="336">
                  <c:v>4.9817843749991795</c:v>
                </c:pt>
                <c:pt idx="337">
                  <c:v>5</c:v>
                </c:pt>
              </c:numCache>
            </c:numRef>
          </c:xVal>
          <c:yVal>
            <c:numRef>
              <c:f>Sheet1!$D$5:$D$342</c:f>
              <c:numCache>
                <c:formatCode>General</c:formatCode>
                <c:ptCount val="338"/>
                <c:pt idx="0">
                  <c:v>0.6000000000000002</c:v>
                </c:pt>
                <c:pt idx="1">
                  <c:v>0.6000000000000002</c:v>
                </c:pt>
                <c:pt idx="2">
                  <c:v>0.60000000375185358</c:v>
                </c:pt>
                <c:pt idx="3">
                  <c:v>0.60043658547510481</c:v>
                </c:pt>
                <c:pt idx="4">
                  <c:v>0.60073844959789635</c:v>
                </c:pt>
                <c:pt idx="5">
                  <c:v>0.60120536095173616</c:v>
                </c:pt>
                <c:pt idx="6">
                  <c:v>0.60153237690132866</c:v>
                </c:pt>
                <c:pt idx="7">
                  <c:v>0.60211937949959726</c:v>
                </c:pt>
                <c:pt idx="8">
                  <c:v>0.60253504778903655</c:v>
                </c:pt>
                <c:pt idx="9">
                  <c:v>0.60285119267267795</c:v>
                </c:pt>
                <c:pt idx="10">
                  <c:v>0.60292241235430877</c:v>
                </c:pt>
                <c:pt idx="11">
                  <c:v>0.60388136384131885</c:v>
                </c:pt>
                <c:pt idx="12">
                  <c:v>0.60401486752804801</c:v>
                </c:pt>
                <c:pt idx="13">
                  <c:v>0.60422564751572749</c:v>
                </c:pt>
                <c:pt idx="14">
                  <c:v>0.60480667879558936</c:v>
                </c:pt>
                <c:pt idx="15">
                  <c:v>0.60491241337793689</c:v>
                </c:pt>
                <c:pt idx="16">
                  <c:v>0.60537332224316154</c:v>
                </c:pt>
                <c:pt idx="17">
                  <c:v>0.60562043649404829</c:v>
                </c:pt>
                <c:pt idx="18">
                  <c:v>0.60572150811727887</c:v>
                </c:pt>
                <c:pt idx="19">
                  <c:v>0.60626017259541365</c:v>
                </c:pt>
                <c:pt idx="20">
                  <c:v>0.60654304780831525</c:v>
                </c:pt>
                <c:pt idx="21">
                  <c:v>0.60660095262573099</c:v>
                </c:pt>
                <c:pt idx="22">
                  <c:v>0.60683529265811509</c:v>
                </c:pt>
                <c:pt idx="23">
                  <c:v>0.60711010208071925</c:v>
                </c:pt>
                <c:pt idx="24">
                  <c:v>0.60728004191438412</c:v>
                </c:pt>
                <c:pt idx="25">
                  <c:v>0.60740486050889031</c:v>
                </c:pt>
                <c:pt idx="26">
                  <c:v>0.60757720467072274</c:v>
                </c:pt>
                <c:pt idx="27">
                  <c:v>0.60782643216032339</c:v>
                </c:pt>
                <c:pt idx="28">
                  <c:v>0.60783917933486897</c:v>
                </c:pt>
                <c:pt idx="29">
                  <c:v>0.60808222079676377</c:v>
                </c:pt>
                <c:pt idx="30">
                  <c:v>0.60818830749258557</c:v>
                </c:pt>
                <c:pt idx="31">
                  <c:v>0.6082788072199381</c:v>
                </c:pt>
                <c:pt idx="32">
                  <c:v>0.60836316948383617</c:v>
                </c:pt>
                <c:pt idx="33">
                  <c:v>0.60839802624413253</c:v>
                </c:pt>
                <c:pt idx="34">
                  <c:v>0.60846717491354874</c:v>
                </c:pt>
                <c:pt idx="35">
                  <c:v>0.60848068313662684</c:v>
                </c:pt>
                <c:pt idx="36">
                  <c:v>0.60841517226566966</c:v>
                </c:pt>
                <c:pt idx="37">
                  <c:v>0.6083693971077736</c:v>
                </c:pt>
                <c:pt idx="38">
                  <c:v>0.60831587378852392</c:v>
                </c:pt>
                <c:pt idx="39">
                  <c:v>0.60825062124027862</c:v>
                </c:pt>
                <c:pt idx="40">
                  <c:v>0.6082150187497124</c:v>
                </c:pt>
                <c:pt idx="41">
                  <c:v>0.60811112423581926</c:v>
                </c:pt>
                <c:pt idx="42">
                  <c:v>0.60810128495204985</c:v>
                </c:pt>
                <c:pt idx="43">
                  <c:v>0.60807385524432112</c:v>
                </c:pt>
                <c:pt idx="44">
                  <c:v>0.60803043116919941</c:v>
                </c:pt>
                <c:pt idx="45">
                  <c:v>0.6080263000916758</c:v>
                </c:pt>
                <c:pt idx="46">
                  <c:v>0.60798235618090646</c:v>
                </c:pt>
                <c:pt idx="47">
                  <c:v>0.60796456668770338</c:v>
                </c:pt>
                <c:pt idx="48">
                  <c:v>0.6079644055681529</c:v>
                </c:pt>
                <c:pt idx="49">
                  <c:v>0.6079738832493331</c:v>
                </c:pt>
                <c:pt idx="50">
                  <c:v>0.60797501542360177</c:v>
                </c:pt>
                <c:pt idx="51">
                  <c:v>0.607841226925106</c:v>
                </c:pt>
                <c:pt idx="52">
                  <c:v>0.60757214859531683</c:v>
                </c:pt>
                <c:pt idx="53">
                  <c:v>0.60717075646173191</c:v>
                </c:pt>
                <c:pt idx="54">
                  <c:v>0.60703738172696364</c:v>
                </c:pt>
                <c:pt idx="55">
                  <c:v>0.60676168789902452</c:v>
                </c:pt>
                <c:pt idx="56">
                  <c:v>0.60641648633132439</c:v>
                </c:pt>
                <c:pt idx="57">
                  <c:v>0.60640623335621657</c:v>
                </c:pt>
                <c:pt idx="58">
                  <c:v>0.60610998343129463</c:v>
                </c:pt>
                <c:pt idx="59">
                  <c:v>0.60588191381482048</c:v>
                </c:pt>
                <c:pt idx="60">
                  <c:v>0.60562813874452459</c:v>
                </c:pt>
                <c:pt idx="61">
                  <c:v>0.60534190751823036</c:v>
                </c:pt>
                <c:pt idx="62">
                  <c:v>0.60509136458995449</c:v>
                </c:pt>
                <c:pt idx="63">
                  <c:v>0.60474367063688328</c:v>
                </c:pt>
                <c:pt idx="64">
                  <c:v>0.60471329066596846</c:v>
                </c:pt>
                <c:pt idx="65">
                  <c:v>0.60387418910035773</c:v>
                </c:pt>
                <c:pt idx="66">
                  <c:v>0.60358953326164932</c:v>
                </c:pt>
                <c:pt idx="67">
                  <c:v>0.60269280141527093</c:v>
                </c:pt>
                <c:pt idx="68">
                  <c:v>0.60233702929373656</c:v>
                </c:pt>
                <c:pt idx="69">
                  <c:v>0.60190540619727084</c:v>
                </c:pt>
                <c:pt idx="70">
                  <c:v>0.60126498513487403</c:v>
                </c:pt>
                <c:pt idx="71">
                  <c:v>0.60078197341373518</c:v>
                </c:pt>
                <c:pt idx="72">
                  <c:v>0.60049627448869247</c:v>
                </c:pt>
                <c:pt idx="73">
                  <c:v>0.59963941088806916</c:v>
                </c:pt>
                <c:pt idx="74">
                  <c:v>0.59905621260520348</c:v>
                </c:pt>
                <c:pt idx="75">
                  <c:v>0.5990139480583121</c:v>
                </c:pt>
                <c:pt idx="76">
                  <c:v>0.59821240789868224</c:v>
                </c:pt>
                <c:pt idx="77">
                  <c:v>0.59707352786532031</c:v>
                </c:pt>
                <c:pt idx="78">
                  <c:v>0.59700259247255938</c:v>
                </c:pt>
                <c:pt idx="79">
                  <c:v>0.59635450893387043</c:v>
                </c:pt>
                <c:pt idx="80">
                  <c:v>0.59517584099589094</c:v>
                </c:pt>
                <c:pt idx="81">
                  <c:v>0.595100929004583</c:v>
                </c:pt>
                <c:pt idx="82">
                  <c:v>0.59427623647886396</c:v>
                </c:pt>
                <c:pt idx="83">
                  <c:v>0.59348078493188527</c:v>
                </c:pt>
                <c:pt idx="84">
                  <c:v>0.59271621374210437</c:v>
                </c:pt>
                <c:pt idx="85">
                  <c:v>0.59207317788727831</c:v>
                </c:pt>
                <c:pt idx="86">
                  <c:v>0.59135700198294205</c:v>
                </c:pt>
                <c:pt idx="87">
                  <c:v>0.59023760661916946</c:v>
                </c:pt>
                <c:pt idx="88">
                  <c:v>0.59014389039683757</c:v>
                </c:pt>
                <c:pt idx="89">
                  <c:v>0.58943577388616375</c:v>
                </c:pt>
                <c:pt idx="90">
                  <c:v>0.58772485745118852</c:v>
                </c:pt>
                <c:pt idx="91">
                  <c:v>0.58754259293064326</c:v>
                </c:pt>
                <c:pt idx="92">
                  <c:v>0.5863190038220768</c:v>
                </c:pt>
                <c:pt idx="93">
                  <c:v>0.58518264331148595</c:v>
                </c:pt>
                <c:pt idx="94">
                  <c:v>0.58513921856744466</c:v>
                </c:pt>
                <c:pt idx="95">
                  <c:v>0.5844891675477657</c:v>
                </c:pt>
                <c:pt idx="96">
                  <c:v>0.58252750363451644</c:v>
                </c:pt>
                <c:pt idx="97">
                  <c:v>0.58248481515727379</c:v>
                </c:pt>
                <c:pt idx="98">
                  <c:v>0.58134298940516016</c:v>
                </c:pt>
                <c:pt idx="99">
                  <c:v>0.58004805012777361</c:v>
                </c:pt>
                <c:pt idx="100">
                  <c:v>0.57996364792664157</c:v>
                </c:pt>
                <c:pt idx="101">
                  <c:v>0.57763492507876768</c:v>
                </c:pt>
                <c:pt idx="102">
                  <c:v>0.57747201585110108</c:v>
                </c:pt>
                <c:pt idx="103">
                  <c:v>0.5767562337452401</c:v>
                </c:pt>
                <c:pt idx="104">
                  <c:v>0.57570081197876144</c:v>
                </c:pt>
                <c:pt idx="105">
                  <c:v>0.57504712056742391</c:v>
                </c:pt>
                <c:pt idx="106">
                  <c:v>0.57501616799733157</c:v>
                </c:pt>
                <c:pt idx="107">
                  <c:v>0.5740669180071063</c:v>
                </c:pt>
                <c:pt idx="108">
                  <c:v>0.57313003029826171</c:v>
                </c:pt>
                <c:pt idx="109">
                  <c:v>0.57260212769701369</c:v>
                </c:pt>
                <c:pt idx="110">
                  <c:v>0.57199120081387445</c:v>
                </c:pt>
                <c:pt idx="111">
                  <c:v>0.57138441942554563</c:v>
                </c:pt>
                <c:pt idx="112">
                  <c:v>0.57024513683251754</c:v>
                </c:pt>
                <c:pt idx="113">
                  <c:v>0.57018324135830256</c:v>
                </c:pt>
                <c:pt idx="114">
                  <c:v>0.56948159603749116</c:v>
                </c:pt>
                <c:pt idx="115">
                  <c:v>0.56866759449477555</c:v>
                </c:pt>
                <c:pt idx="116">
                  <c:v>0.56798959843628483</c:v>
                </c:pt>
                <c:pt idx="117">
                  <c:v>0.56718218430647072</c:v>
                </c:pt>
                <c:pt idx="118">
                  <c:v>0.56616297424442075</c:v>
                </c:pt>
                <c:pt idx="119">
                  <c:v>0.56571313403901402</c:v>
                </c:pt>
                <c:pt idx="120">
                  <c:v>0.56531463833235673</c:v>
                </c:pt>
                <c:pt idx="121">
                  <c:v>0.56357431607657238</c:v>
                </c:pt>
                <c:pt idx="122">
                  <c:v>0.56318770510954586</c:v>
                </c:pt>
                <c:pt idx="123">
                  <c:v>0.56223377674944375</c:v>
                </c:pt>
                <c:pt idx="124">
                  <c:v>0.56141195366833618</c:v>
                </c:pt>
                <c:pt idx="125">
                  <c:v>0.56083220240463083</c:v>
                </c:pt>
                <c:pt idx="126">
                  <c:v>0.55925923192646732</c:v>
                </c:pt>
                <c:pt idx="127">
                  <c:v>0.55870703137590694</c:v>
                </c:pt>
                <c:pt idx="128">
                  <c:v>0.55702457713703246</c:v>
                </c:pt>
                <c:pt idx="129">
                  <c:v>0.55665678695697296</c:v>
                </c:pt>
                <c:pt idx="130">
                  <c:v>0.55595171170075053</c:v>
                </c:pt>
                <c:pt idx="131">
                  <c:v>0.55544980889748552</c:v>
                </c:pt>
                <c:pt idx="132">
                  <c:v>0.55503099306023651</c:v>
                </c:pt>
                <c:pt idx="133">
                  <c:v>0.55423633144118623</c:v>
                </c:pt>
                <c:pt idx="134">
                  <c:v>0.55371128675026093</c:v>
                </c:pt>
                <c:pt idx="135">
                  <c:v>0.55319200635925259</c:v>
                </c:pt>
                <c:pt idx="136">
                  <c:v>0.55304382267905094</c:v>
                </c:pt>
                <c:pt idx="137">
                  <c:v>0.55128257453575769</c:v>
                </c:pt>
                <c:pt idx="138">
                  <c:v>0.55110503669514133</c:v>
                </c:pt>
                <c:pt idx="139">
                  <c:v>0.54997522798433485</c:v>
                </c:pt>
                <c:pt idx="140">
                  <c:v>0.54947907225795833</c:v>
                </c:pt>
                <c:pt idx="141">
                  <c:v>0.54912098921000196</c:v>
                </c:pt>
                <c:pt idx="142">
                  <c:v>0.54821926230505047</c:v>
                </c:pt>
                <c:pt idx="143">
                  <c:v>0.54757189444139087</c:v>
                </c:pt>
                <c:pt idx="144">
                  <c:v>0.54700326667997468</c:v>
                </c:pt>
                <c:pt idx="145">
                  <c:v>0.54583075277610393</c:v>
                </c:pt>
                <c:pt idx="146">
                  <c:v>0.54576161774726861</c:v>
                </c:pt>
                <c:pt idx="147">
                  <c:v>0.54527100333659029</c:v>
                </c:pt>
                <c:pt idx="148">
                  <c:v>0.54500421777708996</c:v>
                </c:pt>
                <c:pt idx="149">
                  <c:v>0.54480325908040894</c:v>
                </c:pt>
                <c:pt idx="150">
                  <c:v>0.54432318145860081</c:v>
                </c:pt>
                <c:pt idx="151">
                  <c:v>0.54422892934680289</c:v>
                </c:pt>
                <c:pt idx="152">
                  <c:v>0.54386759547033603</c:v>
                </c:pt>
                <c:pt idx="153">
                  <c:v>0.54386293135454233</c:v>
                </c:pt>
                <c:pt idx="154">
                  <c:v>0.54356806063113405</c:v>
                </c:pt>
                <c:pt idx="155">
                  <c:v>0.54353553698859591</c:v>
                </c:pt>
                <c:pt idx="156">
                  <c:v>0.54349534401011845</c:v>
                </c:pt>
                <c:pt idx="157">
                  <c:v>0.54348280387056036</c:v>
                </c:pt>
                <c:pt idx="158">
                  <c:v>0.54343835982817934</c:v>
                </c:pt>
                <c:pt idx="159">
                  <c:v>0.54341146299128895</c:v>
                </c:pt>
                <c:pt idx="160">
                  <c:v>0.54338800863404857</c:v>
                </c:pt>
                <c:pt idx="161">
                  <c:v>0.54339594203170527</c:v>
                </c:pt>
                <c:pt idx="162">
                  <c:v>0.54341644175959047</c:v>
                </c:pt>
                <c:pt idx="163">
                  <c:v>0.54347836302205954</c:v>
                </c:pt>
                <c:pt idx="164">
                  <c:v>0.5436056571063167</c:v>
                </c:pt>
                <c:pt idx="165">
                  <c:v>0.54361320898837551</c:v>
                </c:pt>
                <c:pt idx="166">
                  <c:v>0.54362128387698549</c:v>
                </c:pt>
                <c:pt idx="167">
                  <c:v>0.54359608921914182</c:v>
                </c:pt>
                <c:pt idx="168">
                  <c:v>0.54356456332818137</c:v>
                </c:pt>
                <c:pt idx="169">
                  <c:v>0.54354541397906553</c:v>
                </c:pt>
                <c:pt idx="170">
                  <c:v>0.54349692559516893</c:v>
                </c:pt>
                <c:pt idx="171">
                  <c:v>0.54343651273191174</c:v>
                </c:pt>
                <c:pt idx="172">
                  <c:v>0.54324868585276065</c:v>
                </c:pt>
                <c:pt idx="173">
                  <c:v>0.54323452938221861</c:v>
                </c:pt>
                <c:pt idx="174">
                  <c:v>0.54311891118486966</c:v>
                </c:pt>
                <c:pt idx="175">
                  <c:v>0.54283307383922108</c:v>
                </c:pt>
                <c:pt idx="176">
                  <c:v>0.54276833607862185</c:v>
                </c:pt>
                <c:pt idx="177">
                  <c:v>0.54204690937407052</c:v>
                </c:pt>
                <c:pt idx="178">
                  <c:v>0.54192558691492732</c:v>
                </c:pt>
                <c:pt idx="179">
                  <c:v>0.54178905822385071</c:v>
                </c:pt>
                <c:pt idx="180">
                  <c:v>0.54142311821030098</c:v>
                </c:pt>
                <c:pt idx="181">
                  <c:v>0.54109908019178488</c:v>
                </c:pt>
                <c:pt idx="182">
                  <c:v>0.54045977515548949</c:v>
                </c:pt>
                <c:pt idx="183">
                  <c:v>0.54027890404955714</c:v>
                </c:pt>
                <c:pt idx="184">
                  <c:v>0.53913851802612434</c:v>
                </c:pt>
                <c:pt idx="185">
                  <c:v>0.53912889824716514</c:v>
                </c:pt>
                <c:pt idx="186">
                  <c:v>0.53789562460911311</c:v>
                </c:pt>
                <c:pt idx="187">
                  <c:v>0.53757365119782496</c:v>
                </c:pt>
                <c:pt idx="188">
                  <c:v>0.53671738648409884</c:v>
                </c:pt>
                <c:pt idx="189">
                  <c:v>0.5360780757024638</c:v>
                </c:pt>
                <c:pt idx="190">
                  <c:v>0.53560530734494294</c:v>
                </c:pt>
                <c:pt idx="191">
                  <c:v>0.53558969062506934</c:v>
                </c:pt>
                <c:pt idx="192">
                  <c:v>0.53499939447876732</c:v>
                </c:pt>
                <c:pt idx="193">
                  <c:v>0.53455776273274036</c:v>
                </c:pt>
                <c:pt idx="194">
                  <c:v>0.53423423228372724</c:v>
                </c:pt>
                <c:pt idx="195">
                  <c:v>0.53382188070392178</c:v>
                </c:pt>
                <c:pt idx="196">
                  <c:v>0.53362769937040844</c:v>
                </c:pt>
                <c:pt idx="197">
                  <c:v>0.53317892902876973</c:v>
                </c:pt>
                <c:pt idx="198">
                  <c:v>0.53287155367119943</c:v>
                </c:pt>
                <c:pt idx="199">
                  <c:v>0.53283949126821517</c:v>
                </c:pt>
                <c:pt idx="200">
                  <c:v>0.53255689569785769</c:v>
                </c:pt>
                <c:pt idx="201">
                  <c:v>0.53221811308779499</c:v>
                </c:pt>
                <c:pt idx="202">
                  <c:v>0.5320052357785211</c:v>
                </c:pt>
                <c:pt idx="203">
                  <c:v>0.53171570073235641</c:v>
                </c:pt>
                <c:pt idx="204">
                  <c:v>0.53128930933045693</c:v>
                </c:pt>
                <c:pt idx="205">
                  <c:v>0.53051946206161937</c:v>
                </c:pt>
                <c:pt idx="206">
                  <c:v>0.53020646147013994</c:v>
                </c:pt>
                <c:pt idx="207">
                  <c:v>0.529586728459435</c:v>
                </c:pt>
                <c:pt idx="208">
                  <c:v>0.52928811283350841</c:v>
                </c:pt>
                <c:pt idx="209">
                  <c:v>0.52888467089685687</c:v>
                </c:pt>
                <c:pt idx="210">
                  <c:v>0.52868472699561542</c:v>
                </c:pt>
                <c:pt idx="211">
                  <c:v>0.52857742602443658</c:v>
                </c:pt>
                <c:pt idx="212">
                  <c:v>0.52843699544462164</c:v>
                </c:pt>
                <c:pt idx="213">
                  <c:v>0.52814498479520677</c:v>
                </c:pt>
                <c:pt idx="214">
                  <c:v>0.52793793216794482</c:v>
                </c:pt>
                <c:pt idx="215">
                  <c:v>0.52782282445702455</c:v>
                </c:pt>
                <c:pt idx="216">
                  <c:v>0.52748846722309317</c:v>
                </c:pt>
                <c:pt idx="217">
                  <c:v>0.52748422648567661</c:v>
                </c:pt>
                <c:pt idx="218">
                  <c:v>0.52726945419385585</c:v>
                </c:pt>
                <c:pt idx="219">
                  <c:v>0.52720631128648965</c:v>
                </c:pt>
                <c:pt idx="220">
                  <c:v>0.52716186812822652</c:v>
                </c:pt>
                <c:pt idx="221">
                  <c:v>0.52710588801391711</c:v>
                </c:pt>
                <c:pt idx="222">
                  <c:v>0.52708884946564838</c:v>
                </c:pt>
                <c:pt idx="223">
                  <c:v>0.52705669882284067</c:v>
                </c:pt>
                <c:pt idx="224">
                  <c:v>0.52711845043246808</c:v>
                </c:pt>
                <c:pt idx="225">
                  <c:v>0.52719512294879489</c:v>
                </c:pt>
                <c:pt idx="226">
                  <c:v>0.52720862824331149</c:v>
                </c:pt>
                <c:pt idx="227">
                  <c:v>0.52733898926250122</c:v>
                </c:pt>
                <c:pt idx="228">
                  <c:v>0.52756393966544468</c:v>
                </c:pt>
                <c:pt idx="229">
                  <c:v>0.52757128660128472</c:v>
                </c:pt>
                <c:pt idx="230">
                  <c:v>0.52774439725602829</c:v>
                </c:pt>
                <c:pt idx="231">
                  <c:v>0.52831416605146342</c:v>
                </c:pt>
                <c:pt idx="232">
                  <c:v>0.52840842440705638</c:v>
                </c:pt>
                <c:pt idx="233">
                  <c:v>0.52860617796227127</c:v>
                </c:pt>
                <c:pt idx="234">
                  <c:v>0.52889127914687539</c:v>
                </c:pt>
                <c:pt idx="235">
                  <c:v>0.52934450687314039</c:v>
                </c:pt>
                <c:pt idx="236">
                  <c:v>0.52949872412139887</c:v>
                </c:pt>
                <c:pt idx="237">
                  <c:v>0.53035429294084757</c:v>
                </c:pt>
                <c:pt idx="238">
                  <c:v>0.53044964246391713</c:v>
                </c:pt>
                <c:pt idx="239">
                  <c:v>0.53084251206218069</c:v>
                </c:pt>
                <c:pt idx="240">
                  <c:v>0.53144350417778918</c:v>
                </c:pt>
                <c:pt idx="241">
                  <c:v>0.53186860415194104</c:v>
                </c:pt>
                <c:pt idx="242">
                  <c:v>0.53246908638307422</c:v>
                </c:pt>
                <c:pt idx="243">
                  <c:v>0.53317480833418684</c:v>
                </c:pt>
                <c:pt idx="244">
                  <c:v>0.53376450860871083</c:v>
                </c:pt>
                <c:pt idx="245">
                  <c:v>0.5340153402649227</c:v>
                </c:pt>
                <c:pt idx="246">
                  <c:v>0.53481484239650146</c:v>
                </c:pt>
                <c:pt idx="247">
                  <c:v>0.5360558888053425</c:v>
                </c:pt>
                <c:pt idx="248">
                  <c:v>0.53613528595780813</c:v>
                </c:pt>
                <c:pt idx="249">
                  <c:v>0.53689509855381368</c:v>
                </c:pt>
                <c:pt idx="250">
                  <c:v>0.53770928757774428</c:v>
                </c:pt>
                <c:pt idx="251">
                  <c:v>0.538749611696697</c:v>
                </c:pt>
                <c:pt idx="252">
                  <c:v>0.53944142009576435</c:v>
                </c:pt>
                <c:pt idx="253">
                  <c:v>0.54057730632262679</c:v>
                </c:pt>
                <c:pt idx="254">
                  <c:v>0.54144975764639414</c:v>
                </c:pt>
                <c:pt idx="255">
                  <c:v>0.54171543954073398</c:v>
                </c:pt>
                <c:pt idx="256">
                  <c:v>0.54315834452086054</c:v>
                </c:pt>
                <c:pt idx="257">
                  <c:v>0.54400089296253851</c:v>
                </c:pt>
                <c:pt idx="258">
                  <c:v>0.54506982288559014</c:v>
                </c:pt>
                <c:pt idx="259">
                  <c:v>0.54532542525729144</c:v>
                </c:pt>
                <c:pt idx="260">
                  <c:v>0.54681450172711676</c:v>
                </c:pt>
                <c:pt idx="261">
                  <c:v>0.54783079481298746</c:v>
                </c:pt>
                <c:pt idx="262">
                  <c:v>0.54879671276034547</c:v>
                </c:pt>
                <c:pt idx="263">
                  <c:v>0.55021573085825237</c:v>
                </c:pt>
                <c:pt idx="264">
                  <c:v>0.55283071466872324</c:v>
                </c:pt>
                <c:pt idx="265">
                  <c:v>0.55371403688786724</c:v>
                </c:pt>
                <c:pt idx="266">
                  <c:v>0.55569677736548051</c:v>
                </c:pt>
                <c:pt idx="267">
                  <c:v>0.55712625068527355</c:v>
                </c:pt>
                <c:pt idx="268">
                  <c:v>0.55739997409051589</c:v>
                </c:pt>
                <c:pt idx="269">
                  <c:v>0.55901076163673336</c:v>
                </c:pt>
                <c:pt idx="270">
                  <c:v>0.56029012028132874</c:v>
                </c:pt>
                <c:pt idx="271">
                  <c:v>0.56182660227822745</c:v>
                </c:pt>
                <c:pt idx="272">
                  <c:v>0.56196336277804138</c:v>
                </c:pt>
                <c:pt idx="273">
                  <c:v>0.56499255566382012</c:v>
                </c:pt>
                <c:pt idx="274">
                  <c:v>0.56667388550522269</c:v>
                </c:pt>
                <c:pt idx="275">
                  <c:v>0.56712118343982987</c:v>
                </c:pt>
                <c:pt idx="276">
                  <c:v>0.56894123090075999</c:v>
                </c:pt>
                <c:pt idx="277">
                  <c:v>0.57103704384260001</c:v>
                </c:pt>
                <c:pt idx="278">
                  <c:v>0.57172457746837124</c:v>
                </c:pt>
                <c:pt idx="279">
                  <c:v>0.57386177237712443</c:v>
                </c:pt>
                <c:pt idx="280">
                  <c:v>0.57563454130756642</c:v>
                </c:pt>
                <c:pt idx="281">
                  <c:v>0.57687316172995751</c:v>
                </c:pt>
                <c:pt idx="282">
                  <c:v>0.57703143871998086</c:v>
                </c:pt>
                <c:pt idx="283">
                  <c:v>0.57933473014467851</c:v>
                </c:pt>
                <c:pt idx="284">
                  <c:v>0.58235021054916425</c:v>
                </c:pt>
                <c:pt idx="285">
                  <c:v>0.58311727657112677</c:v>
                </c:pt>
                <c:pt idx="286">
                  <c:v>0.58473817852515375</c:v>
                </c:pt>
                <c:pt idx="287">
                  <c:v>0.58771072513123312</c:v>
                </c:pt>
                <c:pt idx="288">
                  <c:v>0.58939421109759194</c:v>
                </c:pt>
                <c:pt idx="289">
                  <c:v>0.59223788801924571</c:v>
                </c:pt>
                <c:pt idx="290">
                  <c:v>0.59296796298246268</c:v>
                </c:pt>
                <c:pt idx="291">
                  <c:v>0.59377014024212427</c:v>
                </c:pt>
                <c:pt idx="292">
                  <c:v>0.59641237798303537</c:v>
                </c:pt>
                <c:pt idx="293">
                  <c:v>0.59764719494189944</c:v>
                </c:pt>
                <c:pt idx="294">
                  <c:v>0.597923737845099</c:v>
                </c:pt>
                <c:pt idx="295">
                  <c:v>0.5992339645837651</c:v>
                </c:pt>
                <c:pt idx="296">
                  <c:v>0.60055775049425875</c:v>
                </c:pt>
                <c:pt idx="297">
                  <c:v>0.60299952915739663</c:v>
                </c:pt>
                <c:pt idx="298">
                  <c:v>0.60372029418954865</c:v>
                </c:pt>
                <c:pt idx="299">
                  <c:v>0.60577772998463031</c:v>
                </c:pt>
                <c:pt idx="300">
                  <c:v>0.6077952827931743</c:v>
                </c:pt>
                <c:pt idx="301">
                  <c:v>0.60809337628396443</c:v>
                </c:pt>
                <c:pt idx="302">
                  <c:v>0.60924094111756222</c:v>
                </c:pt>
                <c:pt idx="303">
                  <c:v>0.61291535679811371</c:v>
                </c:pt>
                <c:pt idx="304">
                  <c:v>0.61299263800964732</c:v>
                </c:pt>
                <c:pt idx="305">
                  <c:v>0.61520726485486976</c:v>
                </c:pt>
                <c:pt idx="306">
                  <c:v>0.61699539148111271</c:v>
                </c:pt>
                <c:pt idx="307">
                  <c:v>0.61765693176345082</c:v>
                </c:pt>
                <c:pt idx="308">
                  <c:v>0.6215351210403901</c:v>
                </c:pt>
                <c:pt idx="309">
                  <c:v>0.62218052538491386</c:v>
                </c:pt>
                <c:pt idx="310">
                  <c:v>0.62328578500612686</c:v>
                </c:pt>
                <c:pt idx="311">
                  <c:v>0.62526568981608177</c:v>
                </c:pt>
                <c:pt idx="312">
                  <c:v>0.6264616407623389</c:v>
                </c:pt>
                <c:pt idx="313">
                  <c:v>0.62837611730975884</c:v>
                </c:pt>
                <c:pt idx="314">
                  <c:v>0.63011785148787458</c:v>
                </c:pt>
                <c:pt idx="315">
                  <c:v>0.6304752127686265</c:v>
                </c:pt>
                <c:pt idx="316">
                  <c:v>0.63222268878404986</c:v>
                </c:pt>
                <c:pt idx="317">
                  <c:v>0.63331162389540319</c:v>
                </c:pt>
                <c:pt idx="318">
                  <c:v>0.63413480805661349</c:v>
                </c:pt>
                <c:pt idx="319">
                  <c:v>0.6349225511861385</c:v>
                </c:pt>
                <c:pt idx="320">
                  <c:v>0.63734529351482028</c:v>
                </c:pt>
                <c:pt idx="321">
                  <c:v>0.63754683031659454</c:v>
                </c:pt>
                <c:pt idx="322">
                  <c:v>0.64096245553670361</c:v>
                </c:pt>
                <c:pt idx="323">
                  <c:v>0.64232506660434519</c:v>
                </c:pt>
                <c:pt idx="324">
                  <c:v>0.64321465709742687</c:v>
                </c:pt>
                <c:pt idx="325">
                  <c:v>0.64433635900256681</c:v>
                </c:pt>
                <c:pt idx="326">
                  <c:v>0.64450296850584232</c:v>
                </c:pt>
                <c:pt idx="327">
                  <c:v>0.64751127784893869</c:v>
                </c:pt>
                <c:pt idx="328">
                  <c:v>0.64791888768859462</c:v>
                </c:pt>
                <c:pt idx="329">
                  <c:v>0.65005514294500699</c:v>
                </c:pt>
                <c:pt idx="330">
                  <c:v>0.6507927786391261</c:v>
                </c:pt>
                <c:pt idx="331">
                  <c:v>0.6517564921460125</c:v>
                </c:pt>
                <c:pt idx="332">
                  <c:v>0.65287501908787926</c:v>
                </c:pt>
                <c:pt idx="333">
                  <c:v>0.65401063166101303</c:v>
                </c:pt>
                <c:pt idx="334">
                  <c:v>0.65532487542265661</c:v>
                </c:pt>
                <c:pt idx="335">
                  <c:v>0.6569178469735133</c:v>
                </c:pt>
                <c:pt idx="336">
                  <c:v>0.65851364711794569</c:v>
                </c:pt>
                <c:pt idx="337">
                  <c:v>0.65997319288591583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F3-4B29-BD64-464819CE509D}"/>
            </c:ext>
          </c:extLst>
        </c:ser>
        <c:ser>
          <c:idx val="2"/>
          <c:order val="2"/>
          <c:tx>
            <c:strRef>
              <c:f>Sheet1!$E$2:$E$4</c:f>
              <c:strCache>
                <c:ptCount val="3"/>
                <c:pt idx="0">
                  <c:v>theta_SW</c:v>
                </c:pt>
                <c:pt idx="1">
                  <c:v>Angular Displacement2 (deg)</c:v>
                </c:pt>
                <c:pt idx="2">
                  <c:v>θ</c:v>
                </c:pt>
              </c:strCache>
            </c:strRef>
          </c:tx>
          <c:xVal>
            <c:numRef>
              <c:f>Sheet1!$B$5:$B$342</c:f>
              <c:numCache>
                <c:formatCode>0.000</c:formatCode>
                <c:ptCount val="338"/>
                <c:pt idx="0">
                  <c:v>0</c:v>
                </c:pt>
                <c:pt idx="1">
                  <c:v>0.04</c:v>
                </c:pt>
                <c:pt idx="2">
                  <c:v>4.8484375000002591E-2</c:v>
                </c:pt>
                <c:pt idx="3">
                  <c:v>0.08</c:v>
                </c:pt>
                <c:pt idx="4">
                  <c:v>0.10165061250311586</c:v>
                </c:pt>
                <c:pt idx="5">
                  <c:v>0.12</c:v>
                </c:pt>
                <c:pt idx="6">
                  <c:v>0.13274699165415979</c:v>
                </c:pt>
                <c:pt idx="7">
                  <c:v>0.16</c:v>
                </c:pt>
                <c:pt idx="8">
                  <c:v>0.17889453125001883</c:v>
                </c:pt>
                <c:pt idx="9">
                  <c:v>0.19692943036689781</c:v>
                </c:pt>
                <c:pt idx="10">
                  <c:v>0.2</c:v>
                </c:pt>
                <c:pt idx="11">
                  <c:v>0.24000000000000002</c:v>
                </c:pt>
                <c:pt idx="12">
                  <c:v>0.24536173186091945</c:v>
                </c:pt>
                <c:pt idx="13">
                  <c:v>0.25598375300111553</c:v>
                </c:pt>
                <c:pt idx="14">
                  <c:v>0.28000000000000003</c:v>
                </c:pt>
                <c:pt idx="15">
                  <c:v>0.28423476003753922</c:v>
                </c:pt>
                <c:pt idx="16">
                  <c:v>0.30354972334097979</c:v>
                </c:pt>
                <c:pt idx="17">
                  <c:v>0.3147532905979184</c:v>
                </c:pt>
                <c:pt idx="18">
                  <c:v>0.32</c:v>
                </c:pt>
                <c:pt idx="19">
                  <c:v>0.34668246444094808</c:v>
                </c:pt>
                <c:pt idx="20">
                  <c:v>0.36</c:v>
                </c:pt>
                <c:pt idx="21">
                  <c:v>0.36266971111294716</c:v>
                </c:pt>
                <c:pt idx="22">
                  <c:v>0.37483145030610676</c:v>
                </c:pt>
                <c:pt idx="23">
                  <c:v>0.38883973155612045</c:v>
                </c:pt>
                <c:pt idx="24">
                  <c:v>0.39999999999999997</c:v>
                </c:pt>
                <c:pt idx="25">
                  <c:v>0.40797815973215706</c:v>
                </c:pt>
                <c:pt idx="26">
                  <c:v>0.42086676424720548</c:v>
                </c:pt>
                <c:pt idx="27">
                  <c:v>0.43862430678262637</c:v>
                </c:pt>
                <c:pt idx="28">
                  <c:v>0.43999999999999995</c:v>
                </c:pt>
                <c:pt idx="29">
                  <c:v>0.46509829327185609</c:v>
                </c:pt>
                <c:pt idx="30">
                  <c:v>0.47999999999999993</c:v>
                </c:pt>
                <c:pt idx="31">
                  <c:v>0.49179125000001167</c:v>
                </c:pt>
                <c:pt idx="32">
                  <c:v>0.51999999999999991</c:v>
                </c:pt>
                <c:pt idx="33">
                  <c:v>0.52980405250495299</c:v>
                </c:pt>
                <c:pt idx="34">
                  <c:v>0.55999999999999994</c:v>
                </c:pt>
                <c:pt idx="35">
                  <c:v>0.5647837425018527</c:v>
                </c:pt>
                <c:pt idx="36">
                  <c:v>0.58993310428366275</c:v>
                </c:pt>
                <c:pt idx="37">
                  <c:v>0.6</c:v>
                </c:pt>
                <c:pt idx="38">
                  <c:v>0.61238206221393565</c:v>
                </c:pt>
                <c:pt idx="39">
                  <c:v>0.6293652077891152</c:v>
                </c:pt>
                <c:pt idx="40">
                  <c:v>0.64</c:v>
                </c:pt>
                <c:pt idx="41">
                  <c:v>0.67555579377126973</c:v>
                </c:pt>
                <c:pt idx="42">
                  <c:v>0.68</c:v>
                </c:pt>
                <c:pt idx="43">
                  <c:v>0.69323514376554551</c:v>
                </c:pt>
                <c:pt idx="44">
                  <c:v>0.71702423575089169</c:v>
                </c:pt>
                <c:pt idx="45">
                  <c:v>0.72000000000000008</c:v>
                </c:pt>
                <c:pt idx="46">
                  <c:v>0.76000000000000012</c:v>
                </c:pt>
                <c:pt idx="47">
                  <c:v>0.78440015624988912</c:v>
                </c:pt>
                <c:pt idx="48">
                  <c:v>0.80000000000000016</c:v>
                </c:pt>
                <c:pt idx="49">
                  <c:v>0.84000000000000019</c:v>
                </c:pt>
                <c:pt idx="50">
                  <c:v>0.84290499999998703</c:v>
                </c:pt>
                <c:pt idx="51">
                  <c:v>0.85896608193006097</c:v>
                </c:pt>
                <c:pt idx="52">
                  <c:v>0.88000000000000023</c:v>
                </c:pt>
                <c:pt idx="53">
                  <c:v>0.91138624250173195</c:v>
                </c:pt>
                <c:pt idx="54">
                  <c:v>0.92000000000000026</c:v>
                </c:pt>
                <c:pt idx="55">
                  <c:v>0.93778062000116902</c:v>
                </c:pt>
                <c:pt idx="56">
                  <c:v>0.9594407695266004</c:v>
                </c:pt>
                <c:pt idx="57">
                  <c:v>0.9600000000000003</c:v>
                </c:pt>
                <c:pt idx="58">
                  <c:v>0.97520296994209199</c:v>
                </c:pt>
                <c:pt idx="59">
                  <c:v>0.98653489005791284</c:v>
                </c:pt>
                <c:pt idx="60">
                  <c:v>1.0000000000000002</c:v>
                </c:pt>
                <c:pt idx="61">
                  <c:v>1.0152229312782033</c:v>
                </c:pt>
                <c:pt idx="62">
                  <c:v>1.025513003598598</c:v>
                </c:pt>
                <c:pt idx="63">
                  <c:v>1.0388561562706013</c:v>
                </c:pt>
                <c:pt idx="64">
                  <c:v>1.0400000000000003</c:v>
                </c:pt>
                <c:pt idx="65">
                  <c:v>1.0702719961576599</c:v>
                </c:pt>
                <c:pt idx="66">
                  <c:v>1.0800000000000003</c:v>
                </c:pt>
                <c:pt idx="67">
                  <c:v>1.1104801999451503</c:v>
                </c:pt>
                <c:pt idx="68">
                  <c:v>1.1200000000000003</c:v>
                </c:pt>
                <c:pt idx="69">
                  <c:v>1.1315175681300729</c:v>
                </c:pt>
                <c:pt idx="70">
                  <c:v>1.1480812266633607</c:v>
                </c:pt>
                <c:pt idx="71">
                  <c:v>1.1600000000000004</c:v>
                </c:pt>
                <c:pt idx="72">
                  <c:v>1.1669712425019205</c:v>
                </c:pt>
                <c:pt idx="73">
                  <c:v>1.1872613245034291</c:v>
                </c:pt>
                <c:pt idx="74">
                  <c:v>1.2000000000000004</c:v>
                </c:pt>
                <c:pt idx="75">
                  <c:v>1.2009131250000065</c:v>
                </c:pt>
                <c:pt idx="76">
                  <c:v>1.2171955679545952</c:v>
                </c:pt>
                <c:pt idx="77">
                  <c:v>1.2400000000000004</c:v>
                </c:pt>
                <c:pt idx="78">
                  <c:v>1.2414206200025086</c:v>
                </c:pt>
                <c:pt idx="79">
                  <c:v>1.2541144968229876</c:v>
                </c:pt>
                <c:pt idx="80">
                  <c:v>1.2786742259619783</c:v>
                </c:pt>
                <c:pt idx="81">
                  <c:v>1.2800000000000005</c:v>
                </c:pt>
                <c:pt idx="82">
                  <c:v>1.2945527972363</c:v>
                </c:pt>
                <c:pt idx="83">
                  <c:v>1.3077906021683434</c:v>
                </c:pt>
                <c:pt idx="84">
                  <c:v>1.3200000000000005</c:v>
                </c:pt>
                <c:pt idx="85">
                  <c:v>1.3302681175056883</c:v>
                </c:pt>
                <c:pt idx="86">
                  <c:v>1.3419154147671897</c:v>
                </c:pt>
                <c:pt idx="87">
                  <c:v>1.3600000000000005</c:v>
                </c:pt>
                <c:pt idx="88">
                  <c:v>1.3615001562500104</c:v>
                </c:pt>
                <c:pt idx="89">
                  <c:v>1.3726943955522399</c:v>
                </c:pt>
                <c:pt idx="90">
                  <c:v>1.4000000000000006</c:v>
                </c:pt>
                <c:pt idx="91">
                  <c:v>1.4029207762525184</c:v>
                </c:pt>
                <c:pt idx="92">
                  <c:v>1.4218593870123653</c:v>
                </c:pt>
                <c:pt idx="93">
                  <c:v>1.4393327663262017</c:v>
                </c:pt>
                <c:pt idx="94">
                  <c:v>1.4400000000000006</c:v>
                </c:pt>
                <c:pt idx="95">
                  <c:v>1.4499800990788008</c:v>
                </c:pt>
                <c:pt idx="96">
                  <c:v>1.4793324927113871</c:v>
                </c:pt>
                <c:pt idx="97">
                  <c:v>1.4800000000000006</c:v>
                </c:pt>
                <c:pt idx="98">
                  <c:v>1.4981186254741123</c:v>
                </c:pt>
                <c:pt idx="99">
                  <c:v>1.5186462097329403</c:v>
                </c:pt>
                <c:pt idx="100">
                  <c:v>1.5200000000000007</c:v>
                </c:pt>
                <c:pt idx="101">
                  <c:v>1.5573676050116938</c:v>
                </c:pt>
                <c:pt idx="102">
                  <c:v>1.5600000000000007</c:v>
                </c:pt>
                <c:pt idx="103">
                  <c:v>1.5714829335325016</c:v>
                </c:pt>
                <c:pt idx="104">
                  <c:v>1.5888089336070244</c:v>
                </c:pt>
                <c:pt idx="105">
                  <c:v>1.5994860345329827</c:v>
                </c:pt>
                <c:pt idx="106">
                  <c:v>1.6000000000000008</c:v>
                </c:pt>
                <c:pt idx="107">
                  <c:v>1.615711281561824</c:v>
                </c:pt>
                <c:pt idx="108">
                  <c:v>1.6312178830412662</c:v>
                </c:pt>
                <c:pt idx="109">
                  <c:v>1.6400000000000008</c:v>
                </c:pt>
                <c:pt idx="110">
                  <c:v>1.6501800963698281</c:v>
                </c:pt>
                <c:pt idx="111">
                  <c:v>1.6604065677354274</c:v>
                </c:pt>
                <c:pt idx="112">
                  <c:v>1.6800000000000008</c:v>
                </c:pt>
                <c:pt idx="113">
                  <c:v>1.6810668675018821</c:v>
                </c:pt>
                <c:pt idx="114">
                  <c:v>1.6933009921981426</c:v>
                </c:pt>
                <c:pt idx="115">
                  <c:v>1.7078933563782188</c:v>
                </c:pt>
                <c:pt idx="116">
                  <c:v>1.7200000000000009</c:v>
                </c:pt>
                <c:pt idx="117">
                  <c:v>1.7344201412575915</c:v>
                </c:pt>
                <c:pt idx="118">
                  <c:v>1.7515622468362353</c:v>
                </c:pt>
                <c:pt idx="119">
                  <c:v>1.7600000000000009</c:v>
                </c:pt>
                <c:pt idx="120">
                  <c:v>1.7674899748231165</c:v>
                </c:pt>
                <c:pt idx="121">
                  <c:v>1.8000000000000009</c:v>
                </c:pt>
                <c:pt idx="122">
                  <c:v>1.8072264012512977</c:v>
                </c:pt>
                <c:pt idx="123">
                  <c:v>1.824019163560374</c:v>
                </c:pt>
                <c:pt idx="124">
                  <c:v>1.840000000000001</c:v>
                </c:pt>
                <c:pt idx="125">
                  <c:v>1.851287641261316</c:v>
                </c:pt>
                <c:pt idx="126">
                  <c:v>1.880000000000001</c:v>
                </c:pt>
                <c:pt idx="127">
                  <c:v>1.8900913987519419</c:v>
                </c:pt>
                <c:pt idx="128">
                  <c:v>1.920000000000001</c:v>
                </c:pt>
                <c:pt idx="129">
                  <c:v>1.9265432812500438</c:v>
                </c:pt>
                <c:pt idx="130">
                  <c:v>1.9401412739675921</c:v>
                </c:pt>
                <c:pt idx="131">
                  <c:v>1.9504112860736018</c:v>
                </c:pt>
                <c:pt idx="132">
                  <c:v>1.9600000000000011</c:v>
                </c:pt>
                <c:pt idx="133">
                  <c:v>1.9782601187782241</c:v>
                </c:pt>
                <c:pt idx="134">
                  <c:v>1.9888889442168003</c:v>
                </c:pt>
                <c:pt idx="135">
                  <c:v>2.0000000000000009</c:v>
                </c:pt>
                <c:pt idx="136">
                  <c:v>2.003173750000022</c:v>
                </c:pt>
                <c:pt idx="137">
                  <c:v>2.0400000000000009</c:v>
                </c:pt>
                <c:pt idx="138">
                  <c:v>2.0437254662506494</c:v>
                </c:pt>
                <c:pt idx="139">
                  <c:v>2.066638142758463</c:v>
                </c:pt>
                <c:pt idx="140">
                  <c:v>2.080000000000001</c:v>
                </c:pt>
                <c:pt idx="141">
                  <c:v>2.0897324218750652</c:v>
                </c:pt>
                <c:pt idx="142">
                  <c:v>2.120000000000001</c:v>
                </c:pt>
                <c:pt idx="143">
                  <c:v>2.1421206981263961</c:v>
                </c:pt>
                <c:pt idx="144">
                  <c:v>2.160000000000001</c:v>
                </c:pt>
                <c:pt idx="145">
                  <c:v>2.1970972656252448</c:v>
                </c:pt>
                <c:pt idx="146">
                  <c:v>2.2000000000000011</c:v>
                </c:pt>
                <c:pt idx="147">
                  <c:v>2.2244677695913588</c:v>
                </c:pt>
                <c:pt idx="148">
                  <c:v>2.2400000000000011</c:v>
                </c:pt>
                <c:pt idx="149">
                  <c:v>2.2520013912575756</c:v>
                </c:pt>
                <c:pt idx="150">
                  <c:v>2.2800000000000011</c:v>
                </c:pt>
                <c:pt idx="151">
                  <c:v>2.2856810812531618</c:v>
                </c:pt>
                <c:pt idx="152">
                  <c:v>2.3194524583831826</c:v>
                </c:pt>
                <c:pt idx="153">
                  <c:v>2.3200000000000012</c:v>
                </c:pt>
                <c:pt idx="154">
                  <c:v>2.3600000000000012</c:v>
                </c:pt>
                <c:pt idx="155">
                  <c:v>2.3650073437500345</c:v>
                </c:pt>
                <c:pt idx="156">
                  <c:v>2.3936843744187373</c:v>
                </c:pt>
                <c:pt idx="157">
                  <c:v>2.4000000000000012</c:v>
                </c:pt>
                <c:pt idx="158">
                  <c:v>2.4228521875001516</c:v>
                </c:pt>
                <c:pt idx="159">
                  <c:v>2.4400000000000013</c:v>
                </c:pt>
                <c:pt idx="160">
                  <c:v>2.473652641261463</c:v>
                </c:pt>
                <c:pt idx="161">
                  <c:v>2.4800000000000013</c:v>
                </c:pt>
                <c:pt idx="162">
                  <c:v>2.4925626437532062</c:v>
                </c:pt>
                <c:pt idx="163">
                  <c:v>2.5200000000000014</c:v>
                </c:pt>
                <c:pt idx="164">
                  <c:v>2.5498274875033204</c:v>
                </c:pt>
                <c:pt idx="165">
                  <c:v>2.5600000000000014</c:v>
                </c:pt>
                <c:pt idx="166">
                  <c:v>2.5675462310912178</c:v>
                </c:pt>
                <c:pt idx="167">
                  <c:v>2.5842926512475817</c:v>
                </c:pt>
                <c:pt idx="168">
                  <c:v>2.6000000000000014</c:v>
                </c:pt>
                <c:pt idx="169">
                  <c:v>2.6144578100007205</c:v>
                </c:pt>
                <c:pt idx="170">
                  <c:v>2.6296127507772531</c:v>
                </c:pt>
                <c:pt idx="171">
                  <c:v>2.6400000000000015</c:v>
                </c:pt>
                <c:pt idx="172">
                  <c:v>2.6800000000000015</c:v>
                </c:pt>
                <c:pt idx="173">
                  <c:v>2.6837931250000264</c:v>
                </c:pt>
                <c:pt idx="174">
                  <c:v>2.7022461305938053</c:v>
                </c:pt>
                <c:pt idx="175">
                  <c:v>2.7170563248556041</c:v>
                </c:pt>
                <c:pt idx="176">
                  <c:v>2.7200000000000015</c:v>
                </c:pt>
                <c:pt idx="177">
                  <c:v>2.7537360971554223</c:v>
                </c:pt>
                <c:pt idx="178">
                  <c:v>2.7600000000000016</c:v>
                </c:pt>
                <c:pt idx="179">
                  <c:v>2.767151200049998</c:v>
                </c:pt>
                <c:pt idx="180">
                  <c:v>2.7846995572724209</c:v>
                </c:pt>
                <c:pt idx="181">
                  <c:v>2.8000000000000016</c:v>
                </c:pt>
                <c:pt idx="182">
                  <c:v>2.8316676437533319</c:v>
                </c:pt>
                <c:pt idx="183">
                  <c:v>2.8400000000000016</c:v>
                </c:pt>
                <c:pt idx="184">
                  <c:v>2.8800000000000017</c:v>
                </c:pt>
                <c:pt idx="185">
                  <c:v>2.8803431250000036</c:v>
                </c:pt>
                <c:pt idx="186">
                  <c:v>2.9200000000000017</c:v>
                </c:pt>
                <c:pt idx="187">
                  <c:v>2.9306118750000718</c:v>
                </c:pt>
                <c:pt idx="188">
                  <c:v>2.9600000000000017</c:v>
                </c:pt>
                <c:pt idx="189">
                  <c:v>2.9825956250001497</c:v>
                </c:pt>
                <c:pt idx="190">
                  <c:v>3.0000000000000018</c:v>
                </c:pt>
                <c:pt idx="191">
                  <c:v>3.0005812350075014</c:v>
                </c:pt>
                <c:pt idx="192">
                  <c:v>3.021943114866473</c:v>
                </c:pt>
                <c:pt idx="193">
                  <c:v>3.0400000000000018</c:v>
                </c:pt>
                <c:pt idx="194">
                  <c:v>3.0535331100113319</c:v>
                </c:pt>
                <c:pt idx="195">
                  <c:v>3.0708483023635686</c:v>
                </c:pt>
                <c:pt idx="196">
                  <c:v>3.0800000000000018</c:v>
                </c:pt>
                <c:pt idx="197">
                  <c:v>3.1016326562501435</c:v>
                </c:pt>
                <c:pt idx="198">
                  <c:v>3.1200000000000019</c:v>
                </c:pt>
                <c:pt idx="199">
                  <c:v>3.1219518750000153</c:v>
                </c:pt>
                <c:pt idx="200">
                  <c:v>3.1387825909138245</c:v>
                </c:pt>
                <c:pt idx="201">
                  <c:v>3.1600000000000019</c:v>
                </c:pt>
                <c:pt idx="202">
                  <c:v>3.1736599750125838</c:v>
                </c:pt>
                <c:pt idx="203">
                  <c:v>3.1850065919551187</c:v>
                </c:pt>
                <c:pt idx="204">
                  <c:v>3.200000000000002</c:v>
                </c:pt>
                <c:pt idx="205">
                  <c:v>3.2272156100076757</c:v>
                </c:pt>
                <c:pt idx="206">
                  <c:v>3.240000000000002</c:v>
                </c:pt>
                <c:pt idx="207">
                  <c:v>3.2654351562501684</c:v>
                </c:pt>
                <c:pt idx="208">
                  <c:v>3.280000000000002</c:v>
                </c:pt>
                <c:pt idx="209">
                  <c:v>3.2997606250001317</c:v>
                </c:pt>
                <c:pt idx="210">
                  <c:v>3.3121662089061537</c:v>
                </c:pt>
                <c:pt idx="211">
                  <c:v>3.3200000000000021</c:v>
                </c:pt>
                <c:pt idx="212">
                  <c:v>3.3284162410329716</c:v>
                </c:pt>
                <c:pt idx="213">
                  <c:v>3.3457822751221742</c:v>
                </c:pt>
                <c:pt idx="214">
                  <c:v>3.3600000000000021</c:v>
                </c:pt>
                <c:pt idx="215">
                  <c:v>3.3668219812999967</c:v>
                </c:pt>
                <c:pt idx="216">
                  <c:v>3.3994745017276289</c:v>
                </c:pt>
                <c:pt idx="217">
                  <c:v>3.4000000000000021</c:v>
                </c:pt>
                <c:pt idx="218">
                  <c:v>3.4250604869331052</c:v>
                </c:pt>
                <c:pt idx="219">
                  <c:v>3.4400000000000022</c:v>
                </c:pt>
                <c:pt idx="220">
                  <c:v>3.4562337500001088</c:v>
                </c:pt>
                <c:pt idx="221">
                  <c:v>3.4706368329017239</c:v>
                </c:pt>
                <c:pt idx="222">
                  <c:v>3.4800000000000022</c:v>
                </c:pt>
                <c:pt idx="223">
                  <c:v>3.4907174875031961</c:v>
                </c:pt>
                <c:pt idx="224">
                  <c:v>3.5087619051491856</c:v>
                </c:pt>
                <c:pt idx="225">
                  <c:v>3.5200000000000022</c:v>
                </c:pt>
                <c:pt idx="226">
                  <c:v>3.5219758219031188</c:v>
                </c:pt>
                <c:pt idx="227">
                  <c:v>3.5375372770489619</c:v>
                </c:pt>
                <c:pt idx="228">
                  <c:v>3.5600000000000023</c:v>
                </c:pt>
                <c:pt idx="229">
                  <c:v>3.5607332712550042</c:v>
                </c:pt>
                <c:pt idx="230">
                  <c:v>3.5733188212506346</c:v>
                </c:pt>
                <c:pt idx="231">
                  <c:v>3.5955515731704293</c:v>
                </c:pt>
                <c:pt idx="232">
                  <c:v>3.6000000000000023</c:v>
                </c:pt>
                <c:pt idx="233">
                  <c:v>3.6101128113462089</c:v>
                </c:pt>
                <c:pt idx="234">
                  <c:v>3.622099620289112</c:v>
                </c:pt>
                <c:pt idx="235">
                  <c:v>3.6400000000000023</c:v>
                </c:pt>
                <c:pt idx="236">
                  <c:v>3.6459831097781588</c:v>
                </c:pt>
                <c:pt idx="237">
                  <c:v>3.6800000000000024</c:v>
                </c:pt>
                <c:pt idx="238">
                  <c:v>3.6840236468875212</c:v>
                </c:pt>
                <c:pt idx="239">
                  <c:v>3.6940237209311175</c:v>
                </c:pt>
                <c:pt idx="240">
                  <c:v>3.7102989883416102</c:v>
                </c:pt>
                <c:pt idx="241">
                  <c:v>3.7200000000000024</c:v>
                </c:pt>
                <c:pt idx="242">
                  <c:v>3.7337101512513415</c:v>
                </c:pt>
                <c:pt idx="243">
                  <c:v>3.748405360553948</c:v>
                </c:pt>
                <c:pt idx="244">
                  <c:v>3.7600000000000025</c:v>
                </c:pt>
                <c:pt idx="245">
                  <c:v>3.764931396260025</c:v>
                </c:pt>
                <c:pt idx="246">
                  <c:v>3.7791897124307412</c:v>
                </c:pt>
                <c:pt idx="247">
                  <c:v>3.8000000000000025</c:v>
                </c:pt>
                <c:pt idx="248">
                  <c:v>3.8013307762512607</c:v>
                </c:pt>
                <c:pt idx="249">
                  <c:v>3.8130387255219174</c:v>
                </c:pt>
                <c:pt idx="250">
                  <c:v>3.8249098379905959</c:v>
                </c:pt>
                <c:pt idx="251">
                  <c:v>3.8400000000000025</c:v>
                </c:pt>
                <c:pt idx="252">
                  <c:v>3.8500706250000687</c:v>
                </c:pt>
                <c:pt idx="253">
                  <c:v>3.8653097875934805</c:v>
                </c:pt>
                <c:pt idx="254">
                  <c:v>3.8765735909083334</c:v>
                </c:pt>
                <c:pt idx="255">
                  <c:v>3.8800000000000026</c:v>
                </c:pt>
                <c:pt idx="256">
                  <c:v>3.897223630637257</c:v>
                </c:pt>
                <c:pt idx="257">
                  <c:v>3.9072688354758616</c:v>
                </c:pt>
                <c:pt idx="258">
                  <c:v>3.9200000000000026</c:v>
                </c:pt>
                <c:pt idx="259">
                  <c:v>3.9231113562999727</c:v>
                </c:pt>
                <c:pt idx="260">
                  <c:v>3.9395994404555479</c:v>
                </c:pt>
                <c:pt idx="261">
                  <c:v>3.9505519528430066</c:v>
                </c:pt>
                <c:pt idx="262">
                  <c:v>3.9600000000000026</c:v>
                </c:pt>
                <c:pt idx="263">
                  <c:v>3.9751702875125945</c:v>
                </c:pt>
                <c:pt idx="264">
                  <c:v>4.0000000000000027</c:v>
                </c:pt>
                <c:pt idx="265">
                  <c:v>4.0083232737515635</c:v>
                </c:pt>
                <c:pt idx="266">
                  <c:v>4.0264006776152854</c:v>
                </c:pt>
                <c:pt idx="267">
                  <c:v>4.0400000000000027</c:v>
                </c:pt>
                <c:pt idx="268">
                  <c:v>4.0426631175017773</c:v>
                </c:pt>
                <c:pt idx="269">
                  <c:v>4.0566726715467025</c:v>
                </c:pt>
                <c:pt idx="270">
                  <c:v>4.0673264219305887</c:v>
                </c:pt>
                <c:pt idx="271">
                  <c:v>4.0800000000000027</c:v>
                </c:pt>
                <c:pt idx="272">
                  <c:v>4.0811713862898769</c:v>
                </c:pt>
                <c:pt idx="273">
                  <c:v>4.1064363028315238</c:v>
                </c:pt>
                <c:pt idx="274">
                  <c:v>4.1200000000000028</c:v>
                </c:pt>
                <c:pt idx="275">
                  <c:v>4.1236031100073633</c:v>
                </c:pt>
                <c:pt idx="276">
                  <c:v>4.1381567814684876</c:v>
                </c:pt>
                <c:pt idx="277">
                  <c:v>4.154647395422491</c:v>
                </c:pt>
                <c:pt idx="278">
                  <c:v>4.1600000000000028</c:v>
                </c:pt>
                <c:pt idx="279">
                  <c:v>4.1768506150043629</c:v>
                </c:pt>
                <c:pt idx="280">
                  <c:v>4.1899895957481128</c:v>
                </c:pt>
                <c:pt idx="281">
                  <c:v>4.2000000000000028</c:v>
                </c:pt>
                <c:pt idx="282">
                  <c:v>4.2012806150049524</c:v>
                </c:pt>
                <c:pt idx="283">
                  <c:v>4.2184122348886355</c:v>
                </c:pt>
                <c:pt idx="284">
                  <c:v>4.2400000000000029</c:v>
                </c:pt>
                <c:pt idx="285">
                  <c:v>4.2454603124997954</c:v>
                </c:pt>
                <c:pt idx="286">
                  <c:v>4.2572569276931693</c:v>
                </c:pt>
                <c:pt idx="287">
                  <c:v>4.2800000000000029</c:v>
                </c:pt>
                <c:pt idx="288">
                  <c:v>4.2933006175013748</c:v>
                </c:pt>
                <c:pt idx="289">
                  <c:v>4.3146190817054801</c:v>
                </c:pt>
                <c:pt idx="290">
                  <c:v>4.3200000000000029</c:v>
                </c:pt>
                <c:pt idx="291">
                  <c:v>4.326055566432645</c:v>
                </c:pt>
                <c:pt idx="292">
                  <c:v>4.347742680688623</c:v>
                </c:pt>
                <c:pt idx="293">
                  <c:v>4.3578336558331765</c:v>
                </c:pt>
                <c:pt idx="294">
                  <c:v>4.360000000000003</c:v>
                </c:pt>
                <c:pt idx="295">
                  <c:v>4.3702801562496134</c:v>
                </c:pt>
                <c:pt idx="296">
                  <c:v>4.3806600763054995</c:v>
                </c:pt>
                <c:pt idx="297">
                  <c:v>4.400000000000003</c:v>
                </c:pt>
                <c:pt idx="298">
                  <c:v>4.4057553515475227</c:v>
                </c:pt>
                <c:pt idx="299">
                  <c:v>4.4221789234233988</c:v>
                </c:pt>
                <c:pt idx="300">
                  <c:v>4.4376824009461471</c:v>
                </c:pt>
                <c:pt idx="301">
                  <c:v>4.4400000000000031</c:v>
                </c:pt>
                <c:pt idx="302">
                  <c:v>4.4489306200009153</c:v>
                </c:pt>
                <c:pt idx="303">
                  <c:v>4.4793488904063992</c:v>
                </c:pt>
                <c:pt idx="304">
                  <c:v>4.4800000000000031</c:v>
                </c:pt>
                <c:pt idx="305">
                  <c:v>4.4986839062492958</c:v>
                </c:pt>
                <c:pt idx="306">
                  <c:v>4.5141413439406115</c:v>
                </c:pt>
                <c:pt idx="307">
                  <c:v>4.5200000000000031</c:v>
                </c:pt>
                <c:pt idx="308">
                  <c:v>4.5544201063733887</c:v>
                </c:pt>
                <c:pt idx="309">
                  <c:v>4.5600000000000032</c:v>
                </c:pt>
                <c:pt idx="310">
                  <c:v>4.5695558850913578</c:v>
                </c:pt>
                <c:pt idx="311">
                  <c:v>4.5884500823976957</c:v>
                </c:pt>
                <c:pt idx="312">
                  <c:v>4.6000000000000032</c:v>
                </c:pt>
                <c:pt idx="313">
                  <c:v>4.6185006100067998</c:v>
                </c:pt>
                <c:pt idx="314">
                  <c:v>4.6362047314202037</c:v>
                </c:pt>
                <c:pt idx="315">
                  <c:v>4.6400000000000032</c:v>
                </c:pt>
                <c:pt idx="316">
                  <c:v>4.6585701337998113</c:v>
                </c:pt>
                <c:pt idx="317">
                  <c:v>4.6703566082796852</c:v>
                </c:pt>
                <c:pt idx="318">
                  <c:v>4.6800000000000033</c:v>
                </c:pt>
                <c:pt idx="319">
                  <c:v>4.6892356249996539</c:v>
                </c:pt>
                <c:pt idx="320">
                  <c:v>4.7176401039191074</c:v>
                </c:pt>
                <c:pt idx="321">
                  <c:v>4.7200000000000033</c:v>
                </c:pt>
                <c:pt idx="322">
                  <c:v>4.7600000000000033</c:v>
                </c:pt>
                <c:pt idx="323">
                  <c:v>4.7759651487512738</c:v>
                </c:pt>
                <c:pt idx="324">
                  <c:v>4.7860110225966626</c:v>
                </c:pt>
                <c:pt idx="325">
                  <c:v>4.8000000000000034</c:v>
                </c:pt>
                <c:pt idx="326">
                  <c:v>4.8020807762524234</c:v>
                </c:pt>
                <c:pt idx="327">
                  <c:v>4.8400000000000034</c:v>
                </c:pt>
                <c:pt idx="328">
                  <c:v>4.8451381249998091</c:v>
                </c:pt>
                <c:pt idx="329">
                  <c:v>4.8712118860439597</c:v>
                </c:pt>
                <c:pt idx="330">
                  <c:v>4.8800000000000034</c:v>
                </c:pt>
                <c:pt idx="331">
                  <c:v>4.8914868749995692</c:v>
                </c:pt>
                <c:pt idx="332">
                  <c:v>4.9041819870793661</c:v>
                </c:pt>
                <c:pt idx="333">
                  <c:v>4.9200000000000035</c:v>
                </c:pt>
                <c:pt idx="334">
                  <c:v>4.938390153749932</c:v>
                </c:pt>
                <c:pt idx="335">
                  <c:v>4.9600000000000035</c:v>
                </c:pt>
                <c:pt idx="336">
                  <c:v>4.9817843749991795</c:v>
                </c:pt>
                <c:pt idx="337">
                  <c:v>5</c:v>
                </c:pt>
              </c:numCache>
            </c:numRef>
          </c:xVal>
          <c:yVal>
            <c:numRef>
              <c:f>Sheet1!$E$5:$E$342</c:f>
              <c:numCache>
                <c:formatCode>0.0000E+00</c:formatCode>
                <c:ptCount val="338"/>
                <c:pt idx="0">
                  <c:v>179.99999999999997</c:v>
                </c:pt>
                <c:pt idx="1">
                  <c:v>179.99999999999997</c:v>
                </c:pt>
                <c:pt idx="2">
                  <c:v>179.99999100733578</c:v>
                </c:pt>
                <c:pt idx="3">
                  <c:v>179.06641643715935</c:v>
                </c:pt>
                <c:pt idx="4">
                  <c:v>178.42499541286242</c:v>
                </c:pt>
                <c:pt idx="5">
                  <c:v>177.4359967651518</c:v>
                </c:pt>
                <c:pt idx="6">
                  <c:v>176.74790315963514</c:v>
                </c:pt>
                <c:pt idx="7">
                  <c:v>174.43656145552583</c:v>
                </c:pt>
                <c:pt idx="8">
                  <c:v>172.82798579657191</c:v>
                </c:pt>
                <c:pt idx="9">
                  <c:v>171.12413102844778</c:v>
                </c:pt>
                <c:pt idx="10">
                  <c:v>170.79889860261827</c:v>
                </c:pt>
                <c:pt idx="11">
                  <c:v>166.56850759838008</c:v>
                </c:pt>
                <c:pt idx="12">
                  <c:v>166.00158624770026</c:v>
                </c:pt>
                <c:pt idx="13">
                  <c:v>164.77675146674849</c:v>
                </c:pt>
                <c:pt idx="14">
                  <c:v>161.82089345077938</c:v>
                </c:pt>
                <c:pt idx="15">
                  <c:v>161.29952827561846</c:v>
                </c:pt>
                <c:pt idx="16">
                  <c:v>158.85134477627153</c:v>
                </c:pt>
                <c:pt idx="17">
                  <c:v>157.49772545306223</c:v>
                </c:pt>
                <c:pt idx="18">
                  <c:v>156.83001417171332</c:v>
                </c:pt>
                <c:pt idx="19">
                  <c:v>153.42858350746008</c:v>
                </c:pt>
                <c:pt idx="20">
                  <c:v>151.74358974763015</c:v>
                </c:pt>
                <c:pt idx="21">
                  <c:v>151.40555424518791</c:v>
                </c:pt>
                <c:pt idx="22">
                  <c:v>149.9396279408499</c:v>
                </c:pt>
                <c:pt idx="23">
                  <c:v>148.25514736951305</c:v>
                </c:pt>
                <c:pt idx="24">
                  <c:v>146.78223615695035</c:v>
                </c:pt>
                <c:pt idx="25">
                  <c:v>145.72209779757404</c:v>
                </c:pt>
                <c:pt idx="26">
                  <c:v>144.11577275104895</c:v>
                </c:pt>
                <c:pt idx="27">
                  <c:v>141.91944086111928</c:v>
                </c:pt>
                <c:pt idx="28">
                  <c:v>141.76648180910794</c:v>
                </c:pt>
                <c:pt idx="29">
                  <c:v>138.9435166482771</c:v>
                </c:pt>
                <c:pt idx="30">
                  <c:v>137.11788928009454</c:v>
                </c:pt>
                <c:pt idx="31">
                  <c:v>135.67327691765004</c:v>
                </c:pt>
                <c:pt idx="32">
                  <c:v>132.63597570130915</c:v>
                </c:pt>
                <c:pt idx="33">
                  <c:v>131.58041595989613</c:v>
                </c:pt>
                <c:pt idx="34">
                  <c:v>128.15726353482256</c:v>
                </c:pt>
                <c:pt idx="35">
                  <c:v>127.61499667776503</c:v>
                </c:pt>
                <c:pt idx="36">
                  <c:v>125.31301896400306</c:v>
                </c:pt>
                <c:pt idx="37">
                  <c:v>124.33761993792028</c:v>
                </c:pt>
                <c:pt idx="38">
                  <c:v>123.13749853450112</c:v>
                </c:pt>
                <c:pt idx="39">
                  <c:v>121.51335454375183</c:v>
                </c:pt>
                <c:pt idx="40">
                  <c:v>120.48273921096548</c:v>
                </c:pt>
                <c:pt idx="41">
                  <c:v>117.0358203385816</c:v>
                </c:pt>
                <c:pt idx="42">
                  <c:v>116.61050788536235</c:v>
                </c:pt>
                <c:pt idx="43">
                  <c:v>115.34497970165583</c:v>
                </c:pt>
                <c:pt idx="44">
                  <c:v>113.10084754607087</c:v>
                </c:pt>
                <c:pt idx="45">
                  <c:v>112.81597989390234</c:v>
                </c:pt>
                <c:pt idx="46">
                  <c:v>108.9928465095324</c:v>
                </c:pt>
                <c:pt idx="47">
                  <c:v>106.66071246259679</c:v>
                </c:pt>
                <c:pt idx="48">
                  <c:v>105.1524572329844</c:v>
                </c:pt>
                <c:pt idx="49">
                  <c:v>101.28482031723915</c:v>
                </c:pt>
                <c:pt idx="50">
                  <c:v>101.00405313309547</c:v>
                </c:pt>
                <c:pt idx="51">
                  <c:v>101.21699999925883</c:v>
                </c:pt>
                <c:pt idx="52">
                  <c:v>100.93312535637898</c:v>
                </c:pt>
                <c:pt idx="53">
                  <c:v>100.50995510388077</c:v>
                </c:pt>
                <c:pt idx="54">
                  <c:v>100.68870099028807</c:v>
                </c:pt>
                <c:pt idx="55">
                  <c:v>101.05771773036355</c:v>
                </c:pt>
                <c:pt idx="56">
                  <c:v>101.16044866200559</c:v>
                </c:pt>
                <c:pt idx="57">
                  <c:v>101.17407832856819</c:v>
                </c:pt>
                <c:pt idx="58">
                  <c:v>101.55684363798278</c:v>
                </c:pt>
                <c:pt idx="59">
                  <c:v>101.90389291114231</c:v>
                </c:pt>
                <c:pt idx="60">
                  <c:v>102.2850747138081</c:v>
                </c:pt>
                <c:pt idx="61">
                  <c:v>102.71479484151624</c:v>
                </c:pt>
                <c:pt idx="62">
                  <c:v>102.9761062863742</c:v>
                </c:pt>
                <c:pt idx="63">
                  <c:v>103.35662571708814</c:v>
                </c:pt>
                <c:pt idx="64">
                  <c:v>103.39094368987543</c:v>
                </c:pt>
                <c:pt idx="65">
                  <c:v>104.29422813880146</c:v>
                </c:pt>
                <c:pt idx="66">
                  <c:v>104.54585984775154</c:v>
                </c:pt>
                <c:pt idx="67">
                  <c:v>105.41501713376971</c:v>
                </c:pt>
                <c:pt idx="68">
                  <c:v>105.75259729230046</c:v>
                </c:pt>
                <c:pt idx="69">
                  <c:v>106.16292045613068</c:v>
                </c:pt>
                <c:pt idx="70">
                  <c:v>106.67288632519112</c:v>
                </c:pt>
                <c:pt idx="71">
                  <c:v>107.14193495059382</c:v>
                </c:pt>
                <c:pt idx="72">
                  <c:v>107.42554958813814</c:v>
                </c:pt>
                <c:pt idx="73">
                  <c:v>107.96666010961357</c:v>
                </c:pt>
                <c:pt idx="74">
                  <c:v>108.29371970015097</c:v>
                </c:pt>
                <c:pt idx="75">
                  <c:v>108.31625547821668</c:v>
                </c:pt>
                <c:pt idx="76">
                  <c:v>108.75636279973874</c:v>
                </c:pt>
                <c:pt idx="77">
                  <c:v>109.309447377998</c:v>
                </c:pt>
                <c:pt idx="78">
                  <c:v>109.34390424139521</c:v>
                </c:pt>
                <c:pt idx="79">
                  <c:v>109.60072277483091</c:v>
                </c:pt>
                <c:pt idx="80">
                  <c:v>110.16303839918108</c:v>
                </c:pt>
                <c:pt idx="81">
                  <c:v>110.20070450403475</c:v>
                </c:pt>
                <c:pt idx="82">
                  <c:v>110.62085261488812</c:v>
                </c:pt>
                <c:pt idx="83">
                  <c:v>110.77384910448092</c:v>
                </c:pt>
                <c:pt idx="84">
                  <c:v>110.97505574526598</c:v>
                </c:pt>
                <c:pt idx="85">
                  <c:v>111.14436668742741</c:v>
                </c:pt>
                <c:pt idx="86">
                  <c:v>111.24566290470939</c:v>
                </c:pt>
                <c:pt idx="87">
                  <c:v>111.38199234969159</c:v>
                </c:pt>
                <c:pt idx="88">
                  <c:v>111.39314623585797</c:v>
                </c:pt>
                <c:pt idx="89">
                  <c:v>111.47968328887259</c:v>
                </c:pt>
                <c:pt idx="90">
                  <c:v>111.50167232983091</c:v>
                </c:pt>
                <c:pt idx="91">
                  <c:v>111.49849864972859</c:v>
                </c:pt>
                <c:pt idx="92">
                  <c:v>111.59627521979603</c:v>
                </c:pt>
                <c:pt idx="93">
                  <c:v>111.63900504205098</c:v>
                </c:pt>
                <c:pt idx="94">
                  <c:v>111.63949963687908</c:v>
                </c:pt>
                <c:pt idx="95">
                  <c:v>111.64735660726122</c:v>
                </c:pt>
                <c:pt idx="96">
                  <c:v>111.65284145314652</c:v>
                </c:pt>
                <c:pt idx="97">
                  <c:v>111.6492511015816</c:v>
                </c:pt>
                <c:pt idx="98">
                  <c:v>111.60217479849887</c:v>
                </c:pt>
                <c:pt idx="99">
                  <c:v>111.48995726397374</c:v>
                </c:pt>
                <c:pt idx="100">
                  <c:v>111.48247187509773</c:v>
                </c:pt>
                <c:pt idx="101">
                  <c:v>111.47465347242343</c:v>
                </c:pt>
                <c:pt idx="102">
                  <c:v>111.47837759034756</c:v>
                </c:pt>
                <c:pt idx="103">
                  <c:v>111.49006593438143</c:v>
                </c:pt>
                <c:pt idx="104">
                  <c:v>111.49235075379676</c:v>
                </c:pt>
                <c:pt idx="105">
                  <c:v>111.59225494898205</c:v>
                </c:pt>
                <c:pt idx="106">
                  <c:v>111.59580808172056</c:v>
                </c:pt>
                <c:pt idx="107">
                  <c:v>111.70849081563809</c:v>
                </c:pt>
                <c:pt idx="108">
                  <c:v>111.8771747269717</c:v>
                </c:pt>
                <c:pt idx="109">
                  <c:v>111.99740363142122</c:v>
                </c:pt>
                <c:pt idx="110">
                  <c:v>112.10963196934709</c:v>
                </c:pt>
                <c:pt idx="111">
                  <c:v>112.20578368106042</c:v>
                </c:pt>
                <c:pt idx="112">
                  <c:v>112.51893257369157</c:v>
                </c:pt>
                <c:pt idx="113">
                  <c:v>112.53426346983557</c:v>
                </c:pt>
                <c:pt idx="114">
                  <c:v>112.78905366598237</c:v>
                </c:pt>
                <c:pt idx="115">
                  <c:v>113.07415268735778</c:v>
                </c:pt>
                <c:pt idx="116">
                  <c:v>113.34732289641488</c:v>
                </c:pt>
                <c:pt idx="117">
                  <c:v>113.67269028737996</c:v>
                </c:pt>
                <c:pt idx="118">
                  <c:v>114.1327335488678</c:v>
                </c:pt>
                <c:pt idx="119">
                  <c:v>114.3842166862112</c:v>
                </c:pt>
                <c:pt idx="120">
                  <c:v>114.62574394779405</c:v>
                </c:pt>
                <c:pt idx="121">
                  <c:v>115.67917532360134</c:v>
                </c:pt>
                <c:pt idx="122">
                  <c:v>115.91334104811473</c:v>
                </c:pt>
                <c:pt idx="123">
                  <c:v>116.45319392852352</c:v>
                </c:pt>
                <c:pt idx="124">
                  <c:v>117.20638022355223</c:v>
                </c:pt>
                <c:pt idx="125">
                  <c:v>117.73744338466317</c:v>
                </c:pt>
                <c:pt idx="126">
                  <c:v>118.98685491076991</c:v>
                </c:pt>
                <c:pt idx="127">
                  <c:v>119.42604556296354</c:v>
                </c:pt>
                <c:pt idx="128">
                  <c:v>120.58511086756261</c:v>
                </c:pt>
                <c:pt idx="129">
                  <c:v>120.83874843319664</c:v>
                </c:pt>
                <c:pt idx="130">
                  <c:v>121.50106593040704</c:v>
                </c:pt>
                <c:pt idx="131">
                  <c:v>122.26416346303704</c:v>
                </c:pt>
                <c:pt idx="132">
                  <c:v>122.84927626770344</c:v>
                </c:pt>
                <c:pt idx="133">
                  <c:v>123.96166979507049</c:v>
                </c:pt>
                <c:pt idx="134">
                  <c:v>124.69438847990119</c:v>
                </c:pt>
                <c:pt idx="135">
                  <c:v>125.37744602898553</c:v>
                </c:pt>
                <c:pt idx="136">
                  <c:v>125.57263150080362</c:v>
                </c:pt>
                <c:pt idx="137">
                  <c:v>127.83087073743442</c:v>
                </c:pt>
                <c:pt idx="138">
                  <c:v>128.05929059936364</c:v>
                </c:pt>
                <c:pt idx="139">
                  <c:v>129.41809047272378</c:v>
                </c:pt>
                <c:pt idx="140">
                  <c:v>130.85880869415502</c:v>
                </c:pt>
                <c:pt idx="141">
                  <c:v>131.90916565469448</c:v>
                </c:pt>
                <c:pt idx="142">
                  <c:v>134.52900505913581</c:v>
                </c:pt>
                <c:pt idx="143">
                  <c:v>136.44319041011528</c:v>
                </c:pt>
                <c:pt idx="144">
                  <c:v>138.00726654590815</c:v>
                </c:pt>
                <c:pt idx="145">
                  <c:v>141.27043713934452</c:v>
                </c:pt>
                <c:pt idx="146">
                  <c:v>141.60595812052847</c:v>
                </c:pt>
                <c:pt idx="147">
                  <c:v>144.19303080663116</c:v>
                </c:pt>
                <c:pt idx="148">
                  <c:v>145.73886366072352</c:v>
                </c:pt>
                <c:pt idx="149">
                  <c:v>146.93309734655566</c:v>
                </c:pt>
                <c:pt idx="150">
                  <c:v>149.73266509034826</c:v>
                </c:pt>
                <c:pt idx="151">
                  <c:v>150.30057546938059</c:v>
                </c:pt>
                <c:pt idx="152">
                  <c:v>154.06135021902719</c:v>
                </c:pt>
                <c:pt idx="153">
                  <c:v>154.11988761198563</c:v>
                </c:pt>
                <c:pt idx="154">
                  <c:v>158.35807081205357</c:v>
                </c:pt>
                <c:pt idx="155">
                  <c:v>158.88862077931526</c:v>
                </c:pt>
                <c:pt idx="156">
                  <c:v>162.15629071333456</c:v>
                </c:pt>
                <c:pt idx="157">
                  <c:v>162.86589458473546</c:v>
                </c:pt>
                <c:pt idx="158">
                  <c:v>165.45979462526637</c:v>
                </c:pt>
                <c:pt idx="159">
                  <c:v>167.31836951439172</c:v>
                </c:pt>
                <c:pt idx="160">
                  <c:v>170.92992777365222</c:v>
                </c:pt>
                <c:pt idx="161">
                  <c:v>171.63196580830274</c:v>
                </c:pt>
                <c:pt idx="162">
                  <c:v>173.02003779567053</c:v>
                </c:pt>
                <c:pt idx="163">
                  <c:v>176.18074685322284</c:v>
                </c:pt>
                <c:pt idx="164">
                  <c:v>179.63372217574266</c:v>
                </c:pt>
                <c:pt idx="165">
                  <c:v>-179.303886694434</c:v>
                </c:pt>
                <c:pt idx="166">
                  <c:v>-178.51583566055575</c:v>
                </c:pt>
                <c:pt idx="167">
                  <c:v>-176.65136293766102</c:v>
                </c:pt>
                <c:pt idx="168">
                  <c:v>-174.94652400116101</c:v>
                </c:pt>
                <c:pt idx="169">
                  <c:v>-173.37670228298944</c:v>
                </c:pt>
                <c:pt idx="170">
                  <c:v>-171.81554089295875</c:v>
                </c:pt>
                <c:pt idx="171">
                  <c:v>-170.67932503526831</c:v>
                </c:pt>
                <c:pt idx="172">
                  <c:v>-166.30446975282206</c:v>
                </c:pt>
                <c:pt idx="173">
                  <c:v>-165.88961229838335</c:v>
                </c:pt>
                <c:pt idx="174">
                  <c:v>-163.75799181360699</c:v>
                </c:pt>
                <c:pt idx="175">
                  <c:v>-162.2096609831672</c:v>
                </c:pt>
                <c:pt idx="176">
                  <c:v>-161.8921894338049</c:v>
                </c:pt>
                <c:pt idx="177">
                  <c:v>-158.22784398379511</c:v>
                </c:pt>
                <c:pt idx="178">
                  <c:v>-157.58851395368467</c:v>
                </c:pt>
                <c:pt idx="179">
                  <c:v>-156.85961846449578</c:v>
                </c:pt>
                <c:pt idx="180">
                  <c:v>-154.91134015035269</c:v>
                </c:pt>
                <c:pt idx="181">
                  <c:v>-153.17290873018268</c:v>
                </c:pt>
                <c:pt idx="182">
                  <c:v>-149.57317991795554</c:v>
                </c:pt>
                <c:pt idx="183">
                  <c:v>-148.68492546872827</c:v>
                </c:pt>
                <c:pt idx="184">
                  <c:v>-145.1957022816726</c:v>
                </c:pt>
                <c:pt idx="185">
                  <c:v>-145.16576933172905</c:v>
                </c:pt>
                <c:pt idx="186">
                  <c:v>-141.17351339646726</c:v>
                </c:pt>
                <c:pt idx="187">
                  <c:v>-140.10515693165217</c:v>
                </c:pt>
                <c:pt idx="188">
                  <c:v>-136.97341266510429</c:v>
                </c:pt>
                <c:pt idx="189">
                  <c:v>-134.56237847874789</c:v>
                </c:pt>
                <c:pt idx="190">
                  <c:v>-132.60096771050269</c:v>
                </c:pt>
                <c:pt idx="191">
                  <c:v>-132.53546563558379</c:v>
                </c:pt>
                <c:pt idx="192">
                  <c:v>-129.92264303674861</c:v>
                </c:pt>
                <c:pt idx="193">
                  <c:v>-127.69077401864614</c:v>
                </c:pt>
                <c:pt idx="194">
                  <c:v>-126.01717545177502</c:v>
                </c:pt>
                <c:pt idx="195">
                  <c:v>-123.87899676692219</c:v>
                </c:pt>
                <c:pt idx="196">
                  <c:v>-122.738326846503</c:v>
                </c:pt>
                <c:pt idx="197">
                  <c:v>-120.04130554015832</c:v>
                </c:pt>
                <c:pt idx="198">
                  <c:v>-117.69111020811218</c:v>
                </c:pt>
                <c:pt idx="199">
                  <c:v>-117.44138725959041</c:v>
                </c:pt>
                <c:pt idx="200">
                  <c:v>-115.28352198566024</c:v>
                </c:pt>
                <c:pt idx="201">
                  <c:v>-112.65850463406022</c:v>
                </c:pt>
                <c:pt idx="202">
                  <c:v>-110.96967450259146</c:v>
                </c:pt>
                <c:pt idx="203">
                  <c:v>-110.33332381219249</c:v>
                </c:pt>
                <c:pt idx="204">
                  <c:v>-109.17133011012358</c:v>
                </c:pt>
                <c:pt idx="205">
                  <c:v>-107.06191638030589</c:v>
                </c:pt>
                <c:pt idx="206">
                  <c:v>-106.0477548883505</c:v>
                </c:pt>
                <c:pt idx="207">
                  <c:v>-104.03022832444475</c:v>
                </c:pt>
                <c:pt idx="208">
                  <c:v>-102.85118287543588</c:v>
                </c:pt>
                <c:pt idx="209">
                  <c:v>-101.25175140221782</c:v>
                </c:pt>
                <c:pt idx="210">
                  <c:v>-100.15967476495278</c:v>
                </c:pt>
                <c:pt idx="211">
                  <c:v>-99.435948568307396</c:v>
                </c:pt>
                <c:pt idx="212">
                  <c:v>-98.906038909147824</c:v>
                </c:pt>
                <c:pt idx="213">
                  <c:v>-97.851134238605653</c:v>
                </c:pt>
                <c:pt idx="214">
                  <c:v>-96.905051061116694</c:v>
                </c:pt>
                <c:pt idx="215">
                  <c:v>-96.464442015182811</c:v>
                </c:pt>
                <c:pt idx="216">
                  <c:v>-94.246852836421411</c:v>
                </c:pt>
                <c:pt idx="217">
                  <c:v>-94.211392132171227</c:v>
                </c:pt>
                <c:pt idx="218">
                  <c:v>-92.536679971953106</c:v>
                </c:pt>
                <c:pt idx="219">
                  <c:v>-91.707692394501322</c:v>
                </c:pt>
                <c:pt idx="220">
                  <c:v>-90.699951803142568</c:v>
                </c:pt>
                <c:pt idx="221">
                  <c:v>-89.921495216668234</c:v>
                </c:pt>
                <c:pt idx="222">
                  <c:v>-89.368711453189505</c:v>
                </c:pt>
                <c:pt idx="223">
                  <c:v>-88.758142508353558</c:v>
                </c:pt>
                <c:pt idx="224">
                  <c:v>-87.805356570251917</c:v>
                </c:pt>
                <c:pt idx="225">
                  <c:v>-87.049259753308505</c:v>
                </c:pt>
                <c:pt idx="226">
                  <c:v>-86.91624544193688</c:v>
                </c:pt>
                <c:pt idx="227">
                  <c:v>-85.882843153877801</c:v>
                </c:pt>
                <c:pt idx="228">
                  <c:v>-84.63085236020224</c:v>
                </c:pt>
                <c:pt idx="229">
                  <c:v>-84.589955720634535</c:v>
                </c:pt>
                <c:pt idx="230">
                  <c:v>-83.932945563889135</c:v>
                </c:pt>
                <c:pt idx="231">
                  <c:v>-82.526440526933769</c:v>
                </c:pt>
                <c:pt idx="232">
                  <c:v>-82.239024760702463</c:v>
                </c:pt>
                <c:pt idx="233">
                  <c:v>-81.749186330753972</c:v>
                </c:pt>
                <c:pt idx="234">
                  <c:v>-81.10574133696926</c:v>
                </c:pt>
                <c:pt idx="235">
                  <c:v>-80.132824874443457</c:v>
                </c:pt>
                <c:pt idx="236">
                  <c:v>-79.807325584345151</c:v>
                </c:pt>
                <c:pt idx="237">
                  <c:v>-78.137219491278501</c:v>
                </c:pt>
                <c:pt idx="238">
                  <c:v>-77.94861476781476</c:v>
                </c:pt>
                <c:pt idx="239">
                  <c:v>-77.308312365084802</c:v>
                </c:pt>
                <c:pt idx="240">
                  <c:v>-76.619739332651747</c:v>
                </c:pt>
                <c:pt idx="241">
                  <c:v>-76.002284224576002</c:v>
                </c:pt>
                <c:pt idx="242">
                  <c:v>-75.12873681021766</c:v>
                </c:pt>
                <c:pt idx="243">
                  <c:v>-74.238283302932331</c:v>
                </c:pt>
                <c:pt idx="244">
                  <c:v>-73.563310513677862</c:v>
                </c:pt>
                <c:pt idx="245">
                  <c:v>-73.275945554504517</c:v>
                </c:pt>
                <c:pt idx="246">
                  <c:v>-72.403332087539582</c:v>
                </c:pt>
                <c:pt idx="247">
                  <c:v>-71.412720779436</c:v>
                </c:pt>
                <c:pt idx="248">
                  <c:v>-71.349842258447879</c:v>
                </c:pt>
                <c:pt idx="249">
                  <c:v>-70.612894782390271</c:v>
                </c:pt>
                <c:pt idx="250">
                  <c:v>-70.044668271753267</c:v>
                </c:pt>
                <c:pt idx="251">
                  <c:v>-69.227989685517855</c:v>
                </c:pt>
                <c:pt idx="252">
                  <c:v>-68.732232691289056</c:v>
                </c:pt>
                <c:pt idx="253">
                  <c:v>-67.906108216818552</c:v>
                </c:pt>
                <c:pt idx="254">
                  <c:v>-67.346336412452501</c:v>
                </c:pt>
                <c:pt idx="255">
                  <c:v>-67.228403300261377</c:v>
                </c:pt>
                <c:pt idx="256">
                  <c:v>-66.552471021159803</c:v>
                </c:pt>
                <c:pt idx="257">
                  <c:v>-66.193882707746482</c:v>
                </c:pt>
                <c:pt idx="258">
                  <c:v>-65.495212802760705</c:v>
                </c:pt>
                <c:pt idx="259">
                  <c:v>-65.331232675788485</c:v>
                </c:pt>
                <c:pt idx="260">
                  <c:v>-64.252386599002051</c:v>
                </c:pt>
                <c:pt idx="261">
                  <c:v>-63.695459692895952</c:v>
                </c:pt>
                <c:pt idx="262">
                  <c:v>-62.986944687103311</c:v>
                </c:pt>
                <c:pt idx="263">
                  <c:v>-62.061023297957895</c:v>
                </c:pt>
                <c:pt idx="264">
                  <c:v>-60.624494459356896</c:v>
                </c:pt>
                <c:pt idx="265">
                  <c:v>-60.156714338135934</c:v>
                </c:pt>
                <c:pt idx="266">
                  <c:v>-59.006470972985035</c:v>
                </c:pt>
                <c:pt idx="267">
                  <c:v>-58.36683612640892</c:v>
                </c:pt>
                <c:pt idx="268">
                  <c:v>-58.246520470620638</c:v>
                </c:pt>
                <c:pt idx="269">
                  <c:v>-57.513806846323703</c:v>
                </c:pt>
                <c:pt idx="270">
                  <c:v>-56.896874976251652</c:v>
                </c:pt>
                <c:pt idx="271">
                  <c:v>-56.088007931801066</c:v>
                </c:pt>
                <c:pt idx="272">
                  <c:v>-56.032427962519492</c:v>
                </c:pt>
                <c:pt idx="273">
                  <c:v>-54.579568106229246</c:v>
                </c:pt>
                <c:pt idx="274">
                  <c:v>-53.876329897501108</c:v>
                </c:pt>
                <c:pt idx="275">
                  <c:v>-53.689872410829672</c:v>
                </c:pt>
                <c:pt idx="276">
                  <c:v>-52.814613090483348</c:v>
                </c:pt>
                <c:pt idx="277">
                  <c:v>-51.678168643872297</c:v>
                </c:pt>
                <c:pt idx="278">
                  <c:v>-51.337899101233589</c:v>
                </c:pt>
                <c:pt idx="279">
                  <c:v>-50.288514185344823</c:v>
                </c:pt>
                <c:pt idx="280">
                  <c:v>-49.454412331333927</c:v>
                </c:pt>
                <c:pt idx="281">
                  <c:v>-48.823334663275141</c:v>
                </c:pt>
                <c:pt idx="282">
                  <c:v>-48.74260838928484</c:v>
                </c:pt>
                <c:pt idx="283">
                  <c:v>-47.665001862388323</c:v>
                </c:pt>
                <c:pt idx="284">
                  <c:v>-46.158861192315911</c:v>
                </c:pt>
                <c:pt idx="285">
                  <c:v>-45.784635607449559</c:v>
                </c:pt>
                <c:pt idx="286">
                  <c:v>-45.103181987101813</c:v>
                </c:pt>
                <c:pt idx="287">
                  <c:v>-43.919798978663529</c:v>
                </c:pt>
                <c:pt idx="288">
                  <c:v>-43.333138384154623</c:v>
                </c:pt>
                <c:pt idx="289">
                  <c:v>-41.892614944149493</c:v>
                </c:pt>
                <c:pt idx="290">
                  <c:v>-41.485649875021579</c:v>
                </c:pt>
                <c:pt idx="291">
                  <c:v>-41.082177938832245</c:v>
                </c:pt>
                <c:pt idx="292">
                  <c:v>-39.670923584712455</c:v>
                </c:pt>
                <c:pt idx="293">
                  <c:v>-39.073805313136525</c:v>
                </c:pt>
                <c:pt idx="294">
                  <c:v>-38.933354192552223</c:v>
                </c:pt>
                <c:pt idx="295">
                  <c:v>-38.262176430153254</c:v>
                </c:pt>
                <c:pt idx="296">
                  <c:v>-37.605904342808529</c:v>
                </c:pt>
                <c:pt idx="297">
                  <c:v>-36.415409187477486</c:v>
                </c:pt>
                <c:pt idx="298">
                  <c:v>-36.059075535702888</c:v>
                </c:pt>
                <c:pt idx="299">
                  <c:v>-35.109315680804627</c:v>
                </c:pt>
                <c:pt idx="300">
                  <c:v>-34.066923259856864</c:v>
                </c:pt>
                <c:pt idx="301">
                  <c:v>-33.888563922688355</c:v>
                </c:pt>
                <c:pt idx="302">
                  <c:v>-33.200276182645112</c:v>
                </c:pt>
                <c:pt idx="303">
                  <c:v>-31.516522610793483</c:v>
                </c:pt>
                <c:pt idx="304">
                  <c:v>-31.484676991253707</c:v>
                </c:pt>
                <c:pt idx="305">
                  <c:v>-30.57204315617664</c:v>
                </c:pt>
                <c:pt idx="306">
                  <c:v>-29.765412107312546</c:v>
                </c:pt>
                <c:pt idx="307">
                  <c:v>-29.52233910037258</c:v>
                </c:pt>
                <c:pt idx="308">
                  <c:v>-28.147457867855955</c:v>
                </c:pt>
                <c:pt idx="309">
                  <c:v>-27.907075314136073</c:v>
                </c:pt>
                <c:pt idx="310">
                  <c:v>-27.494689295986309</c:v>
                </c:pt>
                <c:pt idx="311">
                  <c:v>-26.579714769092597</c:v>
                </c:pt>
                <c:pt idx="312">
                  <c:v>-26.005348270110765</c:v>
                </c:pt>
                <c:pt idx="313">
                  <c:v>-25.082753967440411</c:v>
                </c:pt>
                <c:pt idx="314">
                  <c:v>-24.441699786095967</c:v>
                </c:pt>
                <c:pt idx="315">
                  <c:v>-24.342144764630078</c:v>
                </c:pt>
                <c:pt idx="316">
                  <c:v>-23.856400309400048</c:v>
                </c:pt>
                <c:pt idx="317">
                  <c:v>-23.442316977871535</c:v>
                </c:pt>
                <c:pt idx="318">
                  <c:v>-23.255544715518933</c:v>
                </c:pt>
                <c:pt idx="319">
                  <c:v>-23.077775581059232</c:v>
                </c:pt>
                <c:pt idx="320">
                  <c:v>-22.590233095443267</c:v>
                </c:pt>
                <c:pt idx="321">
                  <c:v>-22.5500843378544</c:v>
                </c:pt>
                <c:pt idx="322">
                  <c:v>-21.899208785371307</c:v>
                </c:pt>
                <c:pt idx="323">
                  <c:v>-21.641504290280601</c:v>
                </c:pt>
                <c:pt idx="324">
                  <c:v>-21.543392907186991</c:v>
                </c:pt>
                <c:pt idx="325">
                  <c:v>-21.681824850859467</c:v>
                </c:pt>
                <c:pt idx="326">
                  <c:v>-21.703054810139694</c:v>
                </c:pt>
                <c:pt idx="327">
                  <c:v>-22.079614998910717</c:v>
                </c:pt>
                <c:pt idx="328">
                  <c:v>-22.130670232224876</c:v>
                </c:pt>
                <c:pt idx="329">
                  <c:v>-22.518271066616837</c:v>
                </c:pt>
                <c:pt idx="330">
                  <c:v>-22.702335529421415</c:v>
                </c:pt>
                <c:pt idx="331">
                  <c:v>-22.942028195806131</c:v>
                </c:pt>
                <c:pt idx="332">
                  <c:v>-23.330074790596711</c:v>
                </c:pt>
                <c:pt idx="333">
                  <c:v>-24.390610553684592</c:v>
                </c:pt>
                <c:pt idx="334">
                  <c:v>-25.626100260351546</c:v>
                </c:pt>
                <c:pt idx="335">
                  <c:v>-27.229369137699763</c:v>
                </c:pt>
                <c:pt idx="336">
                  <c:v>-28.836957630621761</c:v>
                </c:pt>
                <c:pt idx="337">
                  <c:v>-30.575054341856674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F3-4B29-BD64-464819CE509D}"/>
            </c:ext>
          </c:extLst>
        </c:ser>
        <c:ser>
          <c:idx val="3"/>
          <c:order val="3"/>
          <c:tx>
            <c:strRef>
              <c:f>Sheet1!$F$2:$F$4</c:f>
              <c:strCache>
                <c:ptCount val="3"/>
                <c:pt idx="0">
                  <c:v>theta_SW</c:v>
                </c:pt>
                <c:pt idx="1">
                  <c:v>Angular Velocity4 (deg/sec)</c:v>
                </c:pt>
                <c:pt idx="2">
                  <c:v>Ω</c:v>
                </c:pt>
              </c:strCache>
            </c:strRef>
          </c:tx>
          <c:xVal>
            <c:numRef>
              <c:f>Sheet1!$B$5:$B$342</c:f>
              <c:numCache>
                <c:formatCode>0.000</c:formatCode>
                <c:ptCount val="338"/>
                <c:pt idx="0">
                  <c:v>0</c:v>
                </c:pt>
                <c:pt idx="1">
                  <c:v>0.04</c:v>
                </c:pt>
                <c:pt idx="2">
                  <c:v>4.8484375000002591E-2</c:v>
                </c:pt>
                <c:pt idx="3">
                  <c:v>0.08</c:v>
                </c:pt>
                <c:pt idx="4">
                  <c:v>0.10165061250311586</c:v>
                </c:pt>
                <c:pt idx="5">
                  <c:v>0.12</c:v>
                </c:pt>
                <c:pt idx="6">
                  <c:v>0.13274699165415979</c:v>
                </c:pt>
                <c:pt idx="7">
                  <c:v>0.16</c:v>
                </c:pt>
                <c:pt idx="8">
                  <c:v>0.17889453125001883</c:v>
                </c:pt>
                <c:pt idx="9">
                  <c:v>0.19692943036689781</c:v>
                </c:pt>
                <c:pt idx="10">
                  <c:v>0.2</c:v>
                </c:pt>
                <c:pt idx="11">
                  <c:v>0.24000000000000002</c:v>
                </c:pt>
                <c:pt idx="12">
                  <c:v>0.24536173186091945</c:v>
                </c:pt>
                <c:pt idx="13">
                  <c:v>0.25598375300111553</c:v>
                </c:pt>
                <c:pt idx="14">
                  <c:v>0.28000000000000003</c:v>
                </c:pt>
                <c:pt idx="15">
                  <c:v>0.28423476003753922</c:v>
                </c:pt>
                <c:pt idx="16">
                  <c:v>0.30354972334097979</c:v>
                </c:pt>
                <c:pt idx="17">
                  <c:v>0.3147532905979184</c:v>
                </c:pt>
                <c:pt idx="18">
                  <c:v>0.32</c:v>
                </c:pt>
                <c:pt idx="19">
                  <c:v>0.34668246444094808</c:v>
                </c:pt>
                <c:pt idx="20">
                  <c:v>0.36</c:v>
                </c:pt>
                <c:pt idx="21">
                  <c:v>0.36266971111294716</c:v>
                </c:pt>
                <c:pt idx="22">
                  <c:v>0.37483145030610676</c:v>
                </c:pt>
                <c:pt idx="23">
                  <c:v>0.38883973155612045</c:v>
                </c:pt>
                <c:pt idx="24">
                  <c:v>0.39999999999999997</c:v>
                </c:pt>
                <c:pt idx="25">
                  <c:v>0.40797815973215706</c:v>
                </c:pt>
                <c:pt idx="26">
                  <c:v>0.42086676424720548</c:v>
                </c:pt>
                <c:pt idx="27">
                  <c:v>0.43862430678262637</c:v>
                </c:pt>
                <c:pt idx="28">
                  <c:v>0.43999999999999995</c:v>
                </c:pt>
                <c:pt idx="29">
                  <c:v>0.46509829327185609</c:v>
                </c:pt>
                <c:pt idx="30">
                  <c:v>0.47999999999999993</c:v>
                </c:pt>
                <c:pt idx="31">
                  <c:v>0.49179125000001167</c:v>
                </c:pt>
                <c:pt idx="32">
                  <c:v>0.51999999999999991</c:v>
                </c:pt>
                <c:pt idx="33">
                  <c:v>0.52980405250495299</c:v>
                </c:pt>
                <c:pt idx="34">
                  <c:v>0.55999999999999994</c:v>
                </c:pt>
                <c:pt idx="35">
                  <c:v>0.5647837425018527</c:v>
                </c:pt>
                <c:pt idx="36">
                  <c:v>0.58993310428366275</c:v>
                </c:pt>
                <c:pt idx="37">
                  <c:v>0.6</c:v>
                </c:pt>
                <c:pt idx="38">
                  <c:v>0.61238206221393565</c:v>
                </c:pt>
                <c:pt idx="39">
                  <c:v>0.6293652077891152</c:v>
                </c:pt>
                <c:pt idx="40">
                  <c:v>0.64</c:v>
                </c:pt>
                <c:pt idx="41">
                  <c:v>0.67555579377126973</c:v>
                </c:pt>
                <c:pt idx="42">
                  <c:v>0.68</c:v>
                </c:pt>
                <c:pt idx="43">
                  <c:v>0.69323514376554551</c:v>
                </c:pt>
                <c:pt idx="44">
                  <c:v>0.71702423575089169</c:v>
                </c:pt>
                <c:pt idx="45">
                  <c:v>0.72000000000000008</c:v>
                </c:pt>
                <c:pt idx="46">
                  <c:v>0.76000000000000012</c:v>
                </c:pt>
                <c:pt idx="47">
                  <c:v>0.78440015624988912</c:v>
                </c:pt>
                <c:pt idx="48">
                  <c:v>0.80000000000000016</c:v>
                </c:pt>
                <c:pt idx="49">
                  <c:v>0.84000000000000019</c:v>
                </c:pt>
                <c:pt idx="50">
                  <c:v>0.84290499999998703</c:v>
                </c:pt>
                <c:pt idx="51">
                  <c:v>0.85896608193006097</c:v>
                </c:pt>
                <c:pt idx="52">
                  <c:v>0.88000000000000023</c:v>
                </c:pt>
                <c:pt idx="53">
                  <c:v>0.91138624250173195</c:v>
                </c:pt>
                <c:pt idx="54">
                  <c:v>0.92000000000000026</c:v>
                </c:pt>
                <c:pt idx="55">
                  <c:v>0.93778062000116902</c:v>
                </c:pt>
                <c:pt idx="56">
                  <c:v>0.9594407695266004</c:v>
                </c:pt>
                <c:pt idx="57">
                  <c:v>0.9600000000000003</c:v>
                </c:pt>
                <c:pt idx="58">
                  <c:v>0.97520296994209199</c:v>
                </c:pt>
                <c:pt idx="59">
                  <c:v>0.98653489005791284</c:v>
                </c:pt>
                <c:pt idx="60">
                  <c:v>1.0000000000000002</c:v>
                </c:pt>
                <c:pt idx="61">
                  <c:v>1.0152229312782033</c:v>
                </c:pt>
                <c:pt idx="62">
                  <c:v>1.025513003598598</c:v>
                </c:pt>
                <c:pt idx="63">
                  <c:v>1.0388561562706013</c:v>
                </c:pt>
                <c:pt idx="64">
                  <c:v>1.0400000000000003</c:v>
                </c:pt>
                <c:pt idx="65">
                  <c:v>1.0702719961576599</c:v>
                </c:pt>
                <c:pt idx="66">
                  <c:v>1.0800000000000003</c:v>
                </c:pt>
                <c:pt idx="67">
                  <c:v>1.1104801999451503</c:v>
                </c:pt>
                <c:pt idx="68">
                  <c:v>1.1200000000000003</c:v>
                </c:pt>
                <c:pt idx="69">
                  <c:v>1.1315175681300729</c:v>
                </c:pt>
                <c:pt idx="70">
                  <c:v>1.1480812266633607</c:v>
                </c:pt>
                <c:pt idx="71">
                  <c:v>1.1600000000000004</c:v>
                </c:pt>
                <c:pt idx="72">
                  <c:v>1.1669712425019205</c:v>
                </c:pt>
                <c:pt idx="73">
                  <c:v>1.1872613245034291</c:v>
                </c:pt>
                <c:pt idx="74">
                  <c:v>1.2000000000000004</c:v>
                </c:pt>
                <c:pt idx="75">
                  <c:v>1.2009131250000065</c:v>
                </c:pt>
                <c:pt idx="76">
                  <c:v>1.2171955679545952</c:v>
                </c:pt>
                <c:pt idx="77">
                  <c:v>1.2400000000000004</c:v>
                </c:pt>
                <c:pt idx="78">
                  <c:v>1.2414206200025086</c:v>
                </c:pt>
                <c:pt idx="79">
                  <c:v>1.2541144968229876</c:v>
                </c:pt>
                <c:pt idx="80">
                  <c:v>1.2786742259619783</c:v>
                </c:pt>
                <c:pt idx="81">
                  <c:v>1.2800000000000005</c:v>
                </c:pt>
                <c:pt idx="82">
                  <c:v>1.2945527972363</c:v>
                </c:pt>
                <c:pt idx="83">
                  <c:v>1.3077906021683434</c:v>
                </c:pt>
                <c:pt idx="84">
                  <c:v>1.3200000000000005</c:v>
                </c:pt>
                <c:pt idx="85">
                  <c:v>1.3302681175056883</c:v>
                </c:pt>
                <c:pt idx="86">
                  <c:v>1.3419154147671897</c:v>
                </c:pt>
                <c:pt idx="87">
                  <c:v>1.3600000000000005</c:v>
                </c:pt>
                <c:pt idx="88">
                  <c:v>1.3615001562500104</c:v>
                </c:pt>
                <c:pt idx="89">
                  <c:v>1.3726943955522399</c:v>
                </c:pt>
                <c:pt idx="90">
                  <c:v>1.4000000000000006</c:v>
                </c:pt>
                <c:pt idx="91">
                  <c:v>1.4029207762525184</c:v>
                </c:pt>
                <c:pt idx="92">
                  <c:v>1.4218593870123653</c:v>
                </c:pt>
                <c:pt idx="93">
                  <c:v>1.4393327663262017</c:v>
                </c:pt>
                <c:pt idx="94">
                  <c:v>1.4400000000000006</c:v>
                </c:pt>
                <c:pt idx="95">
                  <c:v>1.4499800990788008</c:v>
                </c:pt>
                <c:pt idx="96">
                  <c:v>1.4793324927113871</c:v>
                </c:pt>
                <c:pt idx="97">
                  <c:v>1.4800000000000006</c:v>
                </c:pt>
                <c:pt idx="98">
                  <c:v>1.4981186254741123</c:v>
                </c:pt>
                <c:pt idx="99">
                  <c:v>1.5186462097329403</c:v>
                </c:pt>
                <c:pt idx="100">
                  <c:v>1.5200000000000007</c:v>
                </c:pt>
                <c:pt idx="101">
                  <c:v>1.5573676050116938</c:v>
                </c:pt>
                <c:pt idx="102">
                  <c:v>1.5600000000000007</c:v>
                </c:pt>
                <c:pt idx="103">
                  <c:v>1.5714829335325016</c:v>
                </c:pt>
                <c:pt idx="104">
                  <c:v>1.5888089336070244</c:v>
                </c:pt>
                <c:pt idx="105">
                  <c:v>1.5994860345329827</c:v>
                </c:pt>
                <c:pt idx="106">
                  <c:v>1.6000000000000008</c:v>
                </c:pt>
                <c:pt idx="107">
                  <c:v>1.615711281561824</c:v>
                </c:pt>
                <c:pt idx="108">
                  <c:v>1.6312178830412662</c:v>
                </c:pt>
                <c:pt idx="109">
                  <c:v>1.6400000000000008</c:v>
                </c:pt>
                <c:pt idx="110">
                  <c:v>1.6501800963698281</c:v>
                </c:pt>
                <c:pt idx="111">
                  <c:v>1.6604065677354274</c:v>
                </c:pt>
                <c:pt idx="112">
                  <c:v>1.6800000000000008</c:v>
                </c:pt>
                <c:pt idx="113">
                  <c:v>1.6810668675018821</c:v>
                </c:pt>
                <c:pt idx="114">
                  <c:v>1.6933009921981426</c:v>
                </c:pt>
                <c:pt idx="115">
                  <c:v>1.7078933563782188</c:v>
                </c:pt>
                <c:pt idx="116">
                  <c:v>1.7200000000000009</c:v>
                </c:pt>
                <c:pt idx="117">
                  <c:v>1.7344201412575915</c:v>
                </c:pt>
                <c:pt idx="118">
                  <c:v>1.7515622468362353</c:v>
                </c:pt>
                <c:pt idx="119">
                  <c:v>1.7600000000000009</c:v>
                </c:pt>
                <c:pt idx="120">
                  <c:v>1.7674899748231165</c:v>
                </c:pt>
                <c:pt idx="121">
                  <c:v>1.8000000000000009</c:v>
                </c:pt>
                <c:pt idx="122">
                  <c:v>1.8072264012512977</c:v>
                </c:pt>
                <c:pt idx="123">
                  <c:v>1.824019163560374</c:v>
                </c:pt>
                <c:pt idx="124">
                  <c:v>1.840000000000001</c:v>
                </c:pt>
                <c:pt idx="125">
                  <c:v>1.851287641261316</c:v>
                </c:pt>
                <c:pt idx="126">
                  <c:v>1.880000000000001</c:v>
                </c:pt>
                <c:pt idx="127">
                  <c:v>1.8900913987519419</c:v>
                </c:pt>
                <c:pt idx="128">
                  <c:v>1.920000000000001</c:v>
                </c:pt>
                <c:pt idx="129">
                  <c:v>1.9265432812500438</c:v>
                </c:pt>
                <c:pt idx="130">
                  <c:v>1.9401412739675921</c:v>
                </c:pt>
                <c:pt idx="131">
                  <c:v>1.9504112860736018</c:v>
                </c:pt>
                <c:pt idx="132">
                  <c:v>1.9600000000000011</c:v>
                </c:pt>
                <c:pt idx="133">
                  <c:v>1.9782601187782241</c:v>
                </c:pt>
                <c:pt idx="134">
                  <c:v>1.9888889442168003</c:v>
                </c:pt>
                <c:pt idx="135">
                  <c:v>2.0000000000000009</c:v>
                </c:pt>
                <c:pt idx="136">
                  <c:v>2.003173750000022</c:v>
                </c:pt>
                <c:pt idx="137">
                  <c:v>2.0400000000000009</c:v>
                </c:pt>
                <c:pt idx="138">
                  <c:v>2.0437254662506494</c:v>
                </c:pt>
                <c:pt idx="139">
                  <c:v>2.066638142758463</c:v>
                </c:pt>
                <c:pt idx="140">
                  <c:v>2.080000000000001</c:v>
                </c:pt>
                <c:pt idx="141">
                  <c:v>2.0897324218750652</c:v>
                </c:pt>
                <c:pt idx="142">
                  <c:v>2.120000000000001</c:v>
                </c:pt>
                <c:pt idx="143">
                  <c:v>2.1421206981263961</c:v>
                </c:pt>
                <c:pt idx="144">
                  <c:v>2.160000000000001</c:v>
                </c:pt>
                <c:pt idx="145">
                  <c:v>2.1970972656252448</c:v>
                </c:pt>
                <c:pt idx="146">
                  <c:v>2.2000000000000011</c:v>
                </c:pt>
                <c:pt idx="147">
                  <c:v>2.2244677695913588</c:v>
                </c:pt>
                <c:pt idx="148">
                  <c:v>2.2400000000000011</c:v>
                </c:pt>
                <c:pt idx="149">
                  <c:v>2.2520013912575756</c:v>
                </c:pt>
                <c:pt idx="150">
                  <c:v>2.2800000000000011</c:v>
                </c:pt>
                <c:pt idx="151">
                  <c:v>2.2856810812531618</c:v>
                </c:pt>
                <c:pt idx="152">
                  <c:v>2.3194524583831826</c:v>
                </c:pt>
                <c:pt idx="153">
                  <c:v>2.3200000000000012</c:v>
                </c:pt>
                <c:pt idx="154">
                  <c:v>2.3600000000000012</c:v>
                </c:pt>
                <c:pt idx="155">
                  <c:v>2.3650073437500345</c:v>
                </c:pt>
                <c:pt idx="156">
                  <c:v>2.3936843744187373</c:v>
                </c:pt>
                <c:pt idx="157">
                  <c:v>2.4000000000000012</c:v>
                </c:pt>
                <c:pt idx="158">
                  <c:v>2.4228521875001516</c:v>
                </c:pt>
                <c:pt idx="159">
                  <c:v>2.4400000000000013</c:v>
                </c:pt>
                <c:pt idx="160">
                  <c:v>2.473652641261463</c:v>
                </c:pt>
                <c:pt idx="161">
                  <c:v>2.4800000000000013</c:v>
                </c:pt>
                <c:pt idx="162">
                  <c:v>2.4925626437532062</c:v>
                </c:pt>
                <c:pt idx="163">
                  <c:v>2.5200000000000014</c:v>
                </c:pt>
                <c:pt idx="164">
                  <c:v>2.5498274875033204</c:v>
                </c:pt>
                <c:pt idx="165">
                  <c:v>2.5600000000000014</c:v>
                </c:pt>
                <c:pt idx="166">
                  <c:v>2.5675462310912178</c:v>
                </c:pt>
                <c:pt idx="167">
                  <c:v>2.5842926512475817</c:v>
                </c:pt>
                <c:pt idx="168">
                  <c:v>2.6000000000000014</c:v>
                </c:pt>
                <c:pt idx="169">
                  <c:v>2.6144578100007205</c:v>
                </c:pt>
                <c:pt idx="170">
                  <c:v>2.6296127507772531</c:v>
                </c:pt>
                <c:pt idx="171">
                  <c:v>2.6400000000000015</c:v>
                </c:pt>
                <c:pt idx="172">
                  <c:v>2.6800000000000015</c:v>
                </c:pt>
                <c:pt idx="173">
                  <c:v>2.6837931250000264</c:v>
                </c:pt>
                <c:pt idx="174">
                  <c:v>2.7022461305938053</c:v>
                </c:pt>
                <c:pt idx="175">
                  <c:v>2.7170563248556041</c:v>
                </c:pt>
                <c:pt idx="176">
                  <c:v>2.7200000000000015</c:v>
                </c:pt>
                <c:pt idx="177">
                  <c:v>2.7537360971554223</c:v>
                </c:pt>
                <c:pt idx="178">
                  <c:v>2.7600000000000016</c:v>
                </c:pt>
                <c:pt idx="179">
                  <c:v>2.767151200049998</c:v>
                </c:pt>
                <c:pt idx="180">
                  <c:v>2.7846995572724209</c:v>
                </c:pt>
                <c:pt idx="181">
                  <c:v>2.8000000000000016</c:v>
                </c:pt>
                <c:pt idx="182">
                  <c:v>2.8316676437533319</c:v>
                </c:pt>
                <c:pt idx="183">
                  <c:v>2.8400000000000016</c:v>
                </c:pt>
                <c:pt idx="184">
                  <c:v>2.8800000000000017</c:v>
                </c:pt>
                <c:pt idx="185">
                  <c:v>2.8803431250000036</c:v>
                </c:pt>
                <c:pt idx="186">
                  <c:v>2.9200000000000017</c:v>
                </c:pt>
                <c:pt idx="187">
                  <c:v>2.9306118750000718</c:v>
                </c:pt>
                <c:pt idx="188">
                  <c:v>2.9600000000000017</c:v>
                </c:pt>
                <c:pt idx="189">
                  <c:v>2.9825956250001497</c:v>
                </c:pt>
                <c:pt idx="190">
                  <c:v>3.0000000000000018</c:v>
                </c:pt>
                <c:pt idx="191">
                  <c:v>3.0005812350075014</c:v>
                </c:pt>
                <c:pt idx="192">
                  <c:v>3.021943114866473</c:v>
                </c:pt>
                <c:pt idx="193">
                  <c:v>3.0400000000000018</c:v>
                </c:pt>
                <c:pt idx="194">
                  <c:v>3.0535331100113319</c:v>
                </c:pt>
                <c:pt idx="195">
                  <c:v>3.0708483023635686</c:v>
                </c:pt>
                <c:pt idx="196">
                  <c:v>3.0800000000000018</c:v>
                </c:pt>
                <c:pt idx="197">
                  <c:v>3.1016326562501435</c:v>
                </c:pt>
                <c:pt idx="198">
                  <c:v>3.1200000000000019</c:v>
                </c:pt>
                <c:pt idx="199">
                  <c:v>3.1219518750000153</c:v>
                </c:pt>
                <c:pt idx="200">
                  <c:v>3.1387825909138245</c:v>
                </c:pt>
                <c:pt idx="201">
                  <c:v>3.1600000000000019</c:v>
                </c:pt>
                <c:pt idx="202">
                  <c:v>3.1736599750125838</c:v>
                </c:pt>
                <c:pt idx="203">
                  <c:v>3.1850065919551187</c:v>
                </c:pt>
                <c:pt idx="204">
                  <c:v>3.200000000000002</c:v>
                </c:pt>
                <c:pt idx="205">
                  <c:v>3.2272156100076757</c:v>
                </c:pt>
                <c:pt idx="206">
                  <c:v>3.240000000000002</c:v>
                </c:pt>
                <c:pt idx="207">
                  <c:v>3.2654351562501684</c:v>
                </c:pt>
                <c:pt idx="208">
                  <c:v>3.280000000000002</c:v>
                </c:pt>
                <c:pt idx="209">
                  <c:v>3.2997606250001317</c:v>
                </c:pt>
                <c:pt idx="210">
                  <c:v>3.3121662089061537</c:v>
                </c:pt>
                <c:pt idx="211">
                  <c:v>3.3200000000000021</c:v>
                </c:pt>
                <c:pt idx="212">
                  <c:v>3.3284162410329716</c:v>
                </c:pt>
                <c:pt idx="213">
                  <c:v>3.3457822751221742</c:v>
                </c:pt>
                <c:pt idx="214">
                  <c:v>3.3600000000000021</c:v>
                </c:pt>
                <c:pt idx="215">
                  <c:v>3.3668219812999967</c:v>
                </c:pt>
                <c:pt idx="216">
                  <c:v>3.3994745017276289</c:v>
                </c:pt>
                <c:pt idx="217">
                  <c:v>3.4000000000000021</c:v>
                </c:pt>
                <c:pt idx="218">
                  <c:v>3.4250604869331052</c:v>
                </c:pt>
                <c:pt idx="219">
                  <c:v>3.4400000000000022</c:v>
                </c:pt>
                <c:pt idx="220">
                  <c:v>3.4562337500001088</c:v>
                </c:pt>
                <c:pt idx="221">
                  <c:v>3.4706368329017239</c:v>
                </c:pt>
                <c:pt idx="222">
                  <c:v>3.4800000000000022</c:v>
                </c:pt>
                <c:pt idx="223">
                  <c:v>3.4907174875031961</c:v>
                </c:pt>
                <c:pt idx="224">
                  <c:v>3.5087619051491856</c:v>
                </c:pt>
                <c:pt idx="225">
                  <c:v>3.5200000000000022</c:v>
                </c:pt>
                <c:pt idx="226">
                  <c:v>3.5219758219031188</c:v>
                </c:pt>
                <c:pt idx="227">
                  <c:v>3.5375372770489619</c:v>
                </c:pt>
                <c:pt idx="228">
                  <c:v>3.5600000000000023</c:v>
                </c:pt>
                <c:pt idx="229">
                  <c:v>3.5607332712550042</c:v>
                </c:pt>
                <c:pt idx="230">
                  <c:v>3.5733188212506346</c:v>
                </c:pt>
                <c:pt idx="231">
                  <c:v>3.5955515731704293</c:v>
                </c:pt>
                <c:pt idx="232">
                  <c:v>3.6000000000000023</c:v>
                </c:pt>
                <c:pt idx="233">
                  <c:v>3.6101128113462089</c:v>
                </c:pt>
                <c:pt idx="234">
                  <c:v>3.622099620289112</c:v>
                </c:pt>
                <c:pt idx="235">
                  <c:v>3.6400000000000023</c:v>
                </c:pt>
                <c:pt idx="236">
                  <c:v>3.6459831097781588</c:v>
                </c:pt>
                <c:pt idx="237">
                  <c:v>3.6800000000000024</c:v>
                </c:pt>
                <c:pt idx="238">
                  <c:v>3.6840236468875212</c:v>
                </c:pt>
                <c:pt idx="239">
                  <c:v>3.6940237209311175</c:v>
                </c:pt>
                <c:pt idx="240">
                  <c:v>3.7102989883416102</c:v>
                </c:pt>
                <c:pt idx="241">
                  <c:v>3.7200000000000024</c:v>
                </c:pt>
                <c:pt idx="242">
                  <c:v>3.7337101512513415</c:v>
                </c:pt>
                <c:pt idx="243">
                  <c:v>3.748405360553948</c:v>
                </c:pt>
                <c:pt idx="244">
                  <c:v>3.7600000000000025</c:v>
                </c:pt>
                <c:pt idx="245">
                  <c:v>3.764931396260025</c:v>
                </c:pt>
                <c:pt idx="246">
                  <c:v>3.7791897124307412</c:v>
                </c:pt>
                <c:pt idx="247">
                  <c:v>3.8000000000000025</c:v>
                </c:pt>
                <c:pt idx="248">
                  <c:v>3.8013307762512607</c:v>
                </c:pt>
                <c:pt idx="249">
                  <c:v>3.8130387255219174</c:v>
                </c:pt>
                <c:pt idx="250">
                  <c:v>3.8249098379905959</c:v>
                </c:pt>
                <c:pt idx="251">
                  <c:v>3.8400000000000025</c:v>
                </c:pt>
                <c:pt idx="252">
                  <c:v>3.8500706250000687</c:v>
                </c:pt>
                <c:pt idx="253">
                  <c:v>3.8653097875934805</c:v>
                </c:pt>
                <c:pt idx="254">
                  <c:v>3.8765735909083334</c:v>
                </c:pt>
                <c:pt idx="255">
                  <c:v>3.8800000000000026</c:v>
                </c:pt>
                <c:pt idx="256">
                  <c:v>3.897223630637257</c:v>
                </c:pt>
                <c:pt idx="257">
                  <c:v>3.9072688354758616</c:v>
                </c:pt>
                <c:pt idx="258">
                  <c:v>3.9200000000000026</c:v>
                </c:pt>
                <c:pt idx="259">
                  <c:v>3.9231113562999727</c:v>
                </c:pt>
                <c:pt idx="260">
                  <c:v>3.9395994404555479</c:v>
                </c:pt>
                <c:pt idx="261">
                  <c:v>3.9505519528430066</c:v>
                </c:pt>
                <c:pt idx="262">
                  <c:v>3.9600000000000026</c:v>
                </c:pt>
                <c:pt idx="263">
                  <c:v>3.9751702875125945</c:v>
                </c:pt>
                <c:pt idx="264">
                  <c:v>4.0000000000000027</c:v>
                </c:pt>
                <c:pt idx="265">
                  <c:v>4.0083232737515635</c:v>
                </c:pt>
                <c:pt idx="266">
                  <c:v>4.0264006776152854</c:v>
                </c:pt>
                <c:pt idx="267">
                  <c:v>4.0400000000000027</c:v>
                </c:pt>
                <c:pt idx="268">
                  <c:v>4.0426631175017773</c:v>
                </c:pt>
                <c:pt idx="269">
                  <c:v>4.0566726715467025</c:v>
                </c:pt>
                <c:pt idx="270">
                  <c:v>4.0673264219305887</c:v>
                </c:pt>
                <c:pt idx="271">
                  <c:v>4.0800000000000027</c:v>
                </c:pt>
                <c:pt idx="272">
                  <c:v>4.0811713862898769</c:v>
                </c:pt>
                <c:pt idx="273">
                  <c:v>4.1064363028315238</c:v>
                </c:pt>
                <c:pt idx="274">
                  <c:v>4.1200000000000028</c:v>
                </c:pt>
                <c:pt idx="275">
                  <c:v>4.1236031100073633</c:v>
                </c:pt>
                <c:pt idx="276">
                  <c:v>4.1381567814684876</c:v>
                </c:pt>
                <c:pt idx="277">
                  <c:v>4.154647395422491</c:v>
                </c:pt>
                <c:pt idx="278">
                  <c:v>4.1600000000000028</c:v>
                </c:pt>
                <c:pt idx="279">
                  <c:v>4.1768506150043629</c:v>
                </c:pt>
                <c:pt idx="280">
                  <c:v>4.1899895957481128</c:v>
                </c:pt>
                <c:pt idx="281">
                  <c:v>4.2000000000000028</c:v>
                </c:pt>
                <c:pt idx="282">
                  <c:v>4.2012806150049524</c:v>
                </c:pt>
                <c:pt idx="283">
                  <c:v>4.2184122348886355</c:v>
                </c:pt>
                <c:pt idx="284">
                  <c:v>4.2400000000000029</c:v>
                </c:pt>
                <c:pt idx="285">
                  <c:v>4.2454603124997954</c:v>
                </c:pt>
                <c:pt idx="286">
                  <c:v>4.2572569276931693</c:v>
                </c:pt>
                <c:pt idx="287">
                  <c:v>4.2800000000000029</c:v>
                </c:pt>
                <c:pt idx="288">
                  <c:v>4.2933006175013748</c:v>
                </c:pt>
                <c:pt idx="289">
                  <c:v>4.3146190817054801</c:v>
                </c:pt>
                <c:pt idx="290">
                  <c:v>4.3200000000000029</c:v>
                </c:pt>
                <c:pt idx="291">
                  <c:v>4.326055566432645</c:v>
                </c:pt>
                <c:pt idx="292">
                  <c:v>4.347742680688623</c:v>
                </c:pt>
                <c:pt idx="293">
                  <c:v>4.3578336558331765</c:v>
                </c:pt>
                <c:pt idx="294">
                  <c:v>4.360000000000003</c:v>
                </c:pt>
                <c:pt idx="295">
                  <c:v>4.3702801562496134</c:v>
                </c:pt>
                <c:pt idx="296">
                  <c:v>4.3806600763054995</c:v>
                </c:pt>
                <c:pt idx="297">
                  <c:v>4.400000000000003</c:v>
                </c:pt>
                <c:pt idx="298">
                  <c:v>4.4057553515475227</c:v>
                </c:pt>
                <c:pt idx="299">
                  <c:v>4.4221789234233988</c:v>
                </c:pt>
                <c:pt idx="300">
                  <c:v>4.4376824009461471</c:v>
                </c:pt>
                <c:pt idx="301">
                  <c:v>4.4400000000000031</c:v>
                </c:pt>
                <c:pt idx="302">
                  <c:v>4.4489306200009153</c:v>
                </c:pt>
                <c:pt idx="303">
                  <c:v>4.4793488904063992</c:v>
                </c:pt>
                <c:pt idx="304">
                  <c:v>4.4800000000000031</c:v>
                </c:pt>
                <c:pt idx="305">
                  <c:v>4.4986839062492958</c:v>
                </c:pt>
                <c:pt idx="306">
                  <c:v>4.5141413439406115</c:v>
                </c:pt>
                <c:pt idx="307">
                  <c:v>4.5200000000000031</c:v>
                </c:pt>
                <c:pt idx="308">
                  <c:v>4.5544201063733887</c:v>
                </c:pt>
                <c:pt idx="309">
                  <c:v>4.5600000000000032</c:v>
                </c:pt>
                <c:pt idx="310">
                  <c:v>4.5695558850913578</c:v>
                </c:pt>
                <c:pt idx="311">
                  <c:v>4.5884500823976957</c:v>
                </c:pt>
                <c:pt idx="312">
                  <c:v>4.6000000000000032</c:v>
                </c:pt>
                <c:pt idx="313">
                  <c:v>4.6185006100067998</c:v>
                </c:pt>
                <c:pt idx="314">
                  <c:v>4.6362047314202037</c:v>
                </c:pt>
                <c:pt idx="315">
                  <c:v>4.6400000000000032</c:v>
                </c:pt>
                <c:pt idx="316">
                  <c:v>4.6585701337998113</c:v>
                </c:pt>
                <c:pt idx="317">
                  <c:v>4.6703566082796852</c:v>
                </c:pt>
                <c:pt idx="318">
                  <c:v>4.6800000000000033</c:v>
                </c:pt>
                <c:pt idx="319">
                  <c:v>4.6892356249996539</c:v>
                </c:pt>
                <c:pt idx="320">
                  <c:v>4.7176401039191074</c:v>
                </c:pt>
                <c:pt idx="321">
                  <c:v>4.7200000000000033</c:v>
                </c:pt>
                <c:pt idx="322">
                  <c:v>4.7600000000000033</c:v>
                </c:pt>
                <c:pt idx="323">
                  <c:v>4.7759651487512738</c:v>
                </c:pt>
                <c:pt idx="324">
                  <c:v>4.7860110225966626</c:v>
                </c:pt>
                <c:pt idx="325">
                  <c:v>4.8000000000000034</c:v>
                </c:pt>
                <c:pt idx="326">
                  <c:v>4.8020807762524234</c:v>
                </c:pt>
                <c:pt idx="327">
                  <c:v>4.8400000000000034</c:v>
                </c:pt>
                <c:pt idx="328">
                  <c:v>4.8451381249998091</c:v>
                </c:pt>
                <c:pt idx="329">
                  <c:v>4.8712118860439597</c:v>
                </c:pt>
                <c:pt idx="330">
                  <c:v>4.8800000000000034</c:v>
                </c:pt>
                <c:pt idx="331">
                  <c:v>4.8914868749995692</c:v>
                </c:pt>
                <c:pt idx="332">
                  <c:v>4.9041819870793661</c:v>
                </c:pt>
                <c:pt idx="333">
                  <c:v>4.9200000000000035</c:v>
                </c:pt>
                <c:pt idx="334">
                  <c:v>4.938390153749932</c:v>
                </c:pt>
                <c:pt idx="335">
                  <c:v>4.9600000000000035</c:v>
                </c:pt>
                <c:pt idx="336">
                  <c:v>4.9817843749991795</c:v>
                </c:pt>
                <c:pt idx="337">
                  <c:v>5</c:v>
                </c:pt>
              </c:numCache>
            </c:numRef>
          </c:xVal>
          <c:yVal>
            <c:numRef>
              <c:f>Sheet1!$F$5:$F$342</c:f>
              <c:numCache>
                <c:formatCode>General</c:formatCode>
                <c:ptCount val="338"/>
                <c:pt idx="0">
                  <c:v>0</c:v>
                </c:pt>
                <c:pt idx="1">
                  <c:v>4.0395645585290266E-19</c:v>
                </c:pt>
                <c:pt idx="2">
                  <c:v>0.25112255820616375</c:v>
                </c:pt>
                <c:pt idx="3">
                  <c:v>0.51706165681516647</c:v>
                </c:pt>
                <c:pt idx="4">
                  <c:v>0.84851036759962284</c:v>
                </c:pt>
                <c:pt idx="5">
                  <c:v>0.94213383601958878</c:v>
                </c:pt>
                <c:pt idx="6">
                  <c:v>1.1451012314319573</c:v>
                </c:pt>
                <c:pt idx="7">
                  <c:v>1.4858756344161745</c:v>
                </c:pt>
                <c:pt idx="8">
                  <c:v>1.6006014797618904</c:v>
                </c:pt>
                <c:pt idx="9">
                  <c:v>1.7890882957463388</c:v>
                </c:pt>
                <c:pt idx="10">
                  <c:v>1.8574925076249127</c:v>
                </c:pt>
                <c:pt idx="11">
                  <c:v>1.8454152605412912</c:v>
                </c:pt>
                <c:pt idx="12">
                  <c:v>1.9885813980935145</c:v>
                </c:pt>
                <c:pt idx="13">
                  <c:v>1.9170977729236771</c:v>
                </c:pt>
                <c:pt idx="14">
                  <c:v>2.1487773312812011</c:v>
                </c:pt>
                <c:pt idx="15">
                  <c:v>2.0372150536585587</c:v>
                </c:pt>
                <c:pt idx="16">
                  <c:v>2.322811589871939</c:v>
                </c:pt>
                <c:pt idx="17">
                  <c:v>2.1953943963376163</c:v>
                </c:pt>
                <c:pt idx="18">
                  <c:v>2.2249168983765992</c:v>
                </c:pt>
                <c:pt idx="19">
                  <c:v>1.8233541806466476</c:v>
                </c:pt>
                <c:pt idx="20">
                  <c:v>2.2099468504348647</c:v>
                </c:pt>
                <c:pt idx="21">
                  <c:v>1.8613555961260422</c:v>
                </c:pt>
                <c:pt idx="22">
                  <c:v>2.2827918694612639</c:v>
                </c:pt>
                <c:pt idx="23">
                  <c:v>2.2399950563419271</c:v>
                </c:pt>
                <c:pt idx="24">
                  <c:v>2.3191914752811922</c:v>
                </c:pt>
                <c:pt idx="25">
                  <c:v>2.4790957214956473</c:v>
                </c:pt>
                <c:pt idx="26">
                  <c:v>2.0472533736541187</c:v>
                </c:pt>
                <c:pt idx="27">
                  <c:v>2.011272392659246</c:v>
                </c:pt>
                <c:pt idx="28">
                  <c:v>1.9630827404481088</c:v>
                </c:pt>
                <c:pt idx="29">
                  <c:v>2.0397012079174273</c:v>
                </c:pt>
                <c:pt idx="30">
                  <c:v>2.1383020892315763</c:v>
                </c:pt>
                <c:pt idx="31">
                  <c:v>2.0590622424185425</c:v>
                </c:pt>
                <c:pt idx="32">
                  <c:v>1.879120051903556</c:v>
                </c:pt>
                <c:pt idx="33">
                  <c:v>1.887178053609712</c:v>
                </c:pt>
                <c:pt idx="34">
                  <c:v>1.978464877943634</c:v>
                </c:pt>
                <c:pt idx="35">
                  <c:v>1.7793512443483375</c:v>
                </c:pt>
                <c:pt idx="36">
                  <c:v>1.4197343987536264</c:v>
                </c:pt>
                <c:pt idx="37">
                  <c:v>1.6916482771747952</c:v>
                </c:pt>
                <c:pt idx="38">
                  <c:v>1.537723977252589</c:v>
                </c:pt>
                <c:pt idx="39">
                  <c:v>1.5104110605359506</c:v>
                </c:pt>
                <c:pt idx="40">
                  <c:v>1.6919918611666651</c:v>
                </c:pt>
                <c:pt idx="41">
                  <c:v>1.6144697605992266</c:v>
                </c:pt>
                <c:pt idx="42">
                  <c:v>1.6688639566695018</c:v>
                </c:pt>
                <c:pt idx="43">
                  <c:v>1.5356133380979562</c:v>
                </c:pt>
                <c:pt idx="44">
                  <c:v>1.4789341287924882</c:v>
                </c:pt>
                <c:pt idx="45">
                  <c:v>1.6681609964426634</c:v>
                </c:pt>
                <c:pt idx="46">
                  <c:v>1.6681609951886915</c:v>
                </c:pt>
                <c:pt idx="47">
                  <c:v>1.8522336162666835</c:v>
                </c:pt>
                <c:pt idx="48">
                  <c:v>1.6875749606680703</c:v>
                </c:pt>
                <c:pt idx="49">
                  <c:v>1.6875749605459731</c:v>
                </c:pt>
                <c:pt idx="50">
                  <c:v>0.85018785098220795</c:v>
                </c:pt>
                <c:pt idx="51">
                  <c:v>6.1553165436719996E-4</c:v>
                </c:pt>
                <c:pt idx="52">
                  <c:v>0.23532345528016951</c:v>
                </c:pt>
                <c:pt idx="53">
                  <c:v>-9.2420784015009055E-2</c:v>
                </c:pt>
                <c:pt idx="54">
                  <c:v>-0.36222783884408588</c:v>
                </c:pt>
                <c:pt idx="55">
                  <c:v>-0.23667257681149764</c:v>
                </c:pt>
                <c:pt idx="56">
                  <c:v>-0.29809087179260019</c:v>
                </c:pt>
                <c:pt idx="57">
                  <c:v>-0.43941423058857837</c:v>
                </c:pt>
                <c:pt idx="58">
                  <c:v>-0.62118970250201111</c:v>
                </c:pt>
                <c:pt idx="59">
                  <c:v>-0.77295102319245168</c:v>
                </c:pt>
                <c:pt idx="60">
                  <c:v>-0.49268246415723577</c:v>
                </c:pt>
                <c:pt idx="61">
                  <c:v>-0.23533289687317893</c:v>
                </c:pt>
                <c:pt idx="62">
                  <c:v>-0.67506709637625439</c:v>
                </c:pt>
                <c:pt idx="63">
                  <c:v>-0.80079902874934328</c:v>
                </c:pt>
                <c:pt idx="64">
                  <c:v>-0.52261519853671523</c:v>
                </c:pt>
                <c:pt idx="65">
                  <c:v>-0.69848614582722368</c:v>
                </c:pt>
                <c:pt idx="66">
                  <c:v>-0.49768670162711326</c:v>
                </c:pt>
                <c:pt idx="67">
                  <c:v>-0.60355491496300351</c:v>
                </c:pt>
                <c:pt idx="68">
                  <c:v>-0.62179198566768334</c:v>
                </c:pt>
                <c:pt idx="69">
                  <c:v>-0.51592768415338797</c:v>
                </c:pt>
                <c:pt idx="70">
                  <c:v>-0.33205411920055633</c:v>
                </c:pt>
                <c:pt idx="71">
                  <c:v>-0.71007778553882195</c:v>
                </c:pt>
                <c:pt idx="72">
                  <c:v>-0.52574236109312067</c:v>
                </c:pt>
                <c:pt idx="73">
                  <c:v>-0.32809667590487224</c:v>
                </c:pt>
                <c:pt idx="74">
                  <c:v>-0.43070025777794252</c:v>
                </c:pt>
                <c:pt idx="75">
                  <c:v>-0.68896753075753514</c:v>
                </c:pt>
                <c:pt idx="76">
                  <c:v>-0.46859145202771973</c:v>
                </c:pt>
                <c:pt idx="77">
                  <c:v>-0.42335744150362892</c:v>
                </c:pt>
                <c:pt idx="78">
                  <c:v>-0.13960805408254992</c:v>
                </c:pt>
                <c:pt idx="79">
                  <c:v>-0.36368670663423397</c:v>
                </c:pt>
                <c:pt idx="80">
                  <c:v>-0.14395403384535263</c:v>
                </c:pt>
                <c:pt idx="81">
                  <c:v>-0.50388999749290186</c:v>
                </c:pt>
                <c:pt idx="82">
                  <c:v>-0.24115983646383074</c:v>
                </c:pt>
                <c:pt idx="83">
                  <c:v>-8.174017845296426E-2</c:v>
                </c:pt>
                <c:pt idx="84">
                  <c:v>-0.28778496827464728</c:v>
                </c:pt>
                <c:pt idx="85">
                  <c:v>-0.43845122485378413</c:v>
                </c:pt>
                <c:pt idx="86">
                  <c:v>-3.0461070418599908E-2</c:v>
                </c:pt>
                <c:pt idx="87">
                  <c:v>-0.12974831697373954</c:v>
                </c:pt>
                <c:pt idx="88">
                  <c:v>-0.31719321091621971</c:v>
                </c:pt>
                <c:pt idx="89">
                  <c:v>0.16678362817022482</c:v>
                </c:pt>
                <c:pt idx="90">
                  <c:v>1.8969531537183764E-2</c:v>
                </c:pt>
                <c:pt idx="91">
                  <c:v>-7.438466732936995E-2</c:v>
                </c:pt>
                <c:pt idx="92">
                  <c:v>0.25074252134046515</c:v>
                </c:pt>
                <c:pt idx="93">
                  <c:v>0.28991382536654403</c:v>
                </c:pt>
                <c:pt idx="94">
                  <c:v>-1.3735598335617733E-2</c:v>
                </c:pt>
                <c:pt idx="95">
                  <c:v>-0.31678934526629104</c:v>
                </c:pt>
                <c:pt idx="96">
                  <c:v>-0.11849705615869548</c:v>
                </c:pt>
                <c:pt idx="97">
                  <c:v>0.11073575458764888</c:v>
                </c:pt>
                <c:pt idx="98">
                  <c:v>-8.9040746871708154E-2</c:v>
                </c:pt>
                <c:pt idx="99">
                  <c:v>-8.2876932080092613E-2</c:v>
                </c:pt>
                <c:pt idx="100">
                  <c:v>0.10127306953797115</c:v>
                </c:pt>
                <c:pt idx="101">
                  <c:v>0.13639679688071668</c:v>
                </c:pt>
                <c:pt idx="102">
                  <c:v>-2.3795405677505498E-2</c:v>
                </c:pt>
                <c:pt idx="103">
                  <c:v>-0.2546132167854589</c:v>
                </c:pt>
                <c:pt idx="104">
                  <c:v>-0.23445086739878837</c:v>
                </c:pt>
                <c:pt idx="105">
                  <c:v>0.11755924134119165</c:v>
                </c:pt>
                <c:pt idx="106">
                  <c:v>-0.12517388049525666</c:v>
                </c:pt>
                <c:pt idx="107">
                  <c:v>-0.39842438963739496</c:v>
                </c:pt>
                <c:pt idx="108">
                  <c:v>-0.45087605478949161</c:v>
                </c:pt>
                <c:pt idx="109">
                  <c:v>-0.19240636516318285</c:v>
                </c:pt>
                <c:pt idx="110">
                  <c:v>-0.44007097035991188</c:v>
                </c:pt>
                <c:pt idx="111">
                  <c:v>-0.37461910575988311</c:v>
                </c:pt>
                <c:pt idx="112">
                  <c:v>-0.25070975840466192</c:v>
                </c:pt>
                <c:pt idx="113">
                  <c:v>-0.41153927046906563</c:v>
                </c:pt>
                <c:pt idx="114">
                  <c:v>-8.2801979158831682E-2</c:v>
                </c:pt>
                <c:pt idx="115">
                  <c:v>-0.3950029832481346</c:v>
                </c:pt>
                <c:pt idx="116">
                  <c:v>-0.39380359537964726</c:v>
                </c:pt>
                <c:pt idx="117">
                  <c:v>-0.57829549570426153</c:v>
                </c:pt>
                <c:pt idx="118">
                  <c:v>-0.6029692390425484</c:v>
                </c:pt>
                <c:pt idx="119">
                  <c:v>-0.5628141042898549</c:v>
                </c:pt>
                <c:pt idx="120">
                  <c:v>-0.45077302529741992</c:v>
                </c:pt>
                <c:pt idx="121">
                  <c:v>-0.56555803026520857</c:v>
                </c:pt>
                <c:pt idx="122">
                  <c:v>-0.65293216142612109</c:v>
                </c:pt>
                <c:pt idx="123">
                  <c:v>-0.78364987588496915</c:v>
                </c:pt>
                <c:pt idx="124">
                  <c:v>-0.82114706081089572</c:v>
                </c:pt>
                <c:pt idx="125">
                  <c:v>-0.73945796834025201</c:v>
                </c:pt>
                <c:pt idx="126">
                  <c:v>-0.75957972932494966</c:v>
                </c:pt>
                <c:pt idx="127">
                  <c:v>-1.405961339512277</c:v>
                </c:pt>
                <c:pt idx="128">
                  <c:v>-0.67654861259479937</c:v>
                </c:pt>
                <c:pt idx="129">
                  <c:v>-0.43840118616787244</c:v>
                </c:pt>
                <c:pt idx="130">
                  <c:v>-1.0929669090355016</c:v>
                </c:pt>
                <c:pt idx="131">
                  <c:v>-1.5623301039587403</c:v>
                </c:pt>
                <c:pt idx="132">
                  <c:v>-1.0632439467787187</c:v>
                </c:pt>
                <c:pt idx="133">
                  <c:v>-0.86415815140721841</c:v>
                </c:pt>
                <c:pt idx="134">
                  <c:v>-1.00876311155581</c:v>
                </c:pt>
                <c:pt idx="135">
                  <c:v>-1.0733658830637762</c:v>
                </c:pt>
                <c:pt idx="136">
                  <c:v>-1.1280272328550467</c:v>
                </c:pt>
                <c:pt idx="137">
                  <c:v>-1.0700891916653372</c:v>
                </c:pt>
                <c:pt idx="138">
                  <c:v>-1.6941323150169481</c:v>
                </c:pt>
                <c:pt idx="139">
                  <c:v>-1.3714112351932073</c:v>
                </c:pt>
                <c:pt idx="140">
                  <c:v>-1.8836297691121857</c:v>
                </c:pt>
                <c:pt idx="141">
                  <c:v>-1.6479051445944901</c:v>
                </c:pt>
                <c:pt idx="142">
                  <c:v>-1.5102999970789082</c:v>
                </c:pt>
                <c:pt idx="143">
                  <c:v>-1.3734538303751762</c:v>
                </c:pt>
                <c:pt idx="144">
                  <c:v>-1.5352350392286103</c:v>
                </c:pt>
                <c:pt idx="145">
                  <c:v>-1.6601074635146276</c:v>
                </c:pt>
                <c:pt idx="146">
                  <c:v>-2.0172637653149126</c:v>
                </c:pt>
                <c:pt idx="147">
                  <c:v>-1.9708528388342026</c:v>
                </c:pt>
                <c:pt idx="148">
                  <c:v>-1.7367431657683365</c:v>
                </c:pt>
                <c:pt idx="149">
                  <c:v>-1.5813974564929716</c:v>
                </c:pt>
                <c:pt idx="150">
                  <c:v>-1.7447190913758119</c:v>
                </c:pt>
                <c:pt idx="151">
                  <c:v>-1.8412034784434921</c:v>
                </c:pt>
                <c:pt idx="152">
                  <c:v>-1.7923324654712345</c:v>
                </c:pt>
                <c:pt idx="153">
                  <c:v>-1.8492563211356352</c:v>
                </c:pt>
                <c:pt idx="154">
                  <c:v>-1.8492562365384844</c:v>
                </c:pt>
                <c:pt idx="155">
                  <c:v>-1.734891326596588</c:v>
                </c:pt>
                <c:pt idx="156">
                  <c:v>-2.1299745627218249</c:v>
                </c:pt>
                <c:pt idx="157">
                  <c:v>-1.9810824037601269</c:v>
                </c:pt>
                <c:pt idx="158">
                  <c:v>-2.1707176195089057</c:v>
                </c:pt>
                <c:pt idx="159">
                  <c:v>-1.8730656958138177</c:v>
                </c:pt>
                <c:pt idx="160">
                  <c:v>-1.7132574768109092</c:v>
                </c:pt>
                <c:pt idx="161">
                  <c:v>-1.9284511044263113</c:v>
                </c:pt>
                <c:pt idx="162">
                  <c:v>-1.8146416677252752</c:v>
                </c:pt>
                <c:pt idx="163">
                  <c:v>-2.020480851490003</c:v>
                </c:pt>
                <c:pt idx="164">
                  <c:v>-1.8941425195455968</c:v>
                </c:pt>
                <c:pt idx="165">
                  <c:v>-1.8226407927852335</c:v>
                </c:pt>
                <c:pt idx="166">
                  <c:v>-1.9292227140735898</c:v>
                </c:pt>
                <c:pt idx="167">
                  <c:v>-2.0619740287365689</c:v>
                </c:pt>
                <c:pt idx="168">
                  <c:v>-1.8950706995449793</c:v>
                </c:pt>
                <c:pt idx="169">
                  <c:v>-1.8039324771797891</c:v>
                </c:pt>
                <c:pt idx="170">
                  <c:v>-1.9098445421762029</c:v>
                </c:pt>
                <c:pt idx="171">
                  <c:v>-1.9088907701735667</c:v>
                </c:pt>
                <c:pt idx="172">
                  <c:v>-1.9088906773310035</c:v>
                </c:pt>
                <c:pt idx="173">
                  <c:v>-1.7013374674007662</c:v>
                </c:pt>
                <c:pt idx="174">
                  <c:v>-1.6288069551109619</c:v>
                </c:pt>
                <c:pt idx="175">
                  <c:v>-1.8834513703508708</c:v>
                </c:pt>
                <c:pt idx="176">
                  <c:v>-1.8957418817259077</c:v>
                </c:pt>
                <c:pt idx="177">
                  <c:v>-1.7953549594143343</c:v>
                </c:pt>
                <c:pt idx="178">
                  <c:v>-1.7789362078991335</c:v>
                </c:pt>
                <c:pt idx="179">
                  <c:v>-1.934990103196091</c:v>
                </c:pt>
                <c:pt idx="180">
                  <c:v>-1.7078014374296757</c:v>
                </c:pt>
                <c:pt idx="181">
                  <c:v>-1.9839536393161294</c:v>
                </c:pt>
                <c:pt idx="182">
                  <c:v>-1.8814612442500014</c:v>
                </c:pt>
                <c:pt idx="183">
                  <c:v>-1.522460820871969</c:v>
                </c:pt>
                <c:pt idx="184">
                  <c:v>-1.5224608245263784</c:v>
                </c:pt>
                <c:pt idx="185">
                  <c:v>-1.577118811578806</c:v>
                </c:pt>
                <c:pt idx="186">
                  <c:v>-1.7571223880175271</c:v>
                </c:pt>
                <c:pt idx="187">
                  <c:v>-1.595630699943541</c:v>
                </c:pt>
                <c:pt idx="188">
                  <c:v>-1.8623265341667754</c:v>
                </c:pt>
                <c:pt idx="189">
                  <c:v>-1.9470212027692315</c:v>
                </c:pt>
                <c:pt idx="190">
                  <c:v>-1.9667247032889159</c:v>
                </c:pt>
                <c:pt idx="191">
                  <c:v>-2.1229277390895933</c:v>
                </c:pt>
                <c:pt idx="192">
                  <c:v>-2.3142429010004348</c:v>
                </c:pt>
                <c:pt idx="193">
                  <c:v>-2.1583986395034578</c:v>
                </c:pt>
                <c:pt idx="194">
                  <c:v>-2.0929737845124841</c:v>
                </c:pt>
                <c:pt idx="195">
                  <c:v>-2.4361491902590902</c:v>
                </c:pt>
                <c:pt idx="196">
                  <c:v>-2.1759631629286473</c:v>
                </c:pt>
                <c:pt idx="197">
                  <c:v>-2.4237008094024546</c:v>
                </c:pt>
                <c:pt idx="198">
                  <c:v>-2.2329222267415072</c:v>
                </c:pt>
                <c:pt idx="199">
                  <c:v>-2.3970892643386308</c:v>
                </c:pt>
                <c:pt idx="200">
                  <c:v>-2.1229897554125228</c:v>
                </c:pt>
                <c:pt idx="201">
                  <c:v>-2.1586676606236579</c:v>
                </c:pt>
                <c:pt idx="202">
                  <c:v>-0.98869849791273778</c:v>
                </c:pt>
                <c:pt idx="203">
                  <c:v>-1.1721723076194681</c:v>
                </c:pt>
                <c:pt idx="204">
                  <c:v>-1.3527587265965544</c:v>
                </c:pt>
                <c:pt idx="205">
                  <c:v>-1.450256860448458</c:v>
                </c:pt>
                <c:pt idx="206">
                  <c:v>-1.3844023454090444</c:v>
                </c:pt>
                <c:pt idx="207">
                  <c:v>-1.3312854739058362</c:v>
                </c:pt>
                <c:pt idx="208">
                  <c:v>-1.4126672178625823</c:v>
                </c:pt>
                <c:pt idx="209">
                  <c:v>-1.6661001941234279</c:v>
                </c:pt>
                <c:pt idx="210">
                  <c:v>-1.8105479973312824</c:v>
                </c:pt>
                <c:pt idx="211">
                  <c:v>-1.2853084582493004</c:v>
                </c:pt>
                <c:pt idx="212">
                  <c:v>-1.3722290573716616</c:v>
                </c:pt>
                <c:pt idx="213">
                  <c:v>-1.3296463259461506</c:v>
                </c:pt>
                <c:pt idx="214">
                  <c:v>-1.1272519716924931</c:v>
                </c:pt>
                <c:pt idx="215">
                  <c:v>-1.0420458432152846</c:v>
                </c:pt>
                <c:pt idx="216">
                  <c:v>-1.0563055441670737</c:v>
                </c:pt>
                <c:pt idx="217">
                  <c:v>-1.1663525641292536</c:v>
                </c:pt>
                <c:pt idx="218">
                  <c:v>-0.97121526130943903</c:v>
                </c:pt>
                <c:pt idx="219">
                  <c:v>-1.0834472512591524</c:v>
                </c:pt>
                <c:pt idx="220">
                  <c:v>-0.95265224905521428</c:v>
                </c:pt>
                <c:pt idx="221">
                  <c:v>-1.117487902745846</c:v>
                </c:pt>
                <c:pt idx="222">
                  <c:v>-0.99431162749717639</c:v>
                </c:pt>
                <c:pt idx="223">
                  <c:v>-0.85986268954560807</c:v>
                </c:pt>
                <c:pt idx="224">
                  <c:v>-1.0349820927139546</c:v>
                </c:pt>
                <c:pt idx="225">
                  <c:v>-1.174999473252732</c:v>
                </c:pt>
                <c:pt idx="226">
                  <c:v>-1.0418453451762701</c:v>
                </c:pt>
                <c:pt idx="227">
                  <c:v>-1.0024270863971123</c:v>
                </c:pt>
                <c:pt idx="228">
                  <c:v>-0.97336493860542539</c:v>
                </c:pt>
                <c:pt idx="229">
                  <c:v>-1.2324552064137126</c:v>
                </c:pt>
                <c:pt idx="230">
                  <c:v>-1.2465955025233633</c:v>
                </c:pt>
                <c:pt idx="231">
                  <c:v>-0.95733558327004686</c:v>
                </c:pt>
                <c:pt idx="232">
                  <c:v>-1.1289912088324956</c:v>
                </c:pt>
                <c:pt idx="233">
                  <c:v>-1.0259782985245653</c:v>
                </c:pt>
                <c:pt idx="234">
                  <c:v>-1.0656457499907734</c:v>
                </c:pt>
                <c:pt idx="235">
                  <c:v>-0.94949478354519667</c:v>
                </c:pt>
                <c:pt idx="236">
                  <c:v>-1.3705886246174701</c:v>
                </c:pt>
                <c:pt idx="237">
                  <c:v>-0.8180632761734361</c:v>
                </c:pt>
                <c:pt idx="238">
                  <c:v>-1.2677400555546463</c:v>
                </c:pt>
                <c:pt idx="239">
                  <c:v>-0.51032734613442654</c:v>
                </c:pt>
                <c:pt idx="240">
                  <c:v>-0.88241611901750938</c:v>
                </c:pt>
                <c:pt idx="241">
                  <c:v>-1.112047012040261</c:v>
                </c:pt>
                <c:pt idx="242">
                  <c:v>-0.76532260123887808</c:v>
                </c:pt>
                <c:pt idx="243">
                  <c:v>-1.5771846918195149</c:v>
                </c:pt>
                <c:pt idx="244">
                  <c:v>-1.0170502912385986</c:v>
                </c:pt>
                <c:pt idx="245">
                  <c:v>-0.93188326319928505</c:v>
                </c:pt>
                <c:pt idx="246">
                  <c:v>-1.3407044973303468</c:v>
                </c:pt>
                <c:pt idx="247">
                  <c:v>-0.82450563228170537</c:v>
                </c:pt>
                <c:pt idx="248">
                  <c:v>-2.134619493254295</c:v>
                </c:pt>
                <c:pt idx="249">
                  <c:v>-0.83226724389016182</c:v>
                </c:pt>
                <c:pt idx="250">
                  <c:v>-1.1274116527489988</c:v>
                </c:pt>
                <c:pt idx="251">
                  <c:v>-0.85917649952877473</c:v>
                </c:pt>
                <c:pt idx="252">
                  <c:v>-1.0952022385941214</c:v>
                </c:pt>
                <c:pt idx="253">
                  <c:v>-1.1200306911472817</c:v>
                </c:pt>
                <c:pt idx="254">
                  <c:v>-0.62170720921780587</c:v>
                </c:pt>
                <c:pt idx="255">
                  <c:v>-0.58577079709822233</c:v>
                </c:pt>
                <c:pt idx="256">
                  <c:v>-1.0810181193940975</c:v>
                </c:pt>
                <c:pt idx="257">
                  <c:v>-0.75276381774087286</c:v>
                </c:pt>
                <c:pt idx="258">
                  <c:v>-0.91987708515129696</c:v>
                </c:pt>
                <c:pt idx="259">
                  <c:v>-0.45754931856316955</c:v>
                </c:pt>
                <c:pt idx="260">
                  <c:v>-0.7592687371438368</c:v>
                </c:pt>
                <c:pt idx="261">
                  <c:v>-0.52538950404884577</c:v>
                </c:pt>
                <c:pt idx="262">
                  <c:v>-1.0652656894663028</c:v>
                </c:pt>
                <c:pt idx="263">
                  <c:v>-1.001519328091814</c:v>
                </c:pt>
                <c:pt idx="264">
                  <c:v>-0.98089641973246866</c:v>
                </c:pt>
                <c:pt idx="265">
                  <c:v>-1.1977154332341466</c:v>
                </c:pt>
                <c:pt idx="266">
                  <c:v>-0.93636520167081361</c:v>
                </c:pt>
                <c:pt idx="267">
                  <c:v>-0.78845190770691698</c:v>
                </c:pt>
                <c:pt idx="268">
                  <c:v>-1.0512701625690051</c:v>
                </c:pt>
                <c:pt idx="269">
                  <c:v>-1.0703960093038147</c:v>
                </c:pt>
                <c:pt idx="270">
                  <c:v>-1.1582513925283893</c:v>
                </c:pt>
                <c:pt idx="271">
                  <c:v>-0.8280835216033362</c:v>
                </c:pt>
                <c:pt idx="272">
                  <c:v>-1.133868373851225</c:v>
                </c:pt>
                <c:pt idx="273">
                  <c:v>-1.1796146360751378</c:v>
                </c:pt>
                <c:pt idx="274">
                  <c:v>-0.90315750407589745</c:v>
                </c:pt>
                <c:pt idx="275">
                  <c:v>-1.0971020971630312</c:v>
                </c:pt>
                <c:pt idx="276">
                  <c:v>-1.175856854342455</c:v>
                </c:pt>
                <c:pt idx="277">
                  <c:v>-0.93055785826954074</c:v>
                </c:pt>
                <c:pt idx="278">
                  <c:v>-1.0869114588027633</c:v>
                </c:pt>
                <c:pt idx="279">
                  <c:v>-1.2394547106777338</c:v>
                </c:pt>
                <c:pt idx="280">
                  <c:v>-1.2536556279975075</c:v>
                </c:pt>
                <c:pt idx="281">
                  <c:v>-1.1001056814041366</c:v>
                </c:pt>
                <c:pt idx="282">
                  <c:v>-1.3039937089138756</c:v>
                </c:pt>
                <c:pt idx="283">
                  <c:v>-0.76529457045221105</c:v>
                </c:pt>
                <c:pt idx="284">
                  <c:v>-1.1961586113818361</c:v>
                </c:pt>
                <c:pt idx="285">
                  <c:v>-1.6363742155863967</c:v>
                </c:pt>
                <c:pt idx="286">
                  <c:v>-0.76171757003496499</c:v>
                </c:pt>
                <c:pt idx="287">
                  <c:v>-0.76981161402490783</c:v>
                </c:pt>
                <c:pt idx="288">
                  <c:v>-1.0724152106861531</c:v>
                </c:pt>
                <c:pt idx="289">
                  <c:v>-1.0784300693720379</c:v>
                </c:pt>
                <c:pt idx="290">
                  <c:v>-1.3206322929743002</c:v>
                </c:pt>
                <c:pt idx="291">
                  <c:v>-1.3027898616007851</c:v>
                </c:pt>
                <c:pt idx="292">
                  <c:v>-0.92433956575648724</c:v>
                </c:pt>
                <c:pt idx="293">
                  <c:v>-1.2106365172906806</c:v>
                </c:pt>
                <c:pt idx="294">
                  <c:v>-1.1395034102356065</c:v>
                </c:pt>
                <c:pt idx="295">
                  <c:v>-1.0672323533804462</c:v>
                </c:pt>
                <c:pt idx="296">
                  <c:v>-1.2920095728079297</c:v>
                </c:pt>
                <c:pt idx="297">
                  <c:v>-1.0805993072968731</c:v>
                </c:pt>
                <c:pt idx="298">
                  <c:v>-0.8665296945756541</c:v>
                </c:pt>
                <c:pt idx="299">
                  <c:v>-1.2738521196090036</c:v>
                </c:pt>
                <c:pt idx="300">
                  <c:v>-1.1050658658490993</c:v>
                </c:pt>
                <c:pt idx="301">
                  <c:v>-1.3451484432906489</c:v>
                </c:pt>
                <c:pt idx="302">
                  <c:v>-1.1493920164037772</c:v>
                </c:pt>
                <c:pt idx="303">
                  <c:v>-1.1096962357222988</c:v>
                </c:pt>
                <c:pt idx="304">
                  <c:v>-0.85252263065104217</c:v>
                </c:pt>
                <c:pt idx="305">
                  <c:v>-0.9316237078883054</c:v>
                </c:pt>
                <c:pt idx="306">
                  <c:v>-0.73103399247619383</c:v>
                </c:pt>
                <c:pt idx="307">
                  <c:v>-0.69715410828291158</c:v>
                </c:pt>
                <c:pt idx="308">
                  <c:v>-1.2462645517142021</c:v>
                </c:pt>
                <c:pt idx="309">
                  <c:v>-0.75321958483160623</c:v>
                </c:pt>
                <c:pt idx="310">
                  <c:v>0.43706714157187537</c:v>
                </c:pt>
                <c:pt idx="311">
                  <c:v>-0.66984778820263846</c:v>
                </c:pt>
                <c:pt idx="312">
                  <c:v>-0.87037341323152417</c:v>
                </c:pt>
                <c:pt idx="313">
                  <c:v>-0.66106105521159098</c:v>
                </c:pt>
                <c:pt idx="314">
                  <c:v>-0.44190914416463606</c:v>
                </c:pt>
                <c:pt idx="315">
                  <c:v>-0.45653005452247503</c:v>
                </c:pt>
                <c:pt idx="316">
                  <c:v>-0.55788160011139543</c:v>
                </c:pt>
                <c:pt idx="317">
                  <c:v>-0.4368914897411435</c:v>
                </c:pt>
                <c:pt idx="318">
                  <c:v>-0.33593808654964447</c:v>
                </c:pt>
                <c:pt idx="319">
                  <c:v>-0.42957248411987464</c:v>
                </c:pt>
                <c:pt idx="320">
                  <c:v>-0.36521218631364527</c:v>
                </c:pt>
                <c:pt idx="321">
                  <c:v>-0.30090421562996483</c:v>
                </c:pt>
                <c:pt idx="322">
                  <c:v>-0.28172411755671806</c:v>
                </c:pt>
                <c:pt idx="323">
                  <c:v>-0.43838762105482404</c:v>
                </c:pt>
                <c:pt idx="324">
                  <c:v>0.1821469664817523</c:v>
                </c:pt>
                <c:pt idx="325">
                  <c:v>0.1780618468842006</c:v>
                </c:pt>
                <c:pt idx="326">
                  <c:v>0.34334160944458114</c:v>
                </c:pt>
                <c:pt idx="327">
                  <c:v>0.17340673200782125</c:v>
                </c:pt>
                <c:pt idx="328">
                  <c:v>0.32773279298350139</c:v>
                </c:pt>
                <c:pt idx="329">
                  <c:v>0.39272214569497438</c:v>
                </c:pt>
                <c:pt idx="330">
                  <c:v>0.36418712039669304</c:v>
                </c:pt>
                <c:pt idx="331">
                  <c:v>0.45101518135291424</c:v>
                </c:pt>
                <c:pt idx="332">
                  <c:v>0.88731059243417465</c:v>
                </c:pt>
                <c:pt idx="333">
                  <c:v>1.1725511173726235</c:v>
                </c:pt>
                <c:pt idx="334">
                  <c:v>0.96716978345546611</c:v>
                </c:pt>
                <c:pt idx="335">
                  <c:v>1.2879701200557045</c:v>
                </c:pt>
                <c:pt idx="336">
                  <c:v>1.4289381358397109</c:v>
                </c:pt>
                <c:pt idx="337">
                  <c:v>1.665391855596551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F3-4B29-BD64-464819CE509D}"/>
            </c:ext>
          </c:extLst>
        </c:ser>
        <c:ser>
          <c:idx val="4"/>
          <c:order val="4"/>
          <c:tx>
            <c:strRef>
              <c:f>Sheet1!$G$2:$G$4</c:f>
              <c:strCache>
                <c:ptCount val="3"/>
                <c:pt idx="0">
                  <c:v>Wl</c:v>
                </c:pt>
                <c:pt idx="1">
                  <c:v>Angular Velocity5 (deg/sec)</c:v>
                </c:pt>
                <c:pt idx="2">
                  <c:v>ωL</c:v>
                </c:pt>
              </c:strCache>
            </c:strRef>
          </c:tx>
          <c:xVal>
            <c:numRef>
              <c:f>Sheet1!$B$5:$B$342</c:f>
              <c:numCache>
                <c:formatCode>0.000</c:formatCode>
                <c:ptCount val="338"/>
                <c:pt idx="0">
                  <c:v>0</c:v>
                </c:pt>
                <c:pt idx="1">
                  <c:v>0.04</c:v>
                </c:pt>
                <c:pt idx="2">
                  <c:v>4.8484375000002591E-2</c:v>
                </c:pt>
                <c:pt idx="3">
                  <c:v>0.08</c:v>
                </c:pt>
                <c:pt idx="4">
                  <c:v>0.10165061250311586</c:v>
                </c:pt>
                <c:pt idx="5">
                  <c:v>0.12</c:v>
                </c:pt>
                <c:pt idx="6">
                  <c:v>0.13274699165415979</c:v>
                </c:pt>
                <c:pt idx="7">
                  <c:v>0.16</c:v>
                </c:pt>
                <c:pt idx="8">
                  <c:v>0.17889453125001883</c:v>
                </c:pt>
                <c:pt idx="9">
                  <c:v>0.19692943036689781</c:v>
                </c:pt>
                <c:pt idx="10">
                  <c:v>0.2</c:v>
                </c:pt>
                <c:pt idx="11">
                  <c:v>0.24000000000000002</c:v>
                </c:pt>
                <c:pt idx="12">
                  <c:v>0.24536173186091945</c:v>
                </c:pt>
                <c:pt idx="13">
                  <c:v>0.25598375300111553</c:v>
                </c:pt>
                <c:pt idx="14">
                  <c:v>0.28000000000000003</c:v>
                </c:pt>
                <c:pt idx="15">
                  <c:v>0.28423476003753922</c:v>
                </c:pt>
                <c:pt idx="16">
                  <c:v>0.30354972334097979</c:v>
                </c:pt>
                <c:pt idx="17">
                  <c:v>0.3147532905979184</c:v>
                </c:pt>
                <c:pt idx="18">
                  <c:v>0.32</c:v>
                </c:pt>
                <c:pt idx="19">
                  <c:v>0.34668246444094808</c:v>
                </c:pt>
                <c:pt idx="20">
                  <c:v>0.36</c:v>
                </c:pt>
                <c:pt idx="21">
                  <c:v>0.36266971111294716</c:v>
                </c:pt>
                <c:pt idx="22">
                  <c:v>0.37483145030610676</c:v>
                </c:pt>
                <c:pt idx="23">
                  <c:v>0.38883973155612045</c:v>
                </c:pt>
                <c:pt idx="24">
                  <c:v>0.39999999999999997</c:v>
                </c:pt>
                <c:pt idx="25">
                  <c:v>0.40797815973215706</c:v>
                </c:pt>
                <c:pt idx="26">
                  <c:v>0.42086676424720548</c:v>
                </c:pt>
                <c:pt idx="27">
                  <c:v>0.43862430678262637</c:v>
                </c:pt>
                <c:pt idx="28">
                  <c:v>0.43999999999999995</c:v>
                </c:pt>
                <c:pt idx="29">
                  <c:v>0.46509829327185609</c:v>
                </c:pt>
                <c:pt idx="30">
                  <c:v>0.47999999999999993</c:v>
                </c:pt>
                <c:pt idx="31">
                  <c:v>0.49179125000001167</c:v>
                </c:pt>
                <c:pt idx="32">
                  <c:v>0.51999999999999991</c:v>
                </c:pt>
                <c:pt idx="33">
                  <c:v>0.52980405250495299</c:v>
                </c:pt>
                <c:pt idx="34">
                  <c:v>0.55999999999999994</c:v>
                </c:pt>
                <c:pt idx="35">
                  <c:v>0.5647837425018527</c:v>
                </c:pt>
                <c:pt idx="36">
                  <c:v>0.58993310428366275</c:v>
                </c:pt>
                <c:pt idx="37">
                  <c:v>0.6</c:v>
                </c:pt>
                <c:pt idx="38">
                  <c:v>0.61238206221393565</c:v>
                </c:pt>
                <c:pt idx="39">
                  <c:v>0.6293652077891152</c:v>
                </c:pt>
                <c:pt idx="40">
                  <c:v>0.64</c:v>
                </c:pt>
                <c:pt idx="41">
                  <c:v>0.67555579377126973</c:v>
                </c:pt>
                <c:pt idx="42">
                  <c:v>0.68</c:v>
                </c:pt>
                <c:pt idx="43">
                  <c:v>0.69323514376554551</c:v>
                </c:pt>
                <c:pt idx="44">
                  <c:v>0.71702423575089169</c:v>
                </c:pt>
                <c:pt idx="45">
                  <c:v>0.72000000000000008</c:v>
                </c:pt>
                <c:pt idx="46">
                  <c:v>0.76000000000000012</c:v>
                </c:pt>
                <c:pt idx="47">
                  <c:v>0.78440015624988912</c:v>
                </c:pt>
                <c:pt idx="48">
                  <c:v>0.80000000000000016</c:v>
                </c:pt>
                <c:pt idx="49">
                  <c:v>0.84000000000000019</c:v>
                </c:pt>
                <c:pt idx="50">
                  <c:v>0.84290499999998703</c:v>
                </c:pt>
                <c:pt idx="51">
                  <c:v>0.85896608193006097</c:v>
                </c:pt>
                <c:pt idx="52">
                  <c:v>0.88000000000000023</c:v>
                </c:pt>
                <c:pt idx="53">
                  <c:v>0.91138624250173195</c:v>
                </c:pt>
                <c:pt idx="54">
                  <c:v>0.92000000000000026</c:v>
                </c:pt>
                <c:pt idx="55">
                  <c:v>0.93778062000116902</c:v>
                </c:pt>
                <c:pt idx="56">
                  <c:v>0.9594407695266004</c:v>
                </c:pt>
                <c:pt idx="57">
                  <c:v>0.9600000000000003</c:v>
                </c:pt>
                <c:pt idx="58">
                  <c:v>0.97520296994209199</c:v>
                </c:pt>
                <c:pt idx="59">
                  <c:v>0.98653489005791284</c:v>
                </c:pt>
                <c:pt idx="60">
                  <c:v>1.0000000000000002</c:v>
                </c:pt>
                <c:pt idx="61">
                  <c:v>1.0152229312782033</c:v>
                </c:pt>
                <c:pt idx="62">
                  <c:v>1.025513003598598</c:v>
                </c:pt>
                <c:pt idx="63">
                  <c:v>1.0388561562706013</c:v>
                </c:pt>
                <c:pt idx="64">
                  <c:v>1.0400000000000003</c:v>
                </c:pt>
                <c:pt idx="65">
                  <c:v>1.0702719961576599</c:v>
                </c:pt>
                <c:pt idx="66">
                  <c:v>1.0800000000000003</c:v>
                </c:pt>
                <c:pt idx="67">
                  <c:v>1.1104801999451503</c:v>
                </c:pt>
                <c:pt idx="68">
                  <c:v>1.1200000000000003</c:v>
                </c:pt>
                <c:pt idx="69">
                  <c:v>1.1315175681300729</c:v>
                </c:pt>
                <c:pt idx="70">
                  <c:v>1.1480812266633607</c:v>
                </c:pt>
                <c:pt idx="71">
                  <c:v>1.1600000000000004</c:v>
                </c:pt>
                <c:pt idx="72">
                  <c:v>1.1669712425019205</c:v>
                </c:pt>
                <c:pt idx="73">
                  <c:v>1.1872613245034291</c:v>
                </c:pt>
                <c:pt idx="74">
                  <c:v>1.2000000000000004</c:v>
                </c:pt>
                <c:pt idx="75">
                  <c:v>1.2009131250000065</c:v>
                </c:pt>
                <c:pt idx="76">
                  <c:v>1.2171955679545952</c:v>
                </c:pt>
                <c:pt idx="77">
                  <c:v>1.2400000000000004</c:v>
                </c:pt>
                <c:pt idx="78">
                  <c:v>1.2414206200025086</c:v>
                </c:pt>
                <c:pt idx="79">
                  <c:v>1.2541144968229876</c:v>
                </c:pt>
                <c:pt idx="80">
                  <c:v>1.2786742259619783</c:v>
                </c:pt>
                <c:pt idx="81">
                  <c:v>1.2800000000000005</c:v>
                </c:pt>
                <c:pt idx="82">
                  <c:v>1.2945527972363</c:v>
                </c:pt>
                <c:pt idx="83">
                  <c:v>1.3077906021683434</c:v>
                </c:pt>
                <c:pt idx="84">
                  <c:v>1.3200000000000005</c:v>
                </c:pt>
                <c:pt idx="85">
                  <c:v>1.3302681175056883</c:v>
                </c:pt>
                <c:pt idx="86">
                  <c:v>1.3419154147671897</c:v>
                </c:pt>
                <c:pt idx="87">
                  <c:v>1.3600000000000005</c:v>
                </c:pt>
                <c:pt idx="88">
                  <c:v>1.3615001562500104</c:v>
                </c:pt>
                <c:pt idx="89">
                  <c:v>1.3726943955522399</c:v>
                </c:pt>
                <c:pt idx="90">
                  <c:v>1.4000000000000006</c:v>
                </c:pt>
                <c:pt idx="91">
                  <c:v>1.4029207762525184</c:v>
                </c:pt>
                <c:pt idx="92">
                  <c:v>1.4218593870123653</c:v>
                </c:pt>
                <c:pt idx="93">
                  <c:v>1.4393327663262017</c:v>
                </c:pt>
                <c:pt idx="94">
                  <c:v>1.4400000000000006</c:v>
                </c:pt>
                <c:pt idx="95">
                  <c:v>1.4499800990788008</c:v>
                </c:pt>
                <c:pt idx="96">
                  <c:v>1.4793324927113871</c:v>
                </c:pt>
                <c:pt idx="97">
                  <c:v>1.4800000000000006</c:v>
                </c:pt>
                <c:pt idx="98">
                  <c:v>1.4981186254741123</c:v>
                </c:pt>
                <c:pt idx="99">
                  <c:v>1.5186462097329403</c:v>
                </c:pt>
                <c:pt idx="100">
                  <c:v>1.5200000000000007</c:v>
                </c:pt>
                <c:pt idx="101">
                  <c:v>1.5573676050116938</c:v>
                </c:pt>
                <c:pt idx="102">
                  <c:v>1.5600000000000007</c:v>
                </c:pt>
                <c:pt idx="103">
                  <c:v>1.5714829335325016</c:v>
                </c:pt>
                <c:pt idx="104">
                  <c:v>1.5888089336070244</c:v>
                </c:pt>
                <c:pt idx="105">
                  <c:v>1.5994860345329827</c:v>
                </c:pt>
                <c:pt idx="106">
                  <c:v>1.6000000000000008</c:v>
                </c:pt>
                <c:pt idx="107">
                  <c:v>1.615711281561824</c:v>
                </c:pt>
                <c:pt idx="108">
                  <c:v>1.6312178830412662</c:v>
                </c:pt>
                <c:pt idx="109">
                  <c:v>1.6400000000000008</c:v>
                </c:pt>
                <c:pt idx="110">
                  <c:v>1.6501800963698281</c:v>
                </c:pt>
                <c:pt idx="111">
                  <c:v>1.6604065677354274</c:v>
                </c:pt>
                <c:pt idx="112">
                  <c:v>1.6800000000000008</c:v>
                </c:pt>
                <c:pt idx="113">
                  <c:v>1.6810668675018821</c:v>
                </c:pt>
                <c:pt idx="114">
                  <c:v>1.6933009921981426</c:v>
                </c:pt>
                <c:pt idx="115">
                  <c:v>1.7078933563782188</c:v>
                </c:pt>
                <c:pt idx="116">
                  <c:v>1.7200000000000009</c:v>
                </c:pt>
                <c:pt idx="117">
                  <c:v>1.7344201412575915</c:v>
                </c:pt>
                <c:pt idx="118">
                  <c:v>1.7515622468362353</c:v>
                </c:pt>
                <c:pt idx="119">
                  <c:v>1.7600000000000009</c:v>
                </c:pt>
                <c:pt idx="120">
                  <c:v>1.7674899748231165</c:v>
                </c:pt>
                <c:pt idx="121">
                  <c:v>1.8000000000000009</c:v>
                </c:pt>
                <c:pt idx="122">
                  <c:v>1.8072264012512977</c:v>
                </c:pt>
                <c:pt idx="123">
                  <c:v>1.824019163560374</c:v>
                </c:pt>
                <c:pt idx="124">
                  <c:v>1.840000000000001</c:v>
                </c:pt>
                <c:pt idx="125">
                  <c:v>1.851287641261316</c:v>
                </c:pt>
                <c:pt idx="126">
                  <c:v>1.880000000000001</c:v>
                </c:pt>
                <c:pt idx="127">
                  <c:v>1.8900913987519419</c:v>
                </c:pt>
                <c:pt idx="128">
                  <c:v>1.920000000000001</c:v>
                </c:pt>
                <c:pt idx="129">
                  <c:v>1.9265432812500438</c:v>
                </c:pt>
                <c:pt idx="130">
                  <c:v>1.9401412739675921</c:v>
                </c:pt>
                <c:pt idx="131">
                  <c:v>1.9504112860736018</c:v>
                </c:pt>
                <c:pt idx="132">
                  <c:v>1.9600000000000011</c:v>
                </c:pt>
                <c:pt idx="133">
                  <c:v>1.9782601187782241</c:v>
                </c:pt>
                <c:pt idx="134">
                  <c:v>1.9888889442168003</c:v>
                </c:pt>
                <c:pt idx="135">
                  <c:v>2.0000000000000009</c:v>
                </c:pt>
                <c:pt idx="136">
                  <c:v>2.003173750000022</c:v>
                </c:pt>
                <c:pt idx="137">
                  <c:v>2.0400000000000009</c:v>
                </c:pt>
                <c:pt idx="138">
                  <c:v>2.0437254662506494</c:v>
                </c:pt>
                <c:pt idx="139">
                  <c:v>2.066638142758463</c:v>
                </c:pt>
                <c:pt idx="140">
                  <c:v>2.080000000000001</c:v>
                </c:pt>
                <c:pt idx="141">
                  <c:v>2.0897324218750652</c:v>
                </c:pt>
                <c:pt idx="142">
                  <c:v>2.120000000000001</c:v>
                </c:pt>
                <c:pt idx="143">
                  <c:v>2.1421206981263961</c:v>
                </c:pt>
                <c:pt idx="144">
                  <c:v>2.160000000000001</c:v>
                </c:pt>
                <c:pt idx="145">
                  <c:v>2.1970972656252448</c:v>
                </c:pt>
                <c:pt idx="146">
                  <c:v>2.2000000000000011</c:v>
                </c:pt>
                <c:pt idx="147">
                  <c:v>2.2244677695913588</c:v>
                </c:pt>
                <c:pt idx="148">
                  <c:v>2.2400000000000011</c:v>
                </c:pt>
                <c:pt idx="149">
                  <c:v>2.2520013912575756</c:v>
                </c:pt>
                <c:pt idx="150">
                  <c:v>2.2800000000000011</c:v>
                </c:pt>
                <c:pt idx="151">
                  <c:v>2.2856810812531618</c:v>
                </c:pt>
                <c:pt idx="152">
                  <c:v>2.3194524583831826</c:v>
                </c:pt>
                <c:pt idx="153">
                  <c:v>2.3200000000000012</c:v>
                </c:pt>
                <c:pt idx="154">
                  <c:v>2.3600000000000012</c:v>
                </c:pt>
                <c:pt idx="155">
                  <c:v>2.3650073437500345</c:v>
                </c:pt>
                <c:pt idx="156">
                  <c:v>2.3936843744187373</c:v>
                </c:pt>
                <c:pt idx="157">
                  <c:v>2.4000000000000012</c:v>
                </c:pt>
                <c:pt idx="158">
                  <c:v>2.4228521875001516</c:v>
                </c:pt>
                <c:pt idx="159">
                  <c:v>2.4400000000000013</c:v>
                </c:pt>
                <c:pt idx="160">
                  <c:v>2.473652641261463</c:v>
                </c:pt>
                <c:pt idx="161">
                  <c:v>2.4800000000000013</c:v>
                </c:pt>
                <c:pt idx="162">
                  <c:v>2.4925626437532062</c:v>
                </c:pt>
                <c:pt idx="163">
                  <c:v>2.5200000000000014</c:v>
                </c:pt>
                <c:pt idx="164">
                  <c:v>2.5498274875033204</c:v>
                </c:pt>
                <c:pt idx="165">
                  <c:v>2.5600000000000014</c:v>
                </c:pt>
                <c:pt idx="166">
                  <c:v>2.5675462310912178</c:v>
                </c:pt>
                <c:pt idx="167">
                  <c:v>2.5842926512475817</c:v>
                </c:pt>
                <c:pt idx="168">
                  <c:v>2.6000000000000014</c:v>
                </c:pt>
                <c:pt idx="169">
                  <c:v>2.6144578100007205</c:v>
                </c:pt>
                <c:pt idx="170">
                  <c:v>2.6296127507772531</c:v>
                </c:pt>
                <c:pt idx="171">
                  <c:v>2.6400000000000015</c:v>
                </c:pt>
                <c:pt idx="172">
                  <c:v>2.6800000000000015</c:v>
                </c:pt>
                <c:pt idx="173">
                  <c:v>2.6837931250000264</c:v>
                </c:pt>
                <c:pt idx="174">
                  <c:v>2.7022461305938053</c:v>
                </c:pt>
                <c:pt idx="175">
                  <c:v>2.7170563248556041</c:v>
                </c:pt>
                <c:pt idx="176">
                  <c:v>2.7200000000000015</c:v>
                </c:pt>
                <c:pt idx="177">
                  <c:v>2.7537360971554223</c:v>
                </c:pt>
                <c:pt idx="178">
                  <c:v>2.7600000000000016</c:v>
                </c:pt>
                <c:pt idx="179">
                  <c:v>2.767151200049998</c:v>
                </c:pt>
                <c:pt idx="180">
                  <c:v>2.7846995572724209</c:v>
                </c:pt>
                <c:pt idx="181">
                  <c:v>2.8000000000000016</c:v>
                </c:pt>
                <c:pt idx="182">
                  <c:v>2.8316676437533319</c:v>
                </c:pt>
                <c:pt idx="183">
                  <c:v>2.8400000000000016</c:v>
                </c:pt>
                <c:pt idx="184">
                  <c:v>2.8800000000000017</c:v>
                </c:pt>
                <c:pt idx="185">
                  <c:v>2.8803431250000036</c:v>
                </c:pt>
                <c:pt idx="186">
                  <c:v>2.9200000000000017</c:v>
                </c:pt>
                <c:pt idx="187">
                  <c:v>2.9306118750000718</c:v>
                </c:pt>
                <c:pt idx="188">
                  <c:v>2.9600000000000017</c:v>
                </c:pt>
                <c:pt idx="189">
                  <c:v>2.9825956250001497</c:v>
                </c:pt>
                <c:pt idx="190">
                  <c:v>3.0000000000000018</c:v>
                </c:pt>
                <c:pt idx="191">
                  <c:v>3.0005812350075014</c:v>
                </c:pt>
                <c:pt idx="192">
                  <c:v>3.021943114866473</c:v>
                </c:pt>
                <c:pt idx="193">
                  <c:v>3.0400000000000018</c:v>
                </c:pt>
                <c:pt idx="194">
                  <c:v>3.0535331100113319</c:v>
                </c:pt>
                <c:pt idx="195">
                  <c:v>3.0708483023635686</c:v>
                </c:pt>
                <c:pt idx="196">
                  <c:v>3.0800000000000018</c:v>
                </c:pt>
                <c:pt idx="197">
                  <c:v>3.1016326562501435</c:v>
                </c:pt>
                <c:pt idx="198">
                  <c:v>3.1200000000000019</c:v>
                </c:pt>
                <c:pt idx="199">
                  <c:v>3.1219518750000153</c:v>
                </c:pt>
                <c:pt idx="200">
                  <c:v>3.1387825909138245</c:v>
                </c:pt>
                <c:pt idx="201">
                  <c:v>3.1600000000000019</c:v>
                </c:pt>
                <c:pt idx="202">
                  <c:v>3.1736599750125838</c:v>
                </c:pt>
                <c:pt idx="203">
                  <c:v>3.1850065919551187</c:v>
                </c:pt>
                <c:pt idx="204">
                  <c:v>3.200000000000002</c:v>
                </c:pt>
                <c:pt idx="205">
                  <c:v>3.2272156100076757</c:v>
                </c:pt>
                <c:pt idx="206">
                  <c:v>3.240000000000002</c:v>
                </c:pt>
                <c:pt idx="207">
                  <c:v>3.2654351562501684</c:v>
                </c:pt>
                <c:pt idx="208">
                  <c:v>3.280000000000002</c:v>
                </c:pt>
                <c:pt idx="209">
                  <c:v>3.2997606250001317</c:v>
                </c:pt>
                <c:pt idx="210">
                  <c:v>3.3121662089061537</c:v>
                </c:pt>
                <c:pt idx="211">
                  <c:v>3.3200000000000021</c:v>
                </c:pt>
                <c:pt idx="212">
                  <c:v>3.3284162410329716</c:v>
                </c:pt>
                <c:pt idx="213">
                  <c:v>3.3457822751221742</c:v>
                </c:pt>
                <c:pt idx="214">
                  <c:v>3.3600000000000021</c:v>
                </c:pt>
                <c:pt idx="215">
                  <c:v>3.3668219812999967</c:v>
                </c:pt>
                <c:pt idx="216">
                  <c:v>3.3994745017276289</c:v>
                </c:pt>
                <c:pt idx="217">
                  <c:v>3.4000000000000021</c:v>
                </c:pt>
                <c:pt idx="218">
                  <c:v>3.4250604869331052</c:v>
                </c:pt>
                <c:pt idx="219">
                  <c:v>3.4400000000000022</c:v>
                </c:pt>
                <c:pt idx="220">
                  <c:v>3.4562337500001088</c:v>
                </c:pt>
                <c:pt idx="221">
                  <c:v>3.4706368329017239</c:v>
                </c:pt>
                <c:pt idx="222">
                  <c:v>3.4800000000000022</c:v>
                </c:pt>
                <c:pt idx="223">
                  <c:v>3.4907174875031961</c:v>
                </c:pt>
                <c:pt idx="224">
                  <c:v>3.5087619051491856</c:v>
                </c:pt>
                <c:pt idx="225">
                  <c:v>3.5200000000000022</c:v>
                </c:pt>
                <c:pt idx="226">
                  <c:v>3.5219758219031188</c:v>
                </c:pt>
                <c:pt idx="227">
                  <c:v>3.5375372770489619</c:v>
                </c:pt>
                <c:pt idx="228">
                  <c:v>3.5600000000000023</c:v>
                </c:pt>
                <c:pt idx="229">
                  <c:v>3.5607332712550042</c:v>
                </c:pt>
                <c:pt idx="230">
                  <c:v>3.5733188212506346</c:v>
                </c:pt>
                <c:pt idx="231">
                  <c:v>3.5955515731704293</c:v>
                </c:pt>
                <c:pt idx="232">
                  <c:v>3.6000000000000023</c:v>
                </c:pt>
                <c:pt idx="233">
                  <c:v>3.6101128113462089</c:v>
                </c:pt>
                <c:pt idx="234">
                  <c:v>3.622099620289112</c:v>
                </c:pt>
                <c:pt idx="235">
                  <c:v>3.6400000000000023</c:v>
                </c:pt>
                <c:pt idx="236">
                  <c:v>3.6459831097781588</c:v>
                </c:pt>
                <c:pt idx="237">
                  <c:v>3.6800000000000024</c:v>
                </c:pt>
                <c:pt idx="238">
                  <c:v>3.6840236468875212</c:v>
                </c:pt>
                <c:pt idx="239">
                  <c:v>3.6940237209311175</c:v>
                </c:pt>
                <c:pt idx="240">
                  <c:v>3.7102989883416102</c:v>
                </c:pt>
                <c:pt idx="241">
                  <c:v>3.7200000000000024</c:v>
                </c:pt>
                <c:pt idx="242">
                  <c:v>3.7337101512513415</c:v>
                </c:pt>
                <c:pt idx="243">
                  <c:v>3.748405360553948</c:v>
                </c:pt>
                <c:pt idx="244">
                  <c:v>3.7600000000000025</c:v>
                </c:pt>
                <c:pt idx="245">
                  <c:v>3.764931396260025</c:v>
                </c:pt>
                <c:pt idx="246">
                  <c:v>3.7791897124307412</c:v>
                </c:pt>
                <c:pt idx="247">
                  <c:v>3.8000000000000025</c:v>
                </c:pt>
                <c:pt idx="248">
                  <c:v>3.8013307762512607</c:v>
                </c:pt>
                <c:pt idx="249">
                  <c:v>3.8130387255219174</c:v>
                </c:pt>
                <c:pt idx="250">
                  <c:v>3.8249098379905959</c:v>
                </c:pt>
                <c:pt idx="251">
                  <c:v>3.8400000000000025</c:v>
                </c:pt>
                <c:pt idx="252">
                  <c:v>3.8500706250000687</c:v>
                </c:pt>
                <c:pt idx="253">
                  <c:v>3.8653097875934805</c:v>
                </c:pt>
                <c:pt idx="254">
                  <c:v>3.8765735909083334</c:v>
                </c:pt>
                <c:pt idx="255">
                  <c:v>3.8800000000000026</c:v>
                </c:pt>
                <c:pt idx="256">
                  <c:v>3.897223630637257</c:v>
                </c:pt>
                <c:pt idx="257">
                  <c:v>3.9072688354758616</c:v>
                </c:pt>
                <c:pt idx="258">
                  <c:v>3.9200000000000026</c:v>
                </c:pt>
                <c:pt idx="259">
                  <c:v>3.9231113562999727</c:v>
                </c:pt>
                <c:pt idx="260">
                  <c:v>3.9395994404555479</c:v>
                </c:pt>
                <c:pt idx="261">
                  <c:v>3.9505519528430066</c:v>
                </c:pt>
                <c:pt idx="262">
                  <c:v>3.9600000000000026</c:v>
                </c:pt>
                <c:pt idx="263">
                  <c:v>3.9751702875125945</c:v>
                </c:pt>
                <c:pt idx="264">
                  <c:v>4.0000000000000027</c:v>
                </c:pt>
                <c:pt idx="265">
                  <c:v>4.0083232737515635</c:v>
                </c:pt>
                <c:pt idx="266">
                  <c:v>4.0264006776152854</c:v>
                </c:pt>
                <c:pt idx="267">
                  <c:v>4.0400000000000027</c:v>
                </c:pt>
                <c:pt idx="268">
                  <c:v>4.0426631175017773</c:v>
                </c:pt>
                <c:pt idx="269">
                  <c:v>4.0566726715467025</c:v>
                </c:pt>
                <c:pt idx="270">
                  <c:v>4.0673264219305887</c:v>
                </c:pt>
                <c:pt idx="271">
                  <c:v>4.0800000000000027</c:v>
                </c:pt>
                <c:pt idx="272">
                  <c:v>4.0811713862898769</c:v>
                </c:pt>
                <c:pt idx="273">
                  <c:v>4.1064363028315238</c:v>
                </c:pt>
                <c:pt idx="274">
                  <c:v>4.1200000000000028</c:v>
                </c:pt>
                <c:pt idx="275">
                  <c:v>4.1236031100073633</c:v>
                </c:pt>
                <c:pt idx="276">
                  <c:v>4.1381567814684876</c:v>
                </c:pt>
                <c:pt idx="277">
                  <c:v>4.154647395422491</c:v>
                </c:pt>
                <c:pt idx="278">
                  <c:v>4.1600000000000028</c:v>
                </c:pt>
                <c:pt idx="279">
                  <c:v>4.1768506150043629</c:v>
                </c:pt>
                <c:pt idx="280">
                  <c:v>4.1899895957481128</c:v>
                </c:pt>
                <c:pt idx="281">
                  <c:v>4.2000000000000028</c:v>
                </c:pt>
                <c:pt idx="282">
                  <c:v>4.2012806150049524</c:v>
                </c:pt>
                <c:pt idx="283">
                  <c:v>4.2184122348886355</c:v>
                </c:pt>
                <c:pt idx="284">
                  <c:v>4.2400000000000029</c:v>
                </c:pt>
                <c:pt idx="285">
                  <c:v>4.2454603124997954</c:v>
                </c:pt>
                <c:pt idx="286">
                  <c:v>4.2572569276931693</c:v>
                </c:pt>
                <c:pt idx="287">
                  <c:v>4.2800000000000029</c:v>
                </c:pt>
                <c:pt idx="288">
                  <c:v>4.2933006175013748</c:v>
                </c:pt>
                <c:pt idx="289">
                  <c:v>4.3146190817054801</c:v>
                </c:pt>
                <c:pt idx="290">
                  <c:v>4.3200000000000029</c:v>
                </c:pt>
                <c:pt idx="291">
                  <c:v>4.326055566432645</c:v>
                </c:pt>
                <c:pt idx="292">
                  <c:v>4.347742680688623</c:v>
                </c:pt>
                <c:pt idx="293">
                  <c:v>4.3578336558331765</c:v>
                </c:pt>
                <c:pt idx="294">
                  <c:v>4.360000000000003</c:v>
                </c:pt>
                <c:pt idx="295">
                  <c:v>4.3702801562496134</c:v>
                </c:pt>
                <c:pt idx="296">
                  <c:v>4.3806600763054995</c:v>
                </c:pt>
                <c:pt idx="297">
                  <c:v>4.400000000000003</c:v>
                </c:pt>
                <c:pt idx="298">
                  <c:v>4.4057553515475227</c:v>
                </c:pt>
                <c:pt idx="299">
                  <c:v>4.4221789234233988</c:v>
                </c:pt>
                <c:pt idx="300">
                  <c:v>4.4376824009461471</c:v>
                </c:pt>
                <c:pt idx="301">
                  <c:v>4.4400000000000031</c:v>
                </c:pt>
                <c:pt idx="302">
                  <c:v>4.4489306200009153</c:v>
                </c:pt>
                <c:pt idx="303">
                  <c:v>4.4793488904063992</c:v>
                </c:pt>
                <c:pt idx="304">
                  <c:v>4.4800000000000031</c:v>
                </c:pt>
                <c:pt idx="305">
                  <c:v>4.4986839062492958</c:v>
                </c:pt>
                <c:pt idx="306">
                  <c:v>4.5141413439406115</c:v>
                </c:pt>
                <c:pt idx="307">
                  <c:v>4.5200000000000031</c:v>
                </c:pt>
                <c:pt idx="308">
                  <c:v>4.5544201063733887</c:v>
                </c:pt>
                <c:pt idx="309">
                  <c:v>4.5600000000000032</c:v>
                </c:pt>
                <c:pt idx="310">
                  <c:v>4.5695558850913578</c:v>
                </c:pt>
                <c:pt idx="311">
                  <c:v>4.5884500823976957</c:v>
                </c:pt>
                <c:pt idx="312">
                  <c:v>4.6000000000000032</c:v>
                </c:pt>
                <c:pt idx="313">
                  <c:v>4.6185006100067998</c:v>
                </c:pt>
                <c:pt idx="314">
                  <c:v>4.6362047314202037</c:v>
                </c:pt>
                <c:pt idx="315">
                  <c:v>4.6400000000000032</c:v>
                </c:pt>
                <c:pt idx="316">
                  <c:v>4.6585701337998113</c:v>
                </c:pt>
                <c:pt idx="317">
                  <c:v>4.6703566082796852</c:v>
                </c:pt>
                <c:pt idx="318">
                  <c:v>4.6800000000000033</c:v>
                </c:pt>
                <c:pt idx="319">
                  <c:v>4.6892356249996539</c:v>
                </c:pt>
                <c:pt idx="320">
                  <c:v>4.7176401039191074</c:v>
                </c:pt>
                <c:pt idx="321">
                  <c:v>4.7200000000000033</c:v>
                </c:pt>
                <c:pt idx="322">
                  <c:v>4.7600000000000033</c:v>
                </c:pt>
                <c:pt idx="323">
                  <c:v>4.7759651487512738</c:v>
                </c:pt>
                <c:pt idx="324">
                  <c:v>4.7860110225966626</c:v>
                </c:pt>
                <c:pt idx="325">
                  <c:v>4.8000000000000034</c:v>
                </c:pt>
                <c:pt idx="326">
                  <c:v>4.8020807762524234</c:v>
                </c:pt>
                <c:pt idx="327">
                  <c:v>4.8400000000000034</c:v>
                </c:pt>
                <c:pt idx="328">
                  <c:v>4.8451381249998091</c:v>
                </c:pt>
                <c:pt idx="329">
                  <c:v>4.8712118860439597</c:v>
                </c:pt>
                <c:pt idx="330">
                  <c:v>4.8800000000000034</c:v>
                </c:pt>
                <c:pt idx="331">
                  <c:v>4.8914868749995692</c:v>
                </c:pt>
                <c:pt idx="332">
                  <c:v>4.9041819870793661</c:v>
                </c:pt>
                <c:pt idx="333">
                  <c:v>4.9200000000000035</c:v>
                </c:pt>
                <c:pt idx="334">
                  <c:v>4.938390153749932</c:v>
                </c:pt>
                <c:pt idx="335">
                  <c:v>4.9600000000000035</c:v>
                </c:pt>
                <c:pt idx="336">
                  <c:v>4.9817843749991795</c:v>
                </c:pt>
                <c:pt idx="337">
                  <c:v>5</c:v>
                </c:pt>
              </c:numCache>
            </c:numRef>
          </c:xVal>
          <c:yVal>
            <c:numRef>
              <c:f>Sheet1!$G$5:$G$342</c:f>
              <c:numCache>
                <c:formatCode>General</c:formatCode>
                <c:ptCount val="338"/>
                <c:pt idx="0">
                  <c:v>0</c:v>
                </c:pt>
                <c:pt idx="1">
                  <c:v>0.63240362092626556</c:v>
                </c:pt>
                <c:pt idx="2">
                  <c:v>0.75691823785583678</c:v>
                </c:pt>
                <c:pt idx="3">
                  <c:v>1.1908791823383986</c:v>
                </c:pt>
                <c:pt idx="4">
                  <c:v>1.4635889739457053</c:v>
                </c:pt>
                <c:pt idx="5">
                  <c:v>1.6790011200763981</c:v>
                </c:pt>
                <c:pt idx="6">
                  <c:v>1.8203514540256269</c:v>
                </c:pt>
                <c:pt idx="7">
                  <c:v>2.1003438699802652</c:v>
                </c:pt>
                <c:pt idx="8">
                  <c:v>2.277172953009853</c:v>
                </c:pt>
                <c:pt idx="9">
                  <c:v>2.4331481799471919</c:v>
                </c:pt>
                <c:pt idx="10">
                  <c:v>2.458481867889998</c:v>
                </c:pt>
                <c:pt idx="11">
                  <c:v>2.7569895496455974</c:v>
                </c:pt>
                <c:pt idx="12">
                  <c:v>2.7926635309974821</c:v>
                </c:pt>
                <c:pt idx="13">
                  <c:v>2.8603961748590643</c:v>
                </c:pt>
                <c:pt idx="14">
                  <c:v>2.9994413510870639</c:v>
                </c:pt>
                <c:pt idx="15">
                  <c:v>3.0219749244863174</c:v>
                </c:pt>
                <c:pt idx="16">
                  <c:v>3.1174095068608065</c:v>
                </c:pt>
                <c:pt idx="17">
                  <c:v>3.1673573132618746</c:v>
                </c:pt>
                <c:pt idx="18">
                  <c:v>3.1894117080543976</c:v>
                </c:pt>
                <c:pt idx="19">
                  <c:v>3.2887199758738279</c:v>
                </c:pt>
                <c:pt idx="20">
                  <c:v>3.3304750563875984</c:v>
                </c:pt>
                <c:pt idx="21">
                  <c:v>3.3382366518088697</c:v>
                </c:pt>
                <c:pt idx="22">
                  <c:v>3.3710683201244809</c:v>
                </c:pt>
                <c:pt idx="23">
                  <c:v>3.403849651054367</c:v>
                </c:pt>
                <c:pt idx="24">
                  <c:v>3.4262058319266639</c:v>
                </c:pt>
                <c:pt idx="25">
                  <c:v>3.4401906176644288</c:v>
                </c:pt>
                <c:pt idx="26">
                  <c:v>3.4593454495358658</c:v>
                </c:pt>
                <c:pt idx="27">
                  <c:v>3.4789767213437979</c:v>
                </c:pt>
                <c:pt idx="28">
                  <c:v>3.4801784705115968</c:v>
                </c:pt>
                <c:pt idx="29">
                  <c:v>3.4943215264164258</c:v>
                </c:pt>
                <c:pt idx="30">
                  <c:v>3.4959674079823979</c:v>
                </c:pt>
                <c:pt idx="31">
                  <c:v>3.4938565538012507</c:v>
                </c:pt>
                <c:pt idx="32">
                  <c:v>3.4772518984126068</c:v>
                </c:pt>
                <c:pt idx="33">
                  <c:v>3.4680082809284358</c:v>
                </c:pt>
                <c:pt idx="34">
                  <c:v>3.4301220152472154</c:v>
                </c:pt>
                <c:pt idx="35">
                  <c:v>3.4229833378476089</c:v>
                </c:pt>
                <c:pt idx="36">
                  <c:v>3.3813545379026704</c:v>
                </c:pt>
                <c:pt idx="37">
                  <c:v>3.3630786513026685</c:v>
                </c:pt>
                <c:pt idx="38">
                  <c:v>3.3396318979591926</c:v>
                </c:pt>
                <c:pt idx="39">
                  <c:v>3.3061767947097125</c:v>
                </c:pt>
                <c:pt idx="40">
                  <c:v>3.2847275176289439</c:v>
                </c:pt>
                <c:pt idx="41">
                  <c:v>3.2125456174427467</c:v>
                </c:pt>
                <c:pt idx="42">
                  <c:v>3.2036743252760331</c:v>
                </c:pt>
                <c:pt idx="43">
                  <c:v>3.1777328053037412</c:v>
                </c:pt>
                <c:pt idx="44">
                  <c:v>3.1337220253266436</c:v>
                </c:pt>
                <c:pt idx="45">
                  <c:v>3.1285247852939162</c:v>
                </c:pt>
                <c:pt idx="46">
                  <c:v>3.067884608732578</c:v>
                </c:pt>
                <c:pt idx="47">
                  <c:v>3.0416952644324318</c:v>
                </c:pt>
                <c:pt idx="48">
                  <c:v>3.0303595066420019</c:v>
                </c:pt>
                <c:pt idx="49">
                  <c:v>3.0245551900721734</c:v>
                </c:pt>
                <c:pt idx="50">
                  <c:v>3.0256007413094057</c:v>
                </c:pt>
                <c:pt idx="51">
                  <c:v>3.0353694353002711</c:v>
                </c:pt>
                <c:pt idx="52">
                  <c:v>3.0590773700730742</c:v>
                </c:pt>
                <c:pt idx="53">
                  <c:v>3.1199937852002271</c:v>
                </c:pt>
                <c:pt idx="54">
                  <c:v>3.1425317576946901</c:v>
                </c:pt>
                <c:pt idx="55">
                  <c:v>3.1975897659408981</c:v>
                </c:pt>
                <c:pt idx="56">
                  <c:v>3.2811170277183148</c:v>
                </c:pt>
                <c:pt idx="57">
                  <c:v>3.283524063987004</c:v>
                </c:pt>
                <c:pt idx="58">
                  <c:v>3.3539924038663638</c:v>
                </c:pt>
                <c:pt idx="59">
                  <c:v>3.4130142848352163</c:v>
                </c:pt>
                <c:pt idx="60">
                  <c:v>3.4906600000000005</c:v>
                </c:pt>
                <c:pt idx="61">
                  <c:v>3.5884295045205765</c:v>
                </c:pt>
                <c:pt idx="62">
                  <c:v>3.6601892088666141</c:v>
                </c:pt>
                <c:pt idx="63">
                  <c:v>3.7595244774546561</c:v>
                </c:pt>
                <c:pt idx="64">
                  <c:v>3.7683525474420114</c:v>
                </c:pt>
                <c:pt idx="65">
                  <c:v>4.0180910800173937</c:v>
                </c:pt>
                <c:pt idx="66">
                  <c:v>4.1042437706547528</c:v>
                </c:pt>
                <c:pt idx="67">
                  <c:v>4.3890355028696773</c:v>
                </c:pt>
                <c:pt idx="68">
                  <c:v>4.4817830046382854</c:v>
                </c:pt>
                <c:pt idx="69">
                  <c:v>4.5958734160452455</c:v>
                </c:pt>
                <c:pt idx="70">
                  <c:v>4.7628033623841608</c:v>
                </c:pt>
                <c:pt idx="71">
                  <c:v>4.8844195843926794</c:v>
                </c:pt>
                <c:pt idx="72">
                  <c:v>4.9559322180994272</c:v>
                </c:pt>
                <c:pt idx="73">
                  <c:v>5.164733829712099</c:v>
                </c:pt>
                <c:pt idx="74">
                  <c:v>5.2956028449179948</c:v>
                </c:pt>
                <c:pt idx="75">
                  <c:v>5.3049588815727491</c:v>
                </c:pt>
                <c:pt idx="76">
                  <c:v>5.470872766369216</c:v>
                </c:pt>
                <c:pt idx="77">
                  <c:v>5.6987821212142977</c:v>
                </c:pt>
                <c:pt idx="78">
                  <c:v>5.7127475574437856</c:v>
                </c:pt>
                <c:pt idx="79">
                  <c:v>5.8360402151947559</c:v>
                </c:pt>
                <c:pt idx="80">
                  <c:v>6.0654247808140926</c:v>
                </c:pt>
                <c:pt idx="81">
                  <c:v>6.0774067482816525</c:v>
                </c:pt>
                <c:pt idx="82">
                  <c:v>6.2058307540532409</c:v>
                </c:pt>
                <c:pt idx="83">
                  <c:v>6.3172532321445987</c:v>
                </c:pt>
                <c:pt idx="84">
                  <c:v>6.4149260611201226</c:v>
                </c:pt>
                <c:pt idx="85">
                  <c:v>6.4929298150452581</c:v>
                </c:pt>
                <c:pt idx="86">
                  <c:v>6.576457621888796</c:v>
                </c:pt>
                <c:pt idx="87">
                  <c:v>6.6947893947297681</c:v>
                </c:pt>
                <c:pt idx="88">
                  <c:v>6.7039449622783609</c:v>
                </c:pt>
                <c:pt idx="89">
                  <c:v>6.7688819886582623</c:v>
                </c:pt>
                <c:pt idx="90">
                  <c:v>6.9004460841106585</c:v>
                </c:pt>
                <c:pt idx="91">
                  <c:v>6.9121078850317321</c:v>
                </c:pt>
                <c:pt idx="92">
                  <c:v>6.9755407003681222</c:v>
                </c:pt>
                <c:pt idx="93">
                  <c:v>7.0142629099070595</c:v>
                </c:pt>
                <c:pt idx="94">
                  <c:v>7.0153454642628592</c:v>
                </c:pt>
                <c:pt idx="95">
                  <c:v>7.0279316964853464</c:v>
                </c:pt>
                <c:pt idx="96">
                  <c:v>7.0237803783946466</c:v>
                </c:pt>
                <c:pt idx="97">
                  <c:v>7.0229368701864274</c:v>
                </c:pt>
                <c:pt idx="98">
                  <c:v>6.9866102513818591</c:v>
                </c:pt>
                <c:pt idx="99">
                  <c:v>6.91333472085784</c:v>
                </c:pt>
                <c:pt idx="100">
                  <c:v>6.9073207698787176</c:v>
                </c:pt>
                <c:pt idx="101">
                  <c:v>6.6868957439063887</c:v>
                </c:pt>
                <c:pt idx="102">
                  <c:v>6.6675736902746436</c:v>
                </c:pt>
                <c:pt idx="103">
                  <c:v>6.577767037471407</c:v>
                </c:pt>
                <c:pt idx="104">
                  <c:v>6.425862256299486</c:v>
                </c:pt>
                <c:pt idx="105">
                  <c:v>6.3228795237137048</c:v>
                </c:pt>
                <c:pt idx="106">
                  <c:v>6.3177482172466721</c:v>
                </c:pt>
                <c:pt idx="107">
                  <c:v>6.1534411053360039</c:v>
                </c:pt>
                <c:pt idx="108">
                  <c:v>5.977716630322881</c:v>
                </c:pt>
                <c:pt idx="109">
                  <c:v>5.8725480696645693</c:v>
                </c:pt>
                <c:pt idx="110">
                  <c:v>5.7457822023625065</c:v>
                </c:pt>
                <c:pt idx="111">
                  <c:v>5.6134223369707641</c:v>
                </c:pt>
                <c:pt idx="112">
                  <c:v>5.3466769663980926</c:v>
                </c:pt>
                <c:pt idx="113">
                  <c:v>5.3316825886182535</c:v>
                </c:pt>
                <c:pt idx="114">
                  <c:v>5.1564720323422586</c:v>
                </c:pt>
                <c:pt idx="115">
                  <c:v>4.9400516170066258</c:v>
                </c:pt>
                <c:pt idx="116">
                  <c:v>4.7548386263170039</c:v>
                </c:pt>
                <c:pt idx="117">
                  <c:v>4.5281386584789045</c:v>
                </c:pt>
                <c:pt idx="118">
                  <c:v>4.2509317031288418</c:v>
                </c:pt>
                <c:pt idx="119">
                  <c:v>4.1117367682910588</c:v>
                </c:pt>
                <c:pt idx="120">
                  <c:v>3.9868097270763885</c:v>
                </c:pt>
                <c:pt idx="121">
                  <c:v>3.4320751111900187</c:v>
                </c:pt>
                <c:pt idx="122">
                  <c:v>3.3065282643201628</c:v>
                </c:pt>
                <c:pt idx="123">
                  <c:v>3.0125091161684097</c:v>
                </c:pt>
                <c:pt idx="124">
                  <c:v>2.7305573738836451</c:v>
                </c:pt>
                <c:pt idx="125">
                  <c:v>2.5306649425403909</c:v>
                </c:pt>
                <c:pt idx="126">
                  <c:v>2.0218872752416939</c:v>
                </c:pt>
                <c:pt idx="127">
                  <c:v>1.843714417226791</c:v>
                </c:pt>
                <c:pt idx="128">
                  <c:v>1.320768534133927</c:v>
                </c:pt>
                <c:pt idx="129">
                  <c:v>1.2078059839585096</c:v>
                </c:pt>
                <c:pt idx="130">
                  <c:v>0.97523621216455625</c:v>
                </c:pt>
                <c:pt idx="131">
                  <c:v>0.80182637608822704</c:v>
                </c:pt>
                <c:pt idx="132">
                  <c:v>0.6419048694301035</c:v>
                </c:pt>
                <c:pt idx="133">
                  <c:v>0.34340292348510237</c:v>
                </c:pt>
                <c:pt idx="134">
                  <c:v>0.17375204021436641</c:v>
                </c:pt>
                <c:pt idx="135">
                  <c:v>-1.3602721720647228E-14</c:v>
                </c:pt>
                <c:pt idx="136">
                  <c:v>-4.8913359737852671E-2</c:v>
                </c:pt>
                <c:pt idx="137">
                  <c:v>-0.59258813849814895</c:v>
                </c:pt>
                <c:pt idx="138">
                  <c:v>-0.64512763164860343</c:v>
                </c:pt>
                <c:pt idx="139">
                  <c:v>-0.95825581588854414</c:v>
                </c:pt>
                <c:pt idx="140">
                  <c:v>-1.1328847432519251</c:v>
                </c:pt>
                <c:pt idx="141">
                  <c:v>-1.2563640899550073</c:v>
                </c:pt>
                <c:pt idx="142">
                  <c:v>-1.620260794660443</c:v>
                </c:pt>
                <c:pt idx="143">
                  <c:v>-1.8668330907753772</c:v>
                </c:pt>
                <c:pt idx="144">
                  <c:v>-2.0540872731228061</c:v>
                </c:pt>
                <c:pt idx="145">
                  <c:v>-2.4080215032825105</c:v>
                </c:pt>
                <c:pt idx="146">
                  <c:v>-2.4337351590381147</c:v>
                </c:pt>
                <c:pt idx="147">
                  <c:v>-2.6389872884244681</c:v>
                </c:pt>
                <c:pt idx="148">
                  <c:v>-2.7585754328054741</c:v>
                </c:pt>
                <c:pt idx="149">
                  <c:v>-2.8452557508961935</c:v>
                </c:pt>
                <c:pt idx="150">
                  <c:v>-3.0279790748239828</c:v>
                </c:pt>
                <c:pt idx="151">
                  <c:v>-3.061709373180669</c:v>
                </c:pt>
                <c:pt idx="152">
                  <c:v>-3.2387780670385418</c:v>
                </c:pt>
                <c:pt idx="153">
                  <c:v>-3.2413170654927459</c:v>
                </c:pt>
                <c:pt idx="154">
                  <c:v>-3.3979603852108653</c:v>
                </c:pt>
                <c:pt idx="155">
                  <c:v>-3.4135453247187102</c:v>
                </c:pt>
                <c:pt idx="156">
                  <c:v>-3.4854349650235235</c:v>
                </c:pt>
                <c:pt idx="157">
                  <c:v>-3.497280014377441</c:v>
                </c:pt>
                <c:pt idx="158">
                  <c:v>-3.5280502349586573</c:v>
                </c:pt>
                <c:pt idx="159">
                  <c:v>-3.5386469333915791</c:v>
                </c:pt>
                <c:pt idx="160">
                  <c:v>-3.5281000378760656</c:v>
                </c:pt>
                <c:pt idx="161">
                  <c:v>-3.5214321226523788</c:v>
                </c:pt>
                <c:pt idx="162">
                  <c:v>-3.5038369673529242</c:v>
                </c:pt>
                <c:pt idx="163">
                  <c:v>-3.44515501067049</c:v>
                </c:pt>
                <c:pt idx="164">
                  <c:v>-3.3513994764831012</c:v>
                </c:pt>
                <c:pt idx="165">
                  <c:v>-3.3127493325221389</c:v>
                </c:pt>
                <c:pt idx="166">
                  <c:v>-3.2819916765423329</c:v>
                </c:pt>
                <c:pt idx="167">
                  <c:v>-3.2076255576363115</c:v>
                </c:pt>
                <c:pt idx="168">
                  <c:v>-3.1305631298491297</c:v>
                </c:pt>
                <c:pt idx="169">
                  <c:v>-3.0537227854321389</c:v>
                </c:pt>
                <c:pt idx="170">
                  <c:v>-2.9674416359481572</c:v>
                </c:pt>
                <c:pt idx="171">
                  <c:v>-2.9050928924048143</c:v>
                </c:pt>
                <c:pt idx="172">
                  <c:v>-2.6428351099425416</c:v>
                </c:pt>
                <c:pt idx="173">
                  <c:v>-2.6162915291795725</c:v>
                </c:pt>
                <c:pt idx="174">
                  <c:v>-2.4834558269964093</c:v>
                </c:pt>
                <c:pt idx="175">
                  <c:v>-2.3727058492150803</c:v>
                </c:pt>
                <c:pt idx="176">
                  <c:v>-2.3502862722156621</c:v>
                </c:pt>
                <c:pt idx="177">
                  <c:v>-2.0847891961561134</c:v>
                </c:pt>
                <c:pt idx="178">
                  <c:v>-2.0339428689775279</c:v>
                </c:pt>
                <c:pt idx="179">
                  <c:v>-1.9753768902977731</c:v>
                </c:pt>
                <c:pt idx="180">
                  <c:v>-1.8295521576220231</c:v>
                </c:pt>
                <c:pt idx="181">
                  <c:v>-1.7003013899814887</c:v>
                </c:pt>
                <c:pt idx="182">
                  <c:v>-1.4281796324568665</c:v>
                </c:pt>
                <c:pt idx="183">
                  <c:v>-1.3558583249808933</c:v>
                </c:pt>
                <c:pt idx="184">
                  <c:v>-1.0071101637290958</c:v>
                </c:pt>
                <c:pt idx="185">
                  <c:v>-1.0041187505512144</c:v>
                </c:pt>
                <c:pt idx="186">
                  <c:v>-0.66055339597944485</c:v>
                </c:pt>
                <c:pt idx="187">
                  <c:v>-0.56980410530821779</c:v>
                </c:pt>
                <c:pt idx="188">
                  <c:v>-0.32268451148529098</c:v>
                </c:pt>
                <c:pt idx="189">
                  <c:v>-0.1381205172862553</c:v>
                </c:pt>
                <c:pt idx="190">
                  <c:v>1.4138140938969385E-14</c:v>
                </c:pt>
                <c:pt idx="191">
                  <c:v>4.5448144378676253E-3</c:v>
                </c:pt>
                <c:pt idx="192">
                  <c:v>0.16851003022767799</c:v>
                </c:pt>
                <c:pt idx="193">
                  <c:v>0.30273811774409709</c:v>
                </c:pt>
                <c:pt idx="194">
                  <c:v>0.40094437726857424</c:v>
                </c:pt>
                <c:pt idx="195">
                  <c:v>0.52387136541703871</c:v>
                </c:pt>
                <c:pt idx="196">
                  <c:v>0.5877056970984863</c:v>
                </c:pt>
                <c:pt idx="197">
                  <c:v>0.73579661749560354</c:v>
                </c:pt>
                <c:pt idx="198">
                  <c:v>0.85881306243568645</c:v>
                </c:pt>
                <c:pt idx="199">
                  <c:v>0.87175592163527038</c:v>
                </c:pt>
                <c:pt idx="200">
                  <c:v>0.98244399391669834</c:v>
                </c:pt>
                <c:pt idx="201">
                  <c:v>1.1199705381282028</c:v>
                </c:pt>
                <c:pt idx="202">
                  <c:v>1.2075756191355349</c:v>
                </c:pt>
                <c:pt idx="203">
                  <c:v>1.2799207174668332</c:v>
                </c:pt>
                <c:pt idx="204">
                  <c:v>1.3750884485485386</c:v>
                </c:pt>
                <c:pt idx="205">
                  <c:v>1.5472128335978601</c:v>
                </c:pt>
                <c:pt idx="206">
                  <c:v>1.6280771180692009</c:v>
                </c:pt>
                <c:pt idx="207">
                  <c:v>1.789626782675025</c:v>
                </c:pt>
                <c:pt idx="208">
                  <c:v>1.8828468710626909</c:v>
                </c:pt>
                <c:pt idx="209">
                  <c:v>2.0105640447715061</c:v>
                </c:pt>
                <c:pt idx="210">
                  <c:v>2.0916647124296337</c:v>
                </c:pt>
                <c:pt idx="211">
                  <c:v>2.143308031901515</c:v>
                </c:pt>
                <c:pt idx="212">
                  <c:v>2.1992022447576658</c:v>
                </c:pt>
                <c:pt idx="213">
                  <c:v>2.3160334796005717</c:v>
                </c:pt>
                <c:pt idx="214">
                  <c:v>2.4133709249581794</c:v>
                </c:pt>
                <c:pt idx="215">
                  <c:v>2.4606708576965826</c:v>
                </c:pt>
                <c:pt idx="216">
                  <c:v>2.6931160415978233</c:v>
                </c:pt>
                <c:pt idx="217">
                  <c:v>2.6969458746051873</c:v>
                </c:pt>
                <c:pt idx="218">
                  <c:v>2.8832379512526098</c:v>
                </c:pt>
                <c:pt idx="219">
                  <c:v>2.9979432052150439</c:v>
                </c:pt>
                <c:pt idx="220">
                  <c:v>3.1259658762525904</c:v>
                </c:pt>
                <c:pt idx="221">
                  <c:v>3.2427038243720387</c:v>
                </c:pt>
                <c:pt idx="222">
                  <c:v>3.3202732411602507</c:v>
                </c:pt>
                <c:pt idx="223">
                  <c:v>3.4107632355380528</c:v>
                </c:pt>
                <c:pt idx="224">
                  <c:v>3.5673958581750371</c:v>
                </c:pt>
                <c:pt idx="225">
                  <c:v>3.6675743248943729</c:v>
                </c:pt>
                <c:pt idx="226">
                  <c:v>3.6853775327356679</c:v>
                </c:pt>
                <c:pt idx="227">
                  <c:v>3.8273972714595081</c:v>
                </c:pt>
                <c:pt idx="228">
                  <c:v>4.0372292147353308</c:v>
                </c:pt>
                <c:pt idx="229">
                  <c:v>4.0441594072713389</c:v>
                </c:pt>
                <c:pt idx="230">
                  <c:v>4.1637563250228355</c:v>
                </c:pt>
                <c:pt idx="231">
                  <c:v>4.3773745835202904</c:v>
                </c:pt>
                <c:pt idx="232">
                  <c:v>4.4203650848653986</c:v>
                </c:pt>
                <c:pt idx="233">
                  <c:v>4.5182770228959415</c:v>
                </c:pt>
                <c:pt idx="234">
                  <c:v>4.6344886902932334</c:v>
                </c:pt>
                <c:pt idx="235">
                  <c:v>4.8078371275479022</c:v>
                </c:pt>
                <c:pt idx="236">
                  <c:v>4.8656037699613268</c:v>
                </c:pt>
                <c:pt idx="237">
                  <c:v>5.1905005350461799</c:v>
                </c:pt>
                <c:pt idx="238">
                  <c:v>5.2283724706104255</c:v>
                </c:pt>
                <c:pt idx="239">
                  <c:v>5.3218247774533607</c:v>
                </c:pt>
                <c:pt idx="240">
                  <c:v>5.4715627619349281</c:v>
                </c:pt>
                <c:pt idx="241">
                  <c:v>5.5592104996235578</c:v>
                </c:pt>
                <c:pt idx="242">
                  <c:v>5.6807329654054213</c:v>
                </c:pt>
                <c:pt idx="243">
                  <c:v>5.8075549737670533</c:v>
                </c:pt>
                <c:pt idx="244">
                  <c:v>5.9048222135433734</c:v>
                </c:pt>
                <c:pt idx="245">
                  <c:v>5.9453833922976003</c:v>
                </c:pt>
                <c:pt idx="246">
                  <c:v>6.0597452462378136</c:v>
                </c:pt>
                <c:pt idx="247">
                  <c:v>6.21819086906895</c:v>
                </c:pt>
                <c:pt idx="248">
                  <c:v>6.2279557276872382</c:v>
                </c:pt>
                <c:pt idx="249">
                  <c:v>6.3118386943083191</c:v>
                </c:pt>
                <c:pt idx="250">
                  <c:v>6.3930086243965523</c:v>
                </c:pt>
                <c:pt idx="251">
                  <c:v>6.4901716584636358</c:v>
                </c:pt>
                <c:pt idx="252">
                  <c:v>6.5510437482476798</c:v>
                </c:pt>
                <c:pt idx="253">
                  <c:v>6.6367414195612469</c:v>
                </c:pt>
                <c:pt idx="254">
                  <c:v>6.6948579247714486</c:v>
                </c:pt>
                <c:pt idx="255">
                  <c:v>6.7116197739907495</c:v>
                </c:pt>
                <c:pt idx="256">
                  <c:v>6.7891272467058332</c:v>
                </c:pt>
                <c:pt idx="257">
                  <c:v>6.8289326807174566</c:v>
                </c:pt>
                <c:pt idx="258">
                  <c:v>6.8733904079136252</c:v>
                </c:pt>
                <c:pt idx="259">
                  <c:v>6.8832065661421744</c:v>
                </c:pt>
                <c:pt idx="260">
                  <c:v>6.9281006398994887</c:v>
                </c:pt>
                <c:pt idx="261">
                  <c:v>6.9510773554814813</c:v>
                </c:pt>
                <c:pt idx="262">
                  <c:v>6.9663387524955969</c:v>
                </c:pt>
                <c:pt idx="263">
                  <c:v>6.9816929448206775</c:v>
                </c:pt>
                <c:pt idx="264">
                  <c:v>6.9813199999999984</c:v>
                </c:pt>
                <c:pt idx="265">
                  <c:v>6.9738222302216792</c:v>
                </c:pt>
                <c:pt idx="266">
                  <c:v>6.9450299873833119</c:v>
                </c:pt>
                <c:pt idx="267">
                  <c:v>6.9125838592352995</c:v>
                </c:pt>
                <c:pt idx="268">
                  <c:v>6.9051890928817086</c:v>
                </c:pt>
                <c:pt idx="269">
                  <c:v>6.860880899192316</c:v>
                </c:pt>
                <c:pt idx="270">
                  <c:v>6.8213130624262623</c:v>
                </c:pt>
                <c:pt idx="271">
                  <c:v>6.7679581051905267</c:v>
                </c:pt>
                <c:pt idx="272">
                  <c:v>6.762693446599795</c:v>
                </c:pt>
                <c:pt idx="273">
                  <c:v>6.6361847808932728</c:v>
                </c:pt>
                <c:pt idx="274">
                  <c:v>6.5586650293998492</c:v>
                </c:pt>
                <c:pt idx="275">
                  <c:v>6.5370213362083742</c:v>
                </c:pt>
                <c:pt idx="276">
                  <c:v>6.4453528841061338</c:v>
                </c:pt>
                <c:pt idx="277">
                  <c:v>6.3337780460346611</c:v>
                </c:pt>
                <c:pt idx="278">
                  <c:v>6.2959269233974355</c:v>
                </c:pt>
                <c:pt idx="279">
                  <c:v>6.1719563501991033</c:v>
                </c:pt>
                <c:pt idx="280">
                  <c:v>6.0706326841247398</c:v>
                </c:pt>
                <c:pt idx="281">
                  <c:v>5.9909660787174523</c:v>
                </c:pt>
                <c:pt idx="282">
                  <c:v>5.9806306899380459</c:v>
                </c:pt>
                <c:pt idx="283">
                  <c:v>5.8394932278166429</c:v>
                </c:pt>
                <c:pt idx="284">
                  <c:v>5.6550047868940636</c:v>
                </c:pt>
                <c:pt idx="285">
                  <c:v>5.6073586624435858</c:v>
                </c:pt>
                <c:pt idx="286">
                  <c:v>5.5032995664016813</c:v>
                </c:pt>
                <c:pt idx="287">
                  <c:v>5.2992653394614377</c:v>
                </c:pt>
                <c:pt idx="288">
                  <c:v>5.1785278419895517</c:v>
                </c:pt>
                <c:pt idx="289">
                  <c:v>4.9840679390292371</c:v>
                </c:pt>
                <c:pt idx="290">
                  <c:v>4.9349700279537441</c:v>
                </c:pt>
                <c:pt idx="291">
                  <c:v>4.8797753895982812</c:v>
                </c:pt>
                <c:pt idx="292">
                  <c:v>4.6831995905134711</c:v>
                </c:pt>
                <c:pt idx="293">
                  <c:v>4.5926717315445584</c:v>
                </c:pt>
                <c:pt idx="294">
                  <c:v>4.5733411439051439</c:v>
                </c:pt>
                <c:pt idx="295">
                  <c:v>4.4821955717154447</c:v>
                </c:pt>
                <c:pt idx="296">
                  <c:v>4.3912901495790795</c:v>
                </c:pt>
                <c:pt idx="297">
                  <c:v>4.225600978849811</c:v>
                </c:pt>
                <c:pt idx="298">
                  <c:v>4.1773697306303248</c:v>
                </c:pt>
                <c:pt idx="299">
                  <c:v>4.0428919393064593</c:v>
                </c:pt>
                <c:pt idx="300">
                  <c:v>3.9207813664735185</c:v>
                </c:pt>
                <c:pt idx="301">
                  <c:v>3.9029718243219089</c:v>
                </c:pt>
                <c:pt idx="302">
                  <c:v>3.8355046376885396</c:v>
                </c:pt>
                <c:pt idx="303">
                  <c:v>3.6209859112829212</c:v>
                </c:pt>
                <c:pt idx="304">
                  <c:v>3.6166759718556056</c:v>
                </c:pt>
                <c:pt idx="305">
                  <c:v>3.4985592068116365</c:v>
                </c:pt>
                <c:pt idx="306">
                  <c:v>3.4094671829732048</c:v>
                </c:pt>
                <c:pt idx="307">
                  <c:v>3.3778508500714399</c:v>
                </c:pt>
                <c:pt idx="308">
                  <c:v>3.2174224675896625</c:v>
                </c:pt>
                <c:pt idx="309">
                  <c:v>3.195682040576493</c:v>
                </c:pt>
                <c:pt idx="310">
                  <c:v>3.1613487740000203</c:v>
                </c:pt>
                <c:pt idx="311">
                  <c:v>3.1045766587691834</c:v>
                </c:pt>
                <c:pt idx="312">
                  <c:v>3.0774032779643936</c:v>
                </c:pt>
                <c:pt idx="313">
                  <c:v>3.046290982667581</c:v>
                </c:pt>
                <c:pt idx="314">
                  <c:v>3.0314003111287429</c:v>
                </c:pt>
                <c:pt idx="315">
                  <c:v>3.0301634339151455</c:v>
                </c:pt>
                <c:pt idx="316">
                  <c:v>3.0343736753052477</c:v>
                </c:pt>
                <c:pt idx="317">
                  <c:v>3.046114130719749</c:v>
                </c:pt>
                <c:pt idx="318">
                  <c:v>3.061111380108744</c:v>
                </c:pt>
                <c:pt idx="319">
                  <c:v>3.0801229214617716</c:v>
                </c:pt>
                <c:pt idx="320">
                  <c:v>3.1680382966310456</c:v>
                </c:pt>
                <c:pt idx="321">
                  <c:v>3.1773959882251908</c:v>
                </c:pt>
                <c:pt idx="322">
                  <c:v>3.3861661299444883</c:v>
                </c:pt>
                <c:pt idx="323">
                  <c:v>3.4969120356611811</c:v>
                </c:pt>
                <c:pt idx="324">
                  <c:v>3.5749376163545969</c:v>
                </c:pt>
                <c:pt idx="325">
                  <c:v>3.6945706769466331</c:v>
                </c:pt>
                <c:pt idx="326">
                  <c:v>3.7134737661018331</c:v>
                </c:pt>
                <c:pt idx="327">
                  <c:v>4.1097585009116262</c:v>
                </c:pt>
                <c:pt idx="328">
                  <c:v>4.1711975758039692</c:v>
                </c:pt>
                <c:pt idx="329">
                  <c:v>4.5124997713416732</c:v>
                </c:pt>
                <c:pt idx="330">
                  <c:v>4.6388784735194681</c:v>
                </c:pt>
                <c:pt idx="331">
                  <c:v>4.8128910904554765</c:v>
                </c:pt>
                <c:pt idx="332">
                  <c:v>5.0170268461005509</c:v>
                </c:pt>
                <c:pt idx="333">
                  <c:v>5.2890794664501577</c:v>
                </c:pt>
                <c:pt idx="334">
                  <c:v>5.6306091731676933</c:v>
                </c:pt>
                <c:pt idx="335">
                  <c:v>6.0675103513836977</c:v>
                </c:pt>
                <c:pt idx="336">
                  <c:v>6.5479355806839852</c:v>
                </c:pt>
                <c:pt idx="337">
                  <c:v>6.9813200000000002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F3-4B29-BD64-464819CE509D}"/>
            </c:ext>
          </c:extLst>
        </c:ser>
        <c:ser>
          <c:idx val="5"/>
          <c:order val="5"/>
          <c:tx>
            <c:strRef>
              <c:f>Sheet1!$H$2:$H$4</c:f>
              <c:strCache>
                <c:ptCount val="3"/>
                <c:pt idx="0">
                  <c:v>Wr</c:v>
                </c:pt>
                <c:pt idx="1">
                  <c:v>Angular Velocity6 (deg/sec)</c:v>
                </c:pt>
                <c:pt idx="2">
                  <c:v>ωR</c:v>
                </c:pt>
              </c:strCache>
            </c:strRef>
          </c:tx>
          <c:xVal>
            <c:numRef>
              <c:f>Sheet1!$B$5:$B$342</c:f>
              <c:numCache>
                <c:formatCode>0.000</c:formatCode>
                <c:ptCount val="338"/>
                <c:pt idx="0">
                  <c:v>0</c:v>
                </c:pt>
                <c:pt idx="1">
                  <c:v>0.04</c:v>
                </c:pt>
                <c:pt idx="2">
                  <c:v>4.8484375000002591E-2</c:v>
                </c:pt>
                <c:pt idx="3">
                  <c:v>0.08</c:v>
                </c:pt>
                <c:pt idx="4">
                  <c:v>0.10165061250311586</c:v>
                </c:pt>
                <c:pt idx="5">
                  <c:v>0.12</c:v>
                </c:pt>
                <c:pt idx="6">
                  <c:v>0.13274699165415979</c:v>
                </c:pt>
                <c:pt idx="7">
                  <c:v>0.16</c:v>
                </c:pt>
                <c:pt idx="8">
                  <c:v>0.17889453125001883</c:v>
                </c:pt>
                <c:pt idx="9">
                  <c:v>0.19692943036689781</c:v>
                </c:pt>
                <c:pt idx="10">
                  <c:v>0.2</c:v>
                </c:pt>
                <c:pt idx="11">
                  <c:v>0.24000000000000002</c:v>
                </c:pt>
                <c:pt idx="12">
                  <c:v>0.24536173186091945</c:v>
                </c:pt>
                <c:pt idx="13">
                  <c:v>0.25598375300111553</c:v>
                </c:pt>
                <c:pt idx="14">
                  <c:v>0.28000000000000003</c:v>
                </c:pt>
                <c:pt idx="15">
                  <c:v>0.28423476003753922</c:v>
                </c:pt>
                <c:pt idx="16">
                  <c:v>0.30354972334097979</c:v>
                </c:pt>
                <c:pt idx="17">
                  <c:v>0.3147532905979184</c:v>
                </c:pt>
                <c:pt idx="18">
                  <c:v>0.32</c:v>
                </c:pt>
                <c:pt idx="19">
                  <c:v>0.34668246444094808</c:v>
                </c:pt>
                <c:pt idx="20">
                  <c:v>0.36</c:v>
                </c:pt>
                <c:pt idx="21">
                  <c:v>0.36266971111294716</c:v>
                </c:pt>
                <c:pt idx="22">
                  <c:v>0.37483145030610676</c:v>
                </c:pt>
                <c:pt idx="23">
                  <c:v>0.38883973155612045</c:v>
                </c:pt>
                <c:pt idx="24">
                  <c:v>0.39999999999999997</c:v>
                </c:pt>
                <c:pt idx="25">
                  <c:v>0.40797815973215706</c:v>
                </c:pt>
                <c:pt idx="26">
                  <c:v>0.42086676424720548</c:v>
                </c:pt>
                <c:pt idx="27">
                  <c:v>0.43862430678262637</c:v>
                </c:pt>
                <c:pt idx="28">
                  <c:v>0.43999999999999995</c:v>
                </c:pt>
                <c:pt idx="29">
                  <c:v>0.46509829327185609</c:v>
                </c:pt>
                <c:pt idx="30">
                  <c:v>0.47999999999999993</c:v>
                </c:pt>
                <c:pt idx="31">
                  <c:v>0.49179125000001167</c:v>
                </c:pt>
                <c:pt idx="32">
                  <c:v>0.51999999999999991</c:v>
                </c:pt>
                <c:pt idx="33">
                  <c:v>0.52980405250495299</c:v>
                </c:pt>
                <c:pt idx="34">
                  <c:v>0.55999999999999994</c:v>
                </c:pt>
                <c:pt idx="35">
                  <c:v>0.5647837425018527</c:v>
                </c:pt>
                <c:pt idx="36">
                  <c:v>0.58993310428366275</c:v>
                </c:pt>
                <c:pt idx="37">
                  <c:v>0.6</c:v>
                </c:pt>
                <c:pt idx="38">
                  <c:v>0.61238206221393565</c:v>
                </c:pt>
                <c:pt idx="39">
                  <c:v>0.6293652077891152</c:v>
                </c:pt>
                <c:pt idx="40">
                  <c:v>0.64</c:v>
                </c:pt>
                <c:pt idx="41">
                  <c:v>0.67555579377126973</c:v>
                </c:pt>
                <c:pt idx="42">
                  <c:v>0.68</c:v>
                </c:pt>
                <c:pt idx="43">
                  <c:v>0.69323514376554551</c:v>
                </c:pt>
                <c:pt idx="44">
                  <c:v>0.71702423575089169</c:v>
                </c:pt>
                <c:pt idx="45">
                  <c:v>0.72000000000000008</c:v>
                </c:pt>
                <c:pt idx="46">
                  <c:v>0.76000000000000012</c:v>
                </c:pt>
                <c:pt idx="47">
                  <c:v>0.78440015624988912</c:v>
                </c:pt>
                <c:pt idx="48">
                  <c:v>0.80000000000000016</c:v>
                </c:pt>
                <c:pt idx="49">
                  <c:v>0.84000000000000019</c:v>
                </c:pt>
                <c:pt idx="50">
                  <c:v>0.84290499999998703</c:v>
                </c:pt>
                <c:pt idx="51">
                  <c:v>0.85896608193006097</c:v>
                </c:pt>
                <c:pt idx="52">
                  <c:v>0.88000000000000023</c:v>
                </c:pt>
                <c:pt idx="53">
                  <c:v>0.91138624250173195</c:v>
                </c:pt>
                <c:pt idx="54">
                  <c:v>0.92000000000000026</c:v>
                </c:pt>
                <c:pt idx="55">
                  <c:v>0.93778062000116902</c:v>
                </c:pt>
                <c:pt idx="56">
                  <c:v>0.9594407695266004</c:v>
                </c:pt>
                <c:pt idx="57">
                  <c:v>0.9600000000000003</c:v>
                </c:pt>
                <c:pt idx="58">
                  <c:v>0.97520296994209199</c:v>
                </c:pt>
                <c:pt idx="59">
                  <c:v>0.98653489005791284</c:v>
                </c:pt>
                <c:pt idx="60">
                  <c:v>1.0000000000000002</c:v>
                </c:pt>
                <c:pt idx="61">
                  <c:v>1.0152229312782033</c:v>
                </c:pt>
                <c:pt idx="62">
                  <c:v>1.025513003598598</c:v>
                </c:pt>
                <c:pt idx="63">
                  <c:v>1.0388561562706013</c:v>
                </c:pt>
                <c:pt idx="64">
                  <c:v>1.0400000000000003</c:v>
                </c:pt>
                <c:pt idx="65">
                  <c:v>1.0702719961576599</c:v>
                </c:pt>
                <c:pt idx="66">
                  <c:v>1.0800000000000003</c:v>
                </c:pt>
                <c:pt idx="67">
                  <c:v>1.1104801999451503</c:v>
                </c:pt>
                <c:pt idx="68">
                  <c:v>1.1200000000000003</c:v>
                </c:pt>
                <c:pt idx="69">
                  <c:v>1.1315175681300729</c:v>
                </c:pt>
                <c:pt idx="70">
                  <c:v>1.1480812266633607</c:v>
                </c:pt>
                <c:pt idx="71">
                  <c:v>1.1600000000000004</c:v>
                </c:pt>
                <c:pt idx="72">
                  <c:v>1.1669712425019205</c:v>
                </c:pt>
                <c:pt idx="73">
                  <c:v>1.1872613245034291</c:v>
                </c:pt>
                <c:pt idx="74">
                  <c:v>1.2000000000000004</c:v>
                </c:pt>
                <c:pt idx="75">
                  <c:v>1.2009131250000065</c:v>
                </c:pt>
                <c:pt idx="76">
                  <c:v>1.2171955679545952</c:v>
                </c:pt>
                <c:pt idx="77">
                  <c:v>1.2400000000000004</c:v>
                </c:pt>
                <c:pt idx="78">
                  <c:v>1.2414206200025086</c:v>
                </c:pt>
                <c:pt idx="79">
                  <c:v>1.2541144968229876</c:v>
                </c:pt>
                <c:pt idx="80">
                  <c:v>1.2786742259619783</c:v>
                </c:pt>
                <c:pt idx="81">
                  <c:v>1.2800000000000005</c:v>
                </c:pt>
                <c:pt idx="82">
                  <c:v>1.2945527972363</c:v>
                </c:pt>
                <c:pt idx="83">
                  <c:v>1.3077906021683434</c:v>
                </c:pt>
                <c:pt idx="84">
                  <c:v>1.3200000000000005</c:v>
                </c:pt>
                <c:pt idx="85">
                  <c:v>1.3302681175056883</c:v>
                </c:pt>
                <c:pt idx="86">
                  <c:v>1.3419154147671897</c:v>
                </c:pt>
                <c:pt idx="87">
                  <c:v>1.3600000000000005</c:v>
                </c:pt>
                <c:pt idx="88">
                  <c:v>1.3615001562500104</c:v>
                </c:pt>
                <c:pt idx="89">
                  <c:v>1.3726943955522399</c:v>
                </c:pt>
                <c:pt idx="90">
                  <c:v>1.4000000000000006</c:v>
                </c:pt>
                <c:pt idx="91">
                  <c:v>1.4029207762525184</c:v>
                </c:pt>
                <c:pt idx="92">
                  <c:v>1.4218593870123653</c:v>
                </c:pt>
                <c:pt idx="93">
                  <c:v>1.4393327663262017</c:v>
                </c:pt>
                <c:pt idx="94">
                  <c:v>1.4400000000000006</c:v>
                </c:pt>
                <c:pt idx="95">
                  <c:v>1.4499800990788008</c:v>
                </c:pt>
                <c:pt idx="96">
                  <c:v>1.4793324927113871</c:v>
                </c:pt>
                <c:pt idx="97">
                  <c:v>1.4800000000000006</c:v>
                </c:pt>
                <c:pt idx="98">
                  <c:v>1.4981186254741123</c:v>
                </c:pt>
                <c:pt idx="99">
                  <c:v>1.5186462097329403</c:v>
                </c:pt>
                <c:pt idx="100">
                  <c:v>1.5200000000000007</c:v>
                </c:pt>
                <c:pt idx="101">
                  <c:v>1.5573676050116938</c:v>
                </c:pt>
                <c:pt idx="102">
                  <c:v>1.5600000000000007</c:v>
                </c:pt>
                <c:pt idx="103">
                  <c:v>1.5714829335325016</c:v>
                </c:pt>
                <c:pt idx="104">
                  <c:v>1.5888089336070244</c:v>
                </c:pt>
                <c:pt idx="105">
                  <c:v>1.5994860345329827</c:v>
                </c:pt>
                <c:pt idx="106">
                  <c:v>1.6000000000000008</c:v>
                </c:pt>
                <c:pt idx="107">
                  <c:v>1.615711281561824</c:v>
                </c:pt>
                <c:pt idx="108">
                  <c:v>1.6312178830412662</c:v>
                </c:pt>
                <c:pt idx="109">
                  <c:v>1.6400000000000008</c:v>
                </c:pt>
                <c:pt idx="110">
                  <c:v>1.6501800963698281</c:v>
                </c:pt>
                <c:pt idx="111">
                  <c:v>1.6604065677354274</c:v>
                </c:pt>
                <c:pt idx="112">
                  <c:v>1.6800000000000008</c:v>
                </c:pt>
                <c:pt idx="113">
                  <c:v>1.6810668675018821</c:v>
                </c:pt>
                <c:pt idx="114">
                  <c:v>1.6933009921981426</c:v>
                </c:pt>
                <c:pt idx="115">
                  <c:v>1.7078933563782188</c:v>
                </c:pt>
                <c:pt idx="116">
                  <c:v>1.7200000000000009</c:v>
                </c:pt>
                <c:pt idx="117">
                  <c:v>1.7344201412575915</c:v>
                </c:pt>
                <c:pt idx="118">
                  <c:v>1.7515622468362353</c:v>
                </c:pt>
                <c:pt idx="119">
                  <c:v>1.7600000000000009</c:v>
                </c:pt>
                <c:pt idx="120">
                  <c:v>1.7674899748231165</c:v>
                </c:pt>
                <c:pt idx="121">
                  <c:v>1.8000000000000009</c:v>
                </c:pt>
                <c:pt idx="122">
                  <c:v>1.8072264012512977</c:v>
                </c:pt>
                <c:pt idx="123">
                  <c:v>1.824019163560374</c:v>
                </c:pt>
                <c:pt idx="124">
                  <c:v>1.840000000000001</c:v>
                </c:pt>
                <c:pt idx="125">
                  <c:v>1.851287641261316</c:v>
                </c:pt>
                <c:pt idx="126">
                  <c:v>1.880000000000001</c:v>
                </c:pt>
                <c:pt idx="127">
                  <c:v>1.8900913987519419</c:v>
                </c:pt>
                <c:pt idx="128">
                  <c:v>1.920000000000001</c:v>
                </c:pt>
                <c:pt idx="129">
                  <c:v>1.9265432812500438</c:v>
                </c:pt>
                <c:pt idx="130">
                  <c:v>1.9401412739675921</c:v>
                </c:pt>
                <c:pt idx="131">
                  <c:v>1.9504112860736018</c:v>
                </c:pt>
                <c:pt idx="132">
                  <c:v>1.9600000000000011</c:v>
                </c:pt>
                <c:pt idx="133">
                  <c:v>1.9782601187782241</c:v>
                </c:pt>
                <c:pt idx="134">
                  <c:v>1.9888889442168003</c:v>
                </c:pt>
                <c:pt idx="135">
                  <c:v>2.0000000000000009</c:v>
                </c:pt>
                <c:pt idx="136">
                  <c:v>2.003173750000022</c:v>
                </c:pt>
                <c:pt idx="137">
                  <c:v>2.0400000000000009</c:v>
                </c:pt>
                <c:pt idx="138">
                  <c:v>2.0437254662506494</c:v>
                </c:pt>
                <c:pt idx="139">
                  <c:v>2.066638142758463</c:v>
                </c:pt>
                <c:pt idx="140">
                  <c:v>2.080000000000001</c:v>
                </c:pt>
                <c:pt idx="141">
                  <c:v>2.0897324218750652</c:v>
                </c:pt>
                <c:pt idx="142">
                  <c:v>2.120000000000001</c:v>
                </c:pt>
                <c:pt idx="143">
                  <c:v>2.1421206981263961</c:v>
                </c:pt>
                <c:pt idx="144">
                  <c:v>2.160000000000001</c:v>
                </c:pt>
                <c:pt idx="145">
                  <c:v>2.1970972656252448</c:v>
                </c:pt>
                <c:pt idx="146">
                  <c:v>2.2000000000000011</c:v>
                </c:pt>
                <c:pt idx="147">
                  <c:v>2.2244677695913588</c:v>
                </c:pt>
                <c:pt idx="148">
                  <c:v>2.2400000000000011</c:v>
                </c:pt>
                <c:pt idx="149">
                  <c:v>2.2520013912575756</c:v>
                </c:pt>
                <c:pt idx="150">
                  <c:v>2.2800000000000011</c:v>
                </c:pt>
                <c:pt idx="151">
                  <c:v>2.2856810812531618</c:v>
                </c:pt>
                <c:pt idx="152">
                  <c:v>2.3194524583831826</c:v>
                </c:pt>
                <c:pt idx="153">
                  <c:v>2.3200000000000012</c:v>
                </c:pt>
                <c:pt idx="154">
                  <c:v>2.3600000000000012</c:v>
                </c:pt>
                <c:pt idx="155">
                  <c:v>2.3650073437500345</c:v>
                </c:pt>
                <c:pt idx="156">
                  <c:v>2.3936843744187373</c:v>
                </c:pt>
                <c:pt idx="157">
                  <c:v>2.4000000000000012</c:v>
                </c:pt>
                <c:pt idx="158">
                  <c:v>2.4228521875001516</c:v>
                </c:pt>
                <c:pt idx="159">
                  <c:v>2.4400000000000013</c:v>
                </c:pt>
                <c:pt idx="160">
                  <c:v>2.473652641261463</c:v>
                </c:pt>
                <c:pt idx="161">
                  <c:v>2.4800000000000013</c:v>
                </c:pt>
                <c:pt idx="162">
                  <c:v>2.4925626437532062</c:v>
                </c:pt>
                <c:pt idx="163">
                  <c:v>2.5200000000000014</c:v>
                </c:pt>
                <c:pt idx="164">
                  <c:v>2.5498274875033204</c:v>
                </c:pt>
                <c:pt idx="165">
                  <c:v>2.5600000000000014</c:v>
                </c:pt>
                <c:pt idx="166">
                  <c:v>2.5675462310912178</c:v>
                </c:pt>
                <c:pt idx="167">
                  <c:v>2.5842926512475817</c:v>
                </c:pt>
                <c:pt idx="168">
                  <c:v>2.6000000000000014</c:v>
                </c:pt>
                <c:pt idx="169">
                  <c:v>2.6144578100007205</c:v>
                </c:pt>
                <c:pt idx="170">
                  <c:v>2.6296127507772531</c:v>
                </c:pt>
                <c:pt idx="171">
                  <c:v>2.6400000000000015</c:v>
                </c:pt>
                <c:pt idx="172">
                  <c:v>2.6800000000000015</c:v>
                </c:pt>
                <c:pt idx="173">
                  <c:v>2.6837931250000264</c:v>
                </c:pt>
                <c:pt idx="174">
                  <c:v>2.7022461305938053</c:v>
                </c:pt>
                <c:pt idx="175">
                  <c:v>2.7170563248556041</c:v>
                </c:pt>
                <c:pt idx="176">
                  <c:v>2.7200000000000015</c:v>
                </c:pt>
                <c:pt idx="177">
                  <c:v>2.7537360971554223</c:v>
                </c:pt>
                <c:pt idx="178">
                  <c:v>2.7600000000000016</c:v>
                </c:pt>
                <c:pt idx="179">
                  <c:v>2.767151200049998</c:v>
                </c:pt>
                <c:pt idx="180">
                  <c:v>2.7846995572724209</c:v>
                </c:pt>
                <c:pt idx="181">
                  <c:v>2.8000000000000016</c:v>
                </c:pt>
                <c:pt idx="182">
                  <c:v>2.8316676437533319</c:v>
                </c:pt>
                <c:pt idx="183">
                  <c:v>2.8400000000000016</c:v>
                </c:pt>
                <c:pt idx="184">
                  <c:v>2.8800000000000017</c:v>
                </c:pt>
                <c:pt idx="185">
                  <c:v>2.8803431250000036</c:v>
                </c:pt>
                <c:pt idx="186">
                  <c:v>2.9200000000000017</c:v>
                </c:pt>
                <c:pt idx="187">
                  <c:v>2.9306118750000718</c:v>
                </c:pt>
                <c:pt idx="188">
                  <c:v>2.9600000000000017</c:v>
                </c:pt>
                <c:pt idx="189">
                  <c:v>2.9825956250001497</c:v>
                </c:pt>
                <c:pt idx="190">
                  <c:v>3.0000000000000018</c:v>
                </c:pt>
                <c:pt idx="191">
                  <c:v>3.0005812350075014</c:v>
                </c:pt>
                <c:pt idx="192">
                  <c:v>3.021943114866473</c:v>
                </c:pt>
                <c:pt idx="193">
                  <c:v>3.0400000000000018</c:v>
                </c:pt>
                <c:pt idx="194">
                  <c:v>3.0535331100113319</c:v>
                </c:pt>
                <c:pt idx="195">
                  <c:v>3.0708483023635686</c:v>
                </c:pt>
                <c:pt idx="196">
                  <c:v>3.0800000000000018</c:v>
                </c:pt>
                <c:pt idx="197">
                  <c:v>3.1016326562501435</c:v>
                </c:pt>
                <c:pt idx="198">
                  <c:v>3.1200000000000019</c:v>
                </c:pt>
                <c:pt idx="199">
                  <c:v>3.1219518750000153</c:v>
                </c:pt>
                <c:pt idx="200">
                  <c:v>3.1387825909138245</c:v>
                </c:pt>
                <c:pt idx="201">
                  <c:v>3.1600000000000019</c:v>
                </c:pt>
                <c:pt idx="202">
                  <c:v>3.1736599750125838</c:v>
                </c:pt>
                <c:pt idx="203">
                  <c:v>3.1850065919551187</c:v>
                </c:pt>
                <c:pt idx="204">
                  <c:v>3.200000000000002</c:v>
                </c:pt>
                <c:pt idx="205">
                  <c:v>3.2272156100076757</c:v>
                </c:pt>
                <c:pt idx="206">
                  <c:v>3.240000000000002</c:v>
                </c:pt>
                <c:pt idx="207">
                  <c:v>3.2654351562501684</c:v>
                </c:pt>
                <c:pt idx="208">
                  <c:v>3.280000000000002</c:v>
                </c:pt>
                <c:pt idx="209">
                  <c:v>3.2997606250001317</c:v>
                </c:pt>
                <c:pt idx="210">
                  <c:v>3.3121662089061537</c:v>
                </c:pt>
                <c:pt idx="211">
                  <c:v>3.3200000000000021</c:v>
                </c:pt>
                <c:pt idx="212">
                  <c:v>3.3284162410329716</c:v>
                </c:pt>
                <c:pt idx="213">
                  <c:v>3.3457822751221742</c:v>
                </c:pt>
                <c:pt idx="214">
                  <c:v>3.3600000000000021</c:v>
                </c:pt>
                <c:pt idx="215">
                  <c:v>3.3668219812999967</c:v>
                </c:pt>
                <c:pt idx="216">
                  <c:v>3.3994745017276289</c:v>
                </c:pt>
                <c:pt idx="217">
                  <c:v>3.4000000000000021</c:v>
                </c:pt>
                <c:pt idx="218">
                  <c:v>3.4250604869331052</c:v>
                </c:pt>
                <c:pt idx="219">
                  <c:v>3.4400000000000022</c:v>
                </c:pt>
                <c:pt idx="220">
                  <c:v>3.4562337500001088</c:v>
                </c:pt>
                <c:pt idx="221">
                  <c:v>3.4706368329017239</c:v>
                </c:pt>
                <c:pt idx="222">
                  <c:v>3.4800000000000022</c:v>
                </c:pt>
                <c:pt idx="223">
                  <c:v>3.4907174875031961</c:v>
                </c:pt>
                <c:pt idx="224">
                  <c:v>3.5087619051491856</c:v>
                </c:pt>
                <c:pt idx="225">
                  <c:v>3.5200000000000022</c:v>
                </c:pt>
                <c:pt idx="226">
                  <c:v>3.5219758219031188</c:v>
                </c:pt>
                <c:pt idx="227">
                  <c:v>3.5375372770489619</c:v>
                </c:pt>
                <c:pt idx="228">
                  <c:v>3.5600000000000023</c:v>
                </c:pt>
                <c:pt idx="229">
                  <c:v>3.5607332712550042</c:v>
                </c:pt>
                <c:pt idx="230">
                  <c:v>3.5733188212506346</c:v>
                </c:pt>
                <c:pt idx="231">
                  <c:v>3.5955515731704293</c:v>
                </c:pt>
                <c:pt idx="232">
                  <c:v>3.6000000000000023</c:v>
                </c:pt>
                <c:pt idx="233">
                  <c:v>3.6101128113462089</c:v>
                </c:pt>
                <c:pt idx="234">
                  <c:v>3.622099620289112</c:v>
                </c:pt>
                <c:pt idx="235">
                  <c:v>3.6400000000000023</c:v>
                </c:pt>
                <c:pt idx="236">
                  <c:v>3.6459831097781588</c:v>
                </c:pt>
                <c:pt idx="237">
                  <c:v>3.6800000000000024</c:v>
                </c:pt>
                <c:pt idx="238">
                  <c:v>3.6840236468875212</c:v>
                </c:pt>
                <c:pt idx="239">
                  <c:v>3.6940237209311175</c:v>
                </c:pt>
                <c:pt idx="240">
                  <c:v>3.7102989883416102</c:v>
                </c:pt>
                <c:pt idx="241">
                  <c:v>3.7200000000000024</c:v>
                </c:pt>
                <c:pt idx="242">
                  <c:v>3.7337101512513415</c:v>
                </c:pt>
                <c:pt idx="243">
                  <c:v>3.748405360553948</c:v>
                </c:pt>
                <c:pt idx="244">
                  <c:v>3.7600000000000025</c:v>
                </c:pt>
                <c:pt idx="245">
                  <c:v>3.764931396260025</c:v>
                </c:pt>
                <c:pt idx="246">
                  <c:v>3.7791897124307412</c:v>
                </c:pt>
                <c:pt idx="247">
                  <c:v>3.8000000000000025</c:v>
                </c:pt>
                <c:pt idx="248">
                  <c:v>3.8013307762512607</c:v>
                </c:pt>
                <c:pt idx="249">
                  <c:v>3.8130387255219174</c:v>
                </c:pt>
                <c:pt idx="250">
                  <c:v>3.8249098379905959</c:v>
                </c:pt>
                <c:pt idx="251">
                  <c:v>3.8400000000000025</c:v>
                </c:pt>
                <c:pt idx="252">
                  <c:v>3.8500706250000687</c:v>
                </c:pt>
                <c:pt idx="253">
                  <c:v>3.8653097875934805</c:v>
                </c:pt>
                <c:pt idx="254">
                  <c:v>3.8765735909083334</c:v>
                </c:pt>
                <c:pt idx="255">
                  <c:v>3.8800000000000026</c:v>
                </c:pt>
                <c:pt idx="256">
                  <c:v>3.897223630637257</c:v>
                </c:pt>
                <c:pt idx="257">
                  <c:v>3.9072688354758616</c:v>
                </c:pt>
                <c:pt idx="258">
                  <c:v>3.9200000000000026</c:v>
                </c:pt>
                <c:pt idx="259">
                  <c:v>3.9231113562999727</c:v>
                </c:pt>
                <c:pt idx="260">
                  <c:v>3.9395994404555479</c:v>
                </c:pt>
                <c:pt idx="261">
                  <c:v>3.9505519528430066</c:v>
                </c:pt>
                <c:pt idx="262">
                  <c:v>3.9600000000000026</c:v>
                </c:pt>
                <c:pt idx="263">
                  <c:v>3.9751702875125945</c:v>
                </c:pt>
                <c:pt idx="264">
                  <c:v>4.0000000000000027</c:v>
                </c:pt>
                <c:pt idx="265">
                  <c:v>4.0083232737515635</c:v>
                </c:pt>
                <c:pt idx="266">
                  <c:v>4.0264006776152854</c:v>
                </c:pt>
                <c:pt idx="267">
                  <c:v>4.0400000000000027</c:v>
                </c:pt>
                <c:pt idx="268">
                  <c:v>4.0426631175017773</c:v>
                </c:pt>
                <c:pt idx="269">
                  <c:v>4.0566726715467025</c:v>
                </c:pt>
                <c:pt idx="270">
                  <c:v>4.0673264219305887</c:v>
                </c:pt>
                <c:pt idx="271">
                  <c:v>4.0800000000000027</c:v>
                </c:pt>
                <c:pt idx="272">
                  <c:v>4.0811713862898769</c:v>
                </c:pt>
                <c:pt idx="273">
                  <c:v>4.1064363028315238</c:v>
                </c:pt>
                <c:pt idx="274">
                  <c:v>4.1200000000000028</c:v>
                </c:pt>
                <c:pt idx="275">
                  <c:v>4.1236031100073633</c:v>
                </c:pt>
                <c:pt idx="276">
                  <c:v>4.1381567814684876</c:v>
                </c:pt>
                <c:pt idx="277">
                  <c:v>4.154647395422491</c:v>
                </c:pt>
                <c:pt idx="278">
                  <c:v>4.1600000000000028</c:v>
                </c:pt>
                <c:pt idx="279">
                  <c:v>4.1768506150043629</c:v>
                </c:pt>
                <c:pt idx="280">
                  <c:v>4.1899895957481128</c:v>
                </c:pt>
                <c:pt idx="281">
                  <c:v>4.2000000000000028</c:v>
                </c:pt>
                <c:pt idx="282">
                  <c:v>4.2012806150049524</c:v>
                </c:pt>
                <c:pt idx="283">
                  <c:v>4.2184122348886355</c:v>
                </c:pt>
                <c:pt idx="284">
                  <c:v>4.2400000000000029</c:v>
                </c:pt>
                <c:pt idx="285">
                  <c:v>4.2454603124997954</c:v>
                </c:pt>
                <c:pt idx="286">
                  <c:v>4.2572569276931693</c:v>
                </c:pt>
                <c:pt idx="287">
                  <c:v>4.2800000000000029</c:v>
                </c:pt>
                <c:pt idx="288">
                  <c:v>4.2933006175013748</c:v>
                </c:pt>
                <c:pt idx="289">
                  <c:v>4.3146190817054801</c:v>
                </c:pt>
                <c:pt idx="290">
                  <c:v>4.3200000000000029</c:v>
                </c:pt>
                <c:pt idx="291">
                  <c:v>4.326055566432645</c:v>
                </c:pt>
                <c:pt idx="292">
                  <c:v>4.347742680688623</c:v>
                </c:pt>
                <c:pt idx="293">
                  <c:v>4.3578336558331765</c:v>
                </c:pt>
                <c:pt idx="294">
                  <c:v>4.360000000000003</c:v>
                </c:pt>
                <c:pt idx="295">
                  <c:v>4.3702801562496134</c:v>
                </c:pt>
                <c:pt idx="296">
                  <c:v>4.3806600763054995</c:v>
                </c:pt>
                <c:pt idx="297">
                  <c:v>4.400000000000003</c:v>
                </c:pt>
                <c:pt idx="298">
                  <c:v>4.4057553515475227</c:v>
                </c:pt>
                <c:pt idx="299">
                  <c:v>4.4221789234233988</c:v>
                </c:pt>
                <c:pt idx="300">
                  <c:v>4.4376824009461471</c:v>
                </c:pt>
                <c:pt idx="301">
                  <c:v>4.4400000000000031</c:v>
                </c:pt>
                <c:pt idx="302">
                  <c:v>4.4489306200009153</c:v>
                </c:pt>
                <c:pt idx="303">
                  <c:v>4.4793488904063992</c:v>
                </c:pt>
                <c:pt idx="304">
                  <c:v>4.4800000000000031</c:v>
                </c:pt>
                <c:pt idx="305">
                  <c:v>4.4986839062492958</c:v>
                </c:pt>
                <c:pt idx="306">
                  <c:v>4.5141413439406115</c:v>
                </c:pt>
                <c:pt idx="307">
                  <c:v>4.5200000000000031</c:v>
                </c:pt>
                <c:pt idx="308">
                  <c:v>4.5544201063733887</c:v>
                </c:pt>
                <c:pt idx="309">
                  <c:v>4.5600000000000032</c:v>
                </c:pt>
                <c:pt idx="310">
                  <c:v>4.5695558850913578</c:v>
                </c:pt>
                <c:pt idx="311">
                  <c:v>4.5884500823976957</c:v>
                </c:pt>
                <c:pt idx="312">
                  <c:v>4.6000000000000032</c:v>
                </c:pt>
                <c:pt idx="313">
                  <c:v>4.6185006100067998</c:v>
                </c:pt>
                <c:pt idx="314">
                  <c:v>4.6362047314202037</c:v>
                </c:pt>
                <c:pt idx="315">
                  <c:v>4.6400000000000032</c:v>
                </c:pt>
                <c:pt idx="316">
                  <c:v>4.6585701337998113</c:v>
                </c:pt>
                <c:pt idx="317">
                  <c:v>4.6703566082796852</c:v>
                </c:pt>
                <c:pt idx="318">
                  <c:v>4.6800000000000033</c:v>
                </c:pt>
                <c:pt idx="319">
                  <c:v>4.6892356249996539</c:v>
                </c:pt>
                <c:pt idx="320">
                  <c:v>4.7176401039191074</c:v>
                </c:pt>
                <c:pt idx="321">
                  <c:v>4.7200000000000033</c:v>
                </c:pt>
                <c:pt idx="322">
                  <c:v>4.7600000000000033</c:v>
                </c:pt>
                <c:pt idx="323">
                  <c:v>4.7759651487512738</c:v>
                </c:pt>
                <c:pt idx="324">
                  <c:v>4.7860110225966626</c:v>
                </c:pt>
                <c:pt idx="325">
                  <c:v>4.8000000000000034</c:v>
                </c:pt>
                <c:pt idx="326">
                  <c:v>4.8020807762524234</c:v>
                </c:pt>
                <c:pt idx="327">
                  <c:v>4.8400000000000034</c:v>
                </c:pt>
                <c:pt idx="328">
                  <c:v>4.8451381249998091</c:v>
                </c:pt>
                <c:pt idx="329">
                  <c:v>4.8712118860439597</c:v>
                </c:pt>
                <c:pt idx="330">
                  <c:v>4.8800000000000034</c:v>
                </c:pt>
                <c:pt idx="331">
                  <c:v>4.8914868749995692</c:v>
                </c:pt>
                <c:pt idx="332">
                  <c:v>4.9041819870793661</c:v>
                </c:pt>
                <c:pt idx="333">
                  <c:v>4.9200000000000035</c:v>
                </c:pt>
                <c:pt idx="334">
                  <c:v>4.938390153749932</c:v>
                </c:pt>
                <c:pt idx="335">
                  <c:v>4.9600000000000035</c:v>
                </c:pt>
                <c:pt idx="336">
                  <c:v>4.9817843749991795</c:v>
                </c:pt>
                <c:pt idx="337">
                  <c:v>5</c:v>
                </c:pt>
              </c:numCache>
            </c:numRef>
          </c:xVal>
          <c:yVal>
            <c:numRef>
              <c:f>Sheet1!$H$5:$H$342</c:f>
              <c:numCache>
                <c:formatCode>General</c:formatCode>
                <c:ptCount val="338"/>
                <c:pt idx="0">
                  <c:v>0</c:v>
                </c:pt>
                <c:pt idx="1">
                  <c:v>-1.2286702320830762</c:v>
                </c:pt>
                <c:pt idx="2">
                  <c:v>-1.4633025696845572</c:v>
                </c:pt>
                <c:pt idx="3">
                  <c:v>-2.2578204379918869</c:v>
                </c:pt>
                <c:pt idx="4">
                  <c:v>-2.735113778521479</c:v>
                </c:pt>
                <c:pt idx="5">
                  <c:v>-3.0972803120736634</c:v>
                </c:pt>
                <c:pt idx="6">
                  <c:v>-3.3265346775915869</c:v>
                </c:pt>
                <c:pt idx="7">
                  <c:v>-3.7568795486756383</c:v>
                </c:pt>
                <c:pt idx="8">
                  <c:v>-4.0087213738297898</c:v>
                </c:pt>
                <c:pt idx="9">
                  <c:v>-4.2146683720282097</c:v>
                </c:pt>
                <c:pt idx="10">
                  <c:v>-4.2464478421450433</c:v>
                </c:pt>
                <c:pt idx="11">
                  <c:v>-4.5758148868291117</c:v>
                </c:pt>
                <c:pt idx="12">
                  <c:v>-4.608319618392259</c:v>
                </c:pt>
                <c:pt idx="13">
                  <c:v>-4.664828729315631</c:v>
                </c:pt>
                <c:pt idx="14">
                  <c:v>-4.754810377075076</c:v>
                </c:pt>
                <c:pt idx="15">
                  <c:v>-4.7653618244890685</c:v>
                </c:pt>
                <c:pt idx="16">
                  <c:v>-4.7938338068262336</c:v>
                </c:pt>
                <c:pt idx="17">
                  <c:v>-4.7958794799994946</c:v>
                </c:pt>
                <c:pt idx="18">
                  <c:v>-4.7932640072301638</c:v>
                </c:pt>
                <c:pt idx="19">
                  <c:v>-4.7456302845573921</c:v>
                </c:pt>
                <c:pt idx="20">
                  <c:v>-4.7010054716416096</c:v>
                </c:pt>
                <c:pt idx="21">
                  <c:v>-4.6904357668653747</c:v>
                </c:pt>
                <c:pt idx="22">
                  <c:v>-4.6355529472962376</c:v>
                </c:pt>
                <c:pt idx="23">
                  <c:v>-4.5589235430990342</c:v>
                </c:pt>
                <c:pt idx="24">
                  <c:v>-4.487864464656651</c:v>
                </c:pt>
                <c:pt idx="25">
                  <c:v>-4.431754972014236</c:v>
                </c:pt>
                <c:pt idx="26">
                  <c:v>-4.3319760474440434</c:v>
                </c:pt>
                <c:pt idx="27">
                  <c:v>-4.1765575227508585</c:v>
                </c:pt>
                <c:pt idx="28">
                  <c:v>-4.1636706806225128</c:v>
                </c:pt>
                <c:pt idx="29">
                  <c:v>-3.9079471818853038</c:v>
                </c:pt>
                <c:pt idx="30">
                  <c:v>-3.7382538138864296</c:v>
                </c:pt>
                <c:pt idx="31">
                  <c:v>-3.5949665404159878</c:v>
                </c:pt>
                <c:pt idx="32">
                  <c:v>-3.2215264367025509</c:v>
                </c:pt>
                <c:pt idx="33">
                  <c:v>-3.0822238926118359</c:v>
                </c:pt>
                <c:pt idx="34">
                  <c:v>-2.6253073131841265</c:v>
                </c:pt>
                <c:pt idx="35">
                  <c:v>-2.5493290983491872</c:v>
                </c:pt>
                <c:pt idx="36">
                  <c:v>-2.1353602733571111</c:v>
                </c:pt>
                <c:pt idx="37">
                  <c:v>-1.9633213993035163</c:v>
                </c:pt>
                <c:pt idx="38">
                  <c:v>-1.7472271220837097</c:v>
                </c:pt>
                <c:pt idx="39">
                  <c:v>-1.4434847370431305</c:v>
                </c:pt>
                <c:pt idx="40">
                  <c:v>-1.2493765289399894</c:v>
                </c:pt>
                <c:pt idx="41">
                  <c:v>-0.58229689060346057</c:v>
                </c:pt>
                <c:pt idx="42">
                  <c:v>-0.49728053597281952</c:v>
                </c:pt>
                <c:pt idx="43">
                  <c:v>-0.24239008295361805</c:v>
                </c:pt>
                <c:pt idx="44">
                  <c:v>0.22086325025477191</c:v>
                </c:pt>
                <c:pt idx="45">
                  <c:v>0.27915874571872185</c:v>
                </c:pt>
                <c:pt idx="46">
                  <c:v>1.0661334822553608</c:v>
                </c:pt>
                <c:pt idx="47">
                  <c:v>1.5454657368355309</c:v>
                </c:pt>
                <c:pt idx="48">
                  <c:v>1.8498358397578256</c:v>
                </c:pt>
                <c:pt idx="49">
                  <c:v>2.6164579843468454</c:v>
                </c:pt>
                <c:pt idx="50">
                  <c:v>2.6710970848232969</c:v>
                </c:pt>
                <c:pt idx="51">
                  <c:v>2.9700043528274858</c:v>
                </c:pt>
                <c:pt idx="52">
                  <c:v>3.3521920821431448</c:v>
                </c:pt>
                <c:pt idx="53">
                  <c:v>3.8988895310426859</c:v>
                </c:pt>
                <c:pt idx="54">
                  <c:v>4.0432302992674538</c:v>
                </c:pt>
                <c:pt idx="55">
                  <c:v>4.3324454356208388</c:v>
                </c:pt>
                <c:pt idx="56">
                  <c:v>4.6673877380893538</c:v>
                </c:pt>
                <c:pt idx="57">
                  <c:v>4.675764801840498</c:v>
                </c:pt>
                <c:pt idx="58">
                  <c:v>4.8979583803832059</c:v>
                </c:pt>
                <c:pt idx="59">
                  <c:v>5.0563299050806041</c:v>
                </c:pt>
                <c:pt idx="60">
                  <c:v>5.2359877559830039</c:v>
                </c:pt>
                <c:pt idx="61">
                  <c:v>5.4275013792841422</c:v>
                </c:pt>
                <c:pt idx="62">
                  <c:v>5.5500607753799711</c:v>
                </c:pt>
                <c:pt idx="63">
                  <c:v>5.7008947435712196</c:v>
                </c:pt>
                <c:pt idx="64">
                  <c:v>5.7134064440924011</c:v>
                </c:pt>
                <c:pt idx="65">
                  <c:v>6.0211829335969638</c:v>
                </c:pt>
                <c:pt idx="66">
                  <c:v>6.110788613672919</c:v>
                </c:pt>
                <c:pt idx="67">
                  <c:v>6.3636246735289834</c:v>
                </c:pt>
                <c:pt idx="68">
                  <c:v>6.4342171285054892</c:v>
                </c:pt>
                <c:pt idx="69">
                  <c:v>6.5144922844973729</c:v>
                </c:pt>
                <c:pt idx="70">
                  <c:v>6.6203642622736041</c:v>
                </c:pt>
                <c:pt idx="71">
                  <c:v>6.6897748523710368</c:v>
                </c:pt>
                <c:pt idx="72">
                  <c:v>6.7278197990432123</c:v>
                </c:pt>
                <c:pt idx="73">
                  <c:v>6.8281707755687968</c:v>
                </c:pt>
                <c:pt idx="74">
                  <c:v>6.8835446490504948</c:v>
                </c:pt>
                <c:pt idx="75">
                  <c:v>6.8872945875912359</c:v>
                </c:pt>
                <c:pt idx="76">
                  <c:v>6.9493681258449485</c:v>
                </c:pt>
                <c:pt idx="77">
                  <c:v>7.0216093823247867</c:v>
                </c:pt>
                <c:pt idx="78">
                  <c:v>7.0255643856464784</c:v>
                </c:pt>
                <c:pt idx="79">
                  <c:v>7.0581698645237818</c:v>
                </c:pt>
                <c:pt idx="80">
                  <c:v>7.1078517369468761</c:v>
                </c:pt>
                <c:pt idx="81">
                  <c:v>7.1100519159748536</c:v>
                </c:pt>
                <c:pt idx="82">
                  <c:v>7.1311072699393829</c:v>
                </c:pt>
                <c:pt idx="83">
                  <c:v>7.1455013425720706</c:v>
                </c:pt>
                <c:pt idx="84">
                  <c:v>7.1549551137816119</c:v>
                </c:pt>
                <c:pt idx="85">
                  <c:v>7.1601970804348767</c:v>
                </c:pt>
                <c:pt idx="86">
                  <c:v>7.1632854634232315</c:v>
                </c:pt>
                <c:pt idx="87">
                  <c:v>7.1624018395259998</c:v>
                </c:pt>
                <c:pt idx="88">
                  <c:v>7.1620327727408171</c:v>
                </c:pt>
                <c:pt idx="89">
                  <c:v>7.1579174984732248</c:v>
                </c:pt>
                <c:pt idx="90">
                  <c:v>7.1384749569889392</c:v>
                </c:pt>
                <c:pt idx="91">
                  <c:v>7.1356634171247855</c:v>
                </c:pt>
                <c:pt idx="92">
                  <c:v>7.114323720936949</c:v>
                </c:pt>
                <c:pt idx="93">
                  <c:v>7.0902527566896065</c:v>
                </c:pt>
                <c:pt idx="94">
                  <c:v>7.0892573299513684</c:v>
                </c:pt>
                <c:pt idx="95">
                  <c:v>7.0737461414313838</c:v>
                </c:pt>
                <c:pt idx="96">
                  <c:v>7.0220982848675435</c:v>
                </c:pt>
                <c:pt idx="97">
                  <c:v>7.0208318221942125</c:v>
                </c:pt>
                <c:pt idx="98">
                  <c:v>6.9851533469324405</c:v>
                </c:pt>
                <c:pt idx="99">
                  <c:v>6.942091441476296</c:v>
                </c:pt>
                <c:pt idx="100">
                  <c:v>6.9391587312046266</c:v>
                </c:pt>
                <c:pt idx="101">
                  <c:v>6.853722258190234</c:v>
                </c:pt>
                <c:pt idx="102">
                  <c:v>6.8473793297129806</c:v>
                </c:pt>
                <c:pt idx="103">
                  <c:v>6.8192156173339775</c:v>
                </c:pt>
                <c:pt idx="104">
                  <c:v>6.7752051692764672</c:v>
                </c:pt>
                <c:pt idx="105">
                  <c:v>6.7471820804818812</c:v>
                </c:pt>
                <c:pt idx="106">
                  <c:v>6.7458158656928564</c:v>
                </c:pt>
                <c:pt idx="107">
                  <c:v>6.703290891384686</c:v>
                </c:pt>
                <c:pt idx="108">
                  <c:v>6.6598818406623739</c:v>
                </c:pt>
                <c:pt idx="109">
                  <c:v>6.6346680208240612</c:v>
                </c:pt>
                <c:pt idx="110">
                  <c:v>6.6048745601146521</c:v>
                </c:pt>
                <c:pt idx="111">
                  <c:v>6.5743366755176877</c:v>
                </c:pt>
                <c:pt idx="112">
                  <c:v>6.5141354767864046</c:v>
                </c:pt>
                <c:pt idx="113">
                  <c:v>6.5107940408614038</c:v>
                </c:pt>
                <c:pt idx="114">
                  <c:v>6.4720106432525393</c:v>
                </c:pt>
                <c:pt idx="115">
                  <c:v>6.4246363919621619</c:v>
                </c:pt>
                <c:pt idx="116">
                  <c:v>6.3844179152596876</c:v>
                </c:pt>
                <c:pt idx="117">
                  <c:v>6.3354403348436916</c:v>
                </c:pt>
                <c:pt idx="118">
                  <c:v>6.2757114165446399</c:v>
                </c:pt>
                <c:pt idx="119">
                  <c:v>6.2457150179237253</c:v>
                </c:pt>
                <c:pt idx="120">
                  <c:v>6.2187603974684489</c:v>
                </c:pt>
                <c:pt idx="121">
                  <c:v>6.098226466458323</c:v>
                </c:pt>
                <c:pt idx="122">
                  <c:v>6.0706596786914915</c:v>
                </c:pt>
                <c:pt idx="123">
                  <c:v>6.0055241045461392</c:v>
                </c:pt>
                <c:pt idx="124">
                  <c:v>5.942151942543286</c:v>
                </c:pt>
                <c:pt idx="125">
                  <c:v>5.896583292455662</c:v>
                </c:pt>
                <c:pt idx="126">
                  <c:v>5.7776911278584313</c:v>
                </c:pt>
                <c:pt idx="127">
                  <c:v>5.7348990659845578</c:v>
                </c:pt>
                <c:pt idx="128">
                  <c:v>5.6050437040835561</c:v>
                </c:pt>
                <c:pt idx="129">
                  <c:v>5.5760362691111753</c:v>
                </c:pt>
                <c:pt idx="130">
                  <c:v>5.5150743624500738</c:v>
                </c:pt>
                <c:pt idx="131">
                  <c:v>5.4684277755319055</c:v>
                </c:pt>
                <c:pt idx="132">
                  <c:v>5.4244093528984756</c:v>
                </c:pt>
                <c:pt idx="133">
                  <c:v>5.3393483469148197</c:v>
                </c:pt>
                <c:pt idx="134">
                  <c:v>5.289096454923687</c:v>
                </c:pt>
                <c:pt idx="135">
                  <c:v>5.2359877559829933</c:v>
                </c:pt>
                <c:pt idx="136">
                  <c:v>5.2207104626278014</c:v>
                </c:pt>
                <c:pt idx="137">
                  <c:v>5.0405856001409708</c:v>
                </c:pt>
                <c:pt idx="138">
                  <c:v>5.0221366310745932</c:v>
                </c:pt>
                <c:pt idx="139">
                  <c:v>4.9081416261417417</c:v>
                </c:pt>
                <c:pt idx="140">
                  <c:v>4.8414375926724427</c:v>
                </c:pt>
                <c:pt idx="141">
                  <c:v>4.7928507139175256</c:v>
                </c:pt>
                <c:pt idx="142">
                  <c:v>4.6423854460015086</c:v>
                </c:pt>
                <c:pt idx="143">
                  <c:v>4.5337512194581802</c:v>
                </c:pt>
                <c:pt idx="144">
                  <c:v>4.4472708725522567</c:v>
                </c:pt>
                <c:pt idx="145">
                  <c:v>4.273185358561717</c:v>
                </c:pt>
                <c:pt idx="146">
                  <c:v>4.259935584748785</c:v>
                </c:pt>
                <c:pt idx="147">
                  <c:v>4.1508269200112444</c:v>
                </c:pt>
                <c:pt idx="148">
                  <c:v>4.0842212950151806</c:v>
                </c:pt>
                <c:pt idx="149">
                  <c:v>4.034341738577286</c:v>
                </c:pt>
                <c:pt idx="150">
                  <c:v>3.923969715775538</c:v>
                </c:pt>
                <c:pt idx="151">
                  <c:v>3.9026861316556736</c:v>
                </c:pt>
                <c:pt idx="152">
                  <c:v>3.7848044342706988</c:v>
                </c:pt>
                <c:pt idx="153">
                  <c:v>3.7830225594539475</c:v>
                </c:pt>
                <c:pt idx="154">
                  <c:v>3.6652215384745022</c:v>
                </c:pt>
                <c:pt idx="155">
                  <c:v>3.6522965675757413</c:v>
                </c:pt>
                <c:pt idx="156">
                  <c:v>3.5867959287555484</c:v>
                </c:pt>
                <c:pt idx="157">
                  <c:v>3.5744083652612941</c:v>
                </c:pt>
                <c:pt idx="158">
                  <c:v>3.5361177190034314</c:v>
                </c:pt>
                <c:pt idx="159">
                  <c:v>3.5144247522384142</c:v>
                </c:pt>
                <c:pt idx="160">
                  <c:v>3.4906573129292657</c:v>
                </c:pt>
                <c:pt idx="161">
                  <c:v>3.4891124118299577</c:v>
                </c:pt>
                <c:pt idx="162">
                  <c:v>3.4889286301765732</c:v>
                </c:pt>
                <c:pt idx="163">
                  <c:v>3.5021321201917641</c:v>
                </c:pt>
                <c:pt idx="164">
                  <c:v>3.5367139898918469</c:v>
                </c:pt>
                <c:pt idx="165">
                  <c:v>3.5529831193099199</c:v>
                </c:pt>
                <c:pt idx="166">
                  <c:v>3.5664422761298438</c:v>
                </c:pt>
                <c:pt idx="167">
                  <c:v>3.6003641262585213</c:v>
                </c:pt>
                <c:pt idx="168">
                  <c:v>3.6370031170007491</c:v>
                </c:pt>
                <c:pt idx="169">
                  <c:v>3.6745947692253136</c:v>
                </c:pt>
                <c:pt idx="170">
                  <c:v>3.7177221041231427</c:v>
                </c:pt>
                <c:pt idx="171">
                  <c:v>3.7493488848123291</c:v>
                </c:pt>
                <c:pt idx="172">
                  <c:v>3.8851771942927376</c:v>
                </c:pt>
                <c:pt idx="173">
                  <c:v>3.8991009781260821</c:v>
                </c:pt>
                <c:pt idx="174">
                  <c:v>3.9690944121871712</c:v>
                </c:pt>
                <c:pt idx="175">
                  <c:v>4.0277478837745901</c:v>
                </c:pt>
                <c:pt idx="176">
                  <c:v>4.0396448169900507</c:v>
                </c:pt>
                <c:pt idx="177">
                  <c:v>4.1808443068004628</c:v>
                </c:pt>
                <c:pt idx="178">
                  <c:v>4.2079085244523453</c:v>
                </c:pt>
                <c:pt idx="179">
                  <c:v>4.2390737825248124</c:v>
                </c:pt>
                <c:pt idx="180">
                  <c:v>4.3165888636436511</c:v>
                </c:pt>
                <c:pt idx="181">
                  <c:v>4.3851250882276975</c:v>
                </c:pt>
                <c:pt idx="182">
                  <c:v>4.5285790590140547</c:v>
                </c:pt>
                <c:pt idx="183">
                  <c:v>4.5664512798641832</c:v>
                </c:pt>
                <c:pt idx="184">
                  <c:v>4.747043870909879</c:v>
                </c:pt>
                <c:pt idx="185">
                  <c:v>4.7485758159719627</c:v>
                </c:pt>
                <c:pt idx="186">
                  <c:v>4.9220596329128652</c:v>
                </c:pt>
                <c:pt idx="187">
                  <c:v>4.9669409453850291</c:v>
                </c:pt>
                <c:pt idx="188">
                  <c:v>5.0866553374212131</c:v>
                </c:pt>
                <c:pt idx="189">
                  <c:v>5.1731980739122667</c:v>
                </c:pt>
                <c:pt idx="190">
                  <c:v>5.2359877559830057</c:v>
                </c:pt>
                <c:pt idx="191">
                  <c:v>5.2380212132344921</c:v>
                </c:pt>
                <c:pt idx="192">
                  <c:v>5.3099429201639534</c:v>
                </c:pt>
                <c:pt idx="193">
                  <c:v>5.3668221812981933</c:v>
                </c:pt>
                <c:pt idx="194">
                  <c:v>5.4073834667137062</c:v>
                </c:pt>
                <c:pt idx="195">
                  <c:v>5.4570235340947546</c:v>
                </c:pt>
                <c:pt idx="196">
                  <c:v>5.4823579906742435</c:v>
                </c:pt>
                <c:pt idx="197">
                  <c:v>5.5401640873812079</c:v>
                </c:pt>
                <c:pt idx="198">
                  <c:v>5.5874030825705132</c:v>
                </c:pt>
                <c:pt idx="199">
                  <c:v>5.5923445284746416</c:v>
                </c:pt>
                <c:pt idx="200">
                  <c:v>5.6344745202440008</c:v>
                </c:pt>
                <c:pt idx="201">
                  <c:v>5.6867653554463411</c:v>
                </c:pt>
                <c:pt idx="202">
                  <c:v>5.7202553641333429</c:v>
                </c:pt>
                <c:pt idx="203">
                  <c:v>5.7481335268372291</c:v>
                </c:pt>
                <c:pt idx="204">
                  <c:v>5.7852527077610851</c:v>
                </c:pt>
                <c:pt idx="205">
                  <c:v>5.8542180561302466</c:v>
                </c:pt>
                <c:pt idx="206">
                  <c:v>5.8876730379740811</c:v>
                </c:pt>
                <c:pt idx="207">
                  <c:v>5.9570426749124676</c:v>
                </c:pt>
                <c:pt idx="208">
                  <c:v>5.9988342445446854</c:v>
                </c:pt>
                <c:pt idx="209">
                  <c:v>6.0584503177663231</c:v>
                </c:pt>
                <c:pt idx="210">
                  <c:v>6.0978258492404551</c:v>
                </c:pt>
                <c:pt idx="211">
                  <c:v>6.1235442259322452</c:v>
                </c:pt>
                <c:pt idx="212">
                  <c:v>6.1519603284985029</c:v>
                </c:pt>
                <c:pt idx="213">
                  <c:v>6.2133541201947251</c:v>
                </c:pt>
                <c:pt idx="214">
                  <c:v>6.266610880596108</c:v>
                </c:pt>
                <c:pt idx="215">
                  <c:v>6.2931903917413718</c:v>
                </c:pt>
                <c:pt idx="216">
                  <c:v>6.4304874472447917</c:v>
                </c:pt>
                <c:pt idx="217">
                  <c:v>6.4328421069956203</c:v>
                </c:pt>
                <c:pt idx="218">
                  <c:v>6.5509354053884588</c:v>
                </c:pt>
                <c:pt idx="219">
                  <c:v>6.627045803590133</c:v>
                </c:pt>
                <c:pt idx="220">
                  <c:v>6.7149419829536363</c:v>
                </c:pt>
                <c:pt idx="221">
                  <c:v>6.7977053922082842</c:v>
                </c:pt>
                <c:pt idx="222">
                  <c:v>6.8540298688389916</c:v>
                </c:pt>
                <c:pt idx="223">
                  <c:v>6.9210329364644787</c:v>
                </c:pt>
                <c:pt idx="224">
                  <c:v>7.0401707066643571</c:v>
                </c:pt>
                <c:pt idx="225">
                  <c:v>7.1183139801102397</c:v>
                </c:pt>
                <c:pt idx="226">
                  <c:v>7.1323478652265182</c:v>
                </c:pt>
                <c:pt idx="227">
                  <c:v>7.2457784675129258</c:v>
                </c:pt>
                <c:pt idx="228">
                  <c:v>7.4177887296718774</c:v>
                </c:pt>
                <c:pt idx="229">
                  <c:v>7.4235531074822045</c:v>
                </c:pt>
                <c:pt idx="230">
                  <c:v>7.5238206545840569</c:v>
                </c:pt>
                <c:pt idx="231">
                  <c:v>7.706442644483495</c:v>
                </c:pt>
                <c:pt idx="232">
                  <c:v>7.7437156246918741</c:v>
                </c:pt>
                <c:pt idx="233">
                  <c:v>7.8292322499313283</c:v>
                </c:pt>
                <c:pt idx="234">
                  <c:v>7.9318378401931167</c:v>
                </c:pt>
                <c:pt idx="235">
                  <c:v>8.0870679512468779</c:v>
                </c:pt>
                <c:pt idx="236">
                  <c:v>8.1393679247616095</c:v>
                </c:pt>
                <c:pt idx="237">
                  <c:v>8.4388189954135555</c:v>
                </c:pt>
                <c:pt idx="238">
                  <c:v>8.4743170717823286</c:v>
                </c:pt>
                <c:pt idx="239">
                  <c:v>8.562454476666252</c:v>
                </c:pt>
                <c:pt idx="240">
                  <c:v>8.7053292361754391</c:v>
                </c:pt>
                <c:pt idx="241">
                  <c:v>8.7899420432685584</c:v>
                </c:pt>
                <c:pt idx="242">
                  <c:v>8.9085241608236334</c:v>
                </c:pt>
                <c:pt idx="243">
                  <c:v>9.0339536033566237</c:v>
                </c:pt>
                <c:pt idx="244">
                  <c:v>9.1314103808885498</c:v>
                </c:pt>
                <c:pt idx="245">
                  <c:v>9.1723974043970209</c:v>
                </c:pt>
                <c:pt idx="246">
                  <c:v>9.289152063691235</c:v>
                </c:pt>
                <c:pt idx="247">
                  <c:v>9.454197294350184</c:v>
                </c:pt>
                <c:pt idx="248">
                  <c:v>9.4645099700263451</c:v>
                </c:pt>
                <c:pt idx="249">
                  <c:v>9.5538657839489503</c:v>
                </c:pt>
                <c:pt idx="250">
                  <c:v>9.6417847463505808</c:v>
                </c:pt>
                <c:pt idx="251">
                  <c:v>9.7492760697301133</c:v>
                </c:pt>
                <c:pt idx="252">
                  <c:v>9.8181330002591842</c:v>
                </c:pt>
                <c:pt idx="253">
                  <c:v>9.9175808288163942</c:v>
                </c:pt>
                <c:pt idx="254">
                  <c:v>9.9871543491922452</c:v>
                </c:pt>
                <c:pt idx="255">
                  <c:v>10.007619993105004</c:v>
                </c:pt>
                <c:pt idx="256">
                  <c:v>10.105293651879578</c:v>
                </c:pt>
                <c:pt idx="257">
                  <c:v>10.158055409786755</c:v>
                </c:pt>
                <c:pt idx="258">
                  <c:v>10.220202350551512</c:v>
                </c:pt>
                <c:pt idx="259">
                  <c:v>10.234557615950662</c:v>
                </c:pt>
                <c:pt idx="260">
                  <c:v>10.304925207635732</c:v>
                </c:pt>
                <c:pt idx="261">
                  <c:v>10.346146190421013</c:v>
                </c:pt>
                <c:pt idx="262">
                  <c:v>10.37799642814629</c:v>
                </c:pt>
                <c:pt idx="263">
                  <c:v>10.421638876758582</c:v>
                </c:pt>
                <c:pt idx="264">
                  <c:v>10.471975511966001</c:v>
                </c:pt>
                <c:pt idx="265">
                  <c:v>10.482695174899195</c:v>
                </c:pt>
                <c:pt idx="266">
                  <c:v>10.495307337404455</c:v>
                </c:pt>
                <c:pt idx="267">
                  <c:v>10.495365790395095</c:v>
                </c:pt>
                <c:pt idx="268">
                  <c:v>10.494446635867844</c:v>
                </c:pt>
                <c:pt idx="269">
                  <c:v>10.484675037337643</c:v>
                </c:pt>
                <c:pt idx="270">
                  <c:v>10.471775079187454</c:v>
                </c:pt>
                <c:pt idx="271">
                  <c:v>10.450405061049157</c:v>
                </c:pt>
                <c:pt idx="272">
                  <c:v>10.448104055565137</c:v>
                </c:pt>
                <c:pt idx="273">
                  <c:v>10.385361649712477</c:v>
                </c:pt>
                <c:pt idx="274">
                  <c:v>10.341584023851594</c:v>
                </c:pt>
                <c:pt idx="275">
                  <c:v>10.328799995105399</c:v>
                </c:pt>
                <c:pt idx="276">
                  <c:v>10.272327436294534</c:v>
                </c:pt>
                <c:pt idx="277">
                  <c:v>10.19917865917669</c:v>
                </c:pt>
                <c:pt idx="278">
                  <c:v>10.173393378725784</c:v>
                </c:pt>
                <c:pt idx="279">
                  <c:v>10.085852320001749</c:v>
                </c:pt>
                <c:pt idx="280">
                  <c:v>10.011051981151422</c:v>
                </c:pt>
                <c:pt idx="281">
                  <c:v>9.9503238255951132</c:v>
                </c:pt>
                <c:pt idx="282">
                  <c:v>9.9423258105749568</c:v>
                </c:pt>
                <c:pt idx="283">
                  <c:v>9.8304369225121349</c:v>
                </c:pt>
                <c:pt idx="284">
                  <c:v>9.6768660643829776</c:v>
                </c:pt>
                <c:pt idx="285">
                  <c:v>9.635876358092208</c:v>
                </c:pt>
                <c:pt idx="286">
                  <c:v>9.5444552613434972</c:v>
                </c:pt>
                <c:pt idx="287">
                  <c:v>9.3575107950127574</c:v>
                </c:pt>
                <c:pt idx="288">
                  <c:v>9.2419255787878232</c:v>
                </c:pt>
                <c:pt idx="289">
                  <c:v>9.0475273679021821</c:v>
                </c:pt>
                <c:pt idx="290">
                  <c:v>8.9967487174078506</c:v>
                </c:pt>
                <c:pt idx="291">
                  <c:v>8.9388051553322416</c:v>
                </c:pt>
                <c:pt idx="292">
                  <c:v>8.7245857731054954</c:v>
                </c:pt>
                <c:pt idx="293">
                  <c:v>8.6214791461253881</c:v>
                </c:pt>
                <c:pt idx="294">
                  <c:v>8.5990705314916394</c:v>
                </c:pt>
                <c:pt idx="295">
                  <c:v>8.4914484407026372</c:v>
                </c:pt>
                <c:pt idx="296">
                  <c:v>8.3806865182948265</c:v>
                </c:pt>
                <c:pt idx="297">
                  <c:v>8.1689669371875073</c:v>
                </c:pt>
                <c:pt idx="298">
                  <c:v>8.104677706524722</c:v>
                </c:pt>
                <c:pt idx="299">
                  <c:v>7.9181600100959635</c:v>
                </c:pt>
                <c:pt idx="300">
                  <c:v>7.7381504038457916</c:v>
                </c:pt>
                <c:pt idx="301">
                  <c:v>7.7109286344188526</c:v>
                </c:pt>
                <c:pt idx="302">
                  <c:v>7.605304278768819</c:v>
                </c:pt>
                <c:pt idx="303">
                  <c:v>7.2374476942897026</c:v>
                </c:pt>
                <c:pt idx="304">
                  <c:v>7.229446323109058</c:v>
                </c:pt>
                <c:pt idx="305">
                  <c:v>6.9977795988393101</c:v>
                </c:pt>
                <c:pt idx="306">
                  <c:v>6.8032990832673228</c:v>
                </c:pt>
                <c:pt idx="307">
                  <c:v>6.7289543806238186</c:v>
                </c:pt>
                <c:pt idx="308">
                  <c:v>6.2855056138725089</c:v>
                </c:pt>
                <c:pt idx="309">
                  <c:v>6.2125917655018519</c:v>
                </c:pt>
                <c:pt idx="310">
                  <c:v>6.0870913231755033</c:v>
                </c:pt>
                <c:pt idx="311">
                  <c:v>5.8366866742549091</c:v>
                </c:pt>
                <c:pt idx="312">
                  <c:v>5.6822020174548893</c:v>
                </c:pt>
                <c:pt idx="313">
                  <c:v>5.4326406154613087</c:v>
                </c:pt>
                <c:pt idx="314">
                  <c:v>5.1915348289795933</c:v>
                </c:pt>
                <c:pt idx="315">
                  <c:v>5.1395723536369768</c:v>
                </c:pt>
                <c:pt idx="316">
                  <c:v>4.8839934440132851</c:v>
                </c:pt>
                <c:pt idx="317">
                  <c:v>4.7206901069183678</c:v>
                </c:pt>
                <c:pt idx="318">
                  <c:v>4.5864899912021579</c:v>
                </c:pt>
                <c:pt idx="319">
                  <c:v>4.4574919803236899</c:v>
                </c:pt>
                <c:pt idx="320">
                  <c:v>4.0580922523437843</c:v>
                </c:pt>
                <c:pt idx="321">
                  <c:v>4.0247421473044716</c:v>
                </c:pt>
                <c:pt idx="322">
                  <c:v>3.4561160390979588</c:v>
                </c:pt>
                <c:pt idx="323">
                  <c:v>3.227639577153449</c:v>
                </c:pt>
                <c:pt idx="324">
                  <c:v>3.0835088970045335</c:v>
                </c:pt>
                <c:pt idx="325">
                  <c:v>2.8823988837366659</c:v>
                </c:pt>
                <c:pt idx="326">
                  <c:v>2.8524486031081211</c:v>
                </c:pt>
                <c:pt idx="327">
                  <c:v>2.3053778983746334</c:v>
                </c:pt>
                <c:pt idx="328">
                  <c:v>2.2311101996395606</c:v>
                </c:pt>
                <c:pt idx="329">
                  <c:v>1.8539857472693488</c:v>
                </c:pt>
                <c:pt idx="330">
                  <c:v>1.7268403001659027</c:v>
                </c:pt>
                <c:pt idx="331">
                  <c:v>1.5606721008802906</c:v>
                </c:pt>
                <c:pt idx="332">
                  <c:v>1.3771025668376924</c:v>
                </c:pt>
                <c:pt idx="333">
                  <c:v>1.1485733062645171</c:v>
                </c:pt>
                <c:pt idx="334">
                  <c:v>0.88329536357951854</c:v>
                </c:pt>
                <c:pt idx="335">
                  <c:v>0.57236413382451856</c:v>
                </c:pt>
                <c:pt idx="336">
                  <c:v>0.26005834918719267</c:v>
                </c:pt>
                <c:pt idx="337">
                  <c:v>-2.0429562119296246E-16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F3-4B29-BD64-464819CE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13007"/>
        <c:axId val="401430063"/>
      </c:scatterChart>
      <c:valAx>
        <c:axId val="401413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01430063"/>
        <c:crosses val="autoZero"/>
        <c:crossBetween val="midCat"/>
      </c:valAx>
      <c:valAx>
        <c:axId val="40143006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1413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9FC3D5-B1AD-4401-ADA7-1B725B9C6D9C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08D80-FC6F-4067-95A6-2940FBF0C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2CC7-7326-4864-8681-298CE5EC5E09}">
  <dimension ref="A1:H342"/>
  <sheetViews>
    <sheetView tabSelected="1" topLeftCell="A79" workbookViewId="0">
      <selection activeCell="J5" sqref="J5"/>
    </sheetView>
  </sheetViews>
  <sheetFormatPr defaultRowHeight="14.4" x14ac:dyDescent="0.3"/>
  <cols>
    <col min="1" max="1" width="6.5546875" bestFit="1" customWidth="1"/>
    <col min="2" max="2" width="5.5546875" bestFit="1" customWidth="1"/>
    <col min="3" max="4" width="25.88671875" bestFit="1" customWidth="1"/>
    <col min="5" max="5" width="27.109375" bestFit="1" customWidth="1"/>
    <col min="6" max="6" width="26" bestFit="1" customWidth="1"/>
    <col min="7" max="7" width="34.5546875" bestFit="1" customWidth="1"/>
    <col min="8" max="8" width="45.88671875" bestFit="1" customWidth="1"/>
  </cols>
  <sheetData>
    <row r="1" spans="1:8" ht="15" thickBot="1" x14ac:dyDescent="0.35"/>
    <row r="2" spans="1:8" x14ac:dyDescent="0.3">
      <c r="A2" s="9"/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17</v>
      </c>
      <c r="G2" s="14" t="s">
        <v>18</v>
      </c>
      <c r="H2" s="14" t="s">
        <v>19</v>
      </c>
    </row>
    <row r="3" spans="1:8" x14ac:dyDescent="0.3">
      <c r="A3" s="7"/>
      <c r="B3" s="7"/>
      <c r="C3" s="13" t="s">
        <v>12</v>
      </c>
      <c r="D3" s="13" t="s">
        <v>13</v>
      </c>
      <c r="E3" s="7" t="s">
        <v>2</v>
      </c>
      <c r="F3" s="7" t="s">
        <v>3</v>
      </c>
      <c r="G3" s="7" t="s">
        <v>4</v>
      </c>
      <c r="H3" s="7" t="s">
        <v>5</v>
      </c>
    </row>
    <row r="4" spans="1:8" x14ac:dyDescent="0.3">
      <c r="A4" s="8" t="s">
        <v>0</v>
      </c>
      <c r="B4" s="8" t="s">
        <v>1</v>
      </c>
      <c r="C4" s="12" t="s">
        <v>8</v>
      </c>
      <c r="D4" s="12" t="s">
        <v>9</v>
      </c>
      <c r="E4" s="12" t="s">
        <v>10</v>
      </c>
      <c r="F4" s="12" t="s">
        <v>11</v>
      </c>
      <c r="G4" s="10" t="s">
        <v>6</v>
      </c>
      <c r="H4" s="11" t="s">
        <v>7</v>
      </c>
    </row>
    <row r="5" spans="1:8" x14ac:dyDescent="0.3">
      <c r="A5" s="1">
        <v>1</v>
      </c>
      <c r="B5" s="2">
        <v>0</v>
      </c>
      <c r="C5">
        <v>0.8</v>
      </c>
      <c r="D5">
        <v>0.6000000000000002</v>
      </c>
      <c r="E5" s="3">
        <v>179.99999999999997</v>
      </c>
      <c r="F5">
        <f>0*(PI()/180)</f>
        <v>0</v>
      </c>
      <c r="G5">
        <f>0*(PI()/180)</f>
        <v>0</v>
      </c>
      <c r="H5">
        <f>0*(PI()/180)</f>
        <v>0</v>
      </c>
    </row>
    <row r="6" spans="1:8" x14ac:dyDescent="0.3">
      <c r="A6" s="1">
        <v>2</v>
      </c>
      <c r="B6" s="2">
        <v>0.04</v>
      </c>
      <c r="C6">
        <v>0.8</v>
      </c>
      <c r="D6">
        <v>0.6000000000000002</v>
      </c>
      <c r="E6" s="3">
        <v>179.99999999999997</v>
      </c>
      <c r="F6">
        <f>2.31450000274341E-17*(PI()/180)</f>
        <v>4.0395645585290266E-19</v>
      </c>
      <c r="G6">
        <f>36.2340584278662*(PI()/180)</f>
        <v>0.63240362092626556</v>
      </c>
      <c r="H6">
        <f>-70.3976187117196*(PI()/180)</f>
        <v>-1.2286702320830762</v>
      </c>
    </row>
    <row r="7" spans="1:8" x14ac:dyDescent="0.3">
      <c r="A7" s="1">
        <v>3</v>
      </c>
      <c r="B7" s="2">
        <v>4.8484375000002591E-2</v>
      </c>
      <c r="C7">
        <v>0.79999999851847925</v>
      </c>
      <c r="D7">
        <v>0.60000000375185358</v>
      </c>
      <c r="E7" s="3">
        <v>179.99999100733578</v>
      </c>
      <c r="F7">
        <f>14.3882627257415*(PI()/180)</f>
        <v>0.25112255820616375</v>
      </c>
      <c r="G7">
        <f>43.3682204656188*(PI()/180)</f>
        <v>0.75691823785583678</v>
      </c>
      <c r="H7">
        <f>-83.8410613935732*(PI()/180)</f>
        <v>-1.4633025696845572</v>
      </c>
    </row>
    <row r="8" spans="1:8" x14ac:dyDescent="0.3">
      <c r="A8" s="1">
        <v>4</v>
      </c>
      <c r="B8" s="2">
        <v>0.08</v>
      </c>
      <c r="C8">
        <v>0.80000077683652404</v>
      </c>
      <c r="D8">
        <v>0.60043658547510481</v>
      </c>
      <c r="E8" s="3">
        <v>179.06641643715935</v>
      </c>
      <c r="F8">
        <f>29.6254506835508*(PI()/180)</f>
        <v>0.51706165681516647</v>
      </c>
      <c r="G8">
        <f>68.2323510579807*(PI()/180)</f>
        <v>1.1908791823383986</v>
      </c>
      <c r="H8">
        <f>-129.363581995314*(PI()/180)</f>
        <v>-2.2578204379918869</v>
      </c>
    </row>
    <row r="9" spans="1:8" x14ac:dyDescent="0.3">
      <c r="A9" s="1">
        <v>5</v>
      </c>
      <c r="B9" s="2">
        <v>0.10165061250311586</v>
      </c>
      <c r="C9">
        <v>0.80000127471782534</v>
      </c>
      <c r="D9">
        <v>0.60073844959789635</v>
      </c>
      <c r="E9" s="3">
        <v>178.42499541286242</v>
      </c>
      <c r="F9">
        <f>48.6160629365524*(PI()/180)</f>
        <v>0.84851036759962284</v>
      </c>
      <c r="G9">
        <f>83.8574711489715*(PI()/180)</f>
        <v>1.4635889739457053</v>
      </c>
      <c r="H9">
        <f>-156.71047599736*(PI()/180)</f>
        <v>-2.735113778521479</v>
      </c>
    </row>
    <row r="10" spans="1:8" x14ac:dyDescent="0.3">
      <c r="A10" s="1">
        <v>6</v>
      </c>
      <c r="B10" s="2">
        <v>0.12</v>
      </c>
      <c r="C10">
        <v>0.80001810934530115</v>
      </c>
      <c r="D10">
        <v>0.60120536095173616</v>
      </c>
      <c r="E10" s="3">
        <v>177.4359967651518</v>
      </c>
      <c r="F10">
        <f>53.9802925403928*(PI()/180)</f>
        <v>0.94213383601958878</v>
      </c>
      <c r="G10">
        <f>96.1996779781156*(PI()/180)</f>
        <v>1.6790011200763981</v>
      </c>
      <c r="H10">
        <f>-177.461089850783*(PI()/180)</f>
        <v>-3.0972803120736634</v>
      </c>
    </row>
    <row r="11" spans="1:8" x14ac:dyDescent="0.3">
      <c r="A11" s="1">
        <v>7</v>
      </c>
      <c r="B11" s="2">
        <v>0.13274699165415979</v>
      </c>
      <c r="C11">
        <v>0.80002989505326938</v>
      </c>
      <c r="D11">
        <v>0.60153237690132866</v>
      </c>
      <c r="E11" s="3">
        <v>176.74790315963514</v>
      </c>
      <c r="F11">
        <f>65.6094676762845*(PI()/180)</f>
        <v>1.1451012314319573</v>
      </c>
      <c r="G11">
        <f>104.298455546171*(PI()/180)</f>
        <v>1.8203514540256269</v>
      </c>
      <c r="H11">
        <f>-190.59639742991*(PI()/180)</f>
        <v>-3.3265346775915869</v>
      </c>
    </row>
    <row r="12" spans="1:8" x14ac:dyDescent="0.3">
      <c r="A12" s="1">
        <v>8</v>
      </c>
      <c r="B12" s="2">
        <v>0.16</v>
      </c>
      <c r="C12">
        <v>0.8000641931500605</v>
      </c>
      <c r="D12">
        <v>0.60211937949959726</v>
      </c>
      <c r="E12" s="3">
        <v>174.43656145552583</v>
      </c>
      <c r="F12">
        <f>85.1344027333705*(PI()/180)</f>
        <v>1.4858756344161745</v>
      </c>
      <c r="G12">
        <f>120.340839276043*(PI()/180)</f>
        <v>2.1003438699802652</v>
      </c>
      <c r="H12">
        <f>-215.253342278128*(PI()/180)</f>
        <v>-3.7568795486756383</v>
      </c>
    </row>
    <row r="13" spans="1:8" x14ac:dyDescent="0.3">
      <c r="A13" s="1">
        <v>9</v>
      </c>
      <c r="B13" s="2">
        <v>0.17889453125001883</v>
      </c>
      <c r="C13">
        <v>0.80008889371820491</v>
      </c>
      <c r="D13">
        <v>0.60253504778903655</v>
      </c>
      <c r="E13" s="3">
        <v>172.82798579657191</v>
      </c>
      <c r="F13">
        <f>91.7077094727506*(PI()/180)</f>
        <v>1.6006014797618904</v>
      </c>
      <c r="G13">
        <f>130.472399428807*(PI()/180)</f>
        <v>2.277172953009853</v>
      </c>
      <c r="H13">
        <f>-229.682815964332*(PI()/180)</f>
        <v>-4.0087213738297898</v>
      </c>
    </row>
    <row r="14" spans="1:8" x14ac:dyDescent="0.3">
      <c r="A14" s="1">
        <v>10</v>
      </c>
      <c r="B14" s="2">
        <v>0.19692943036689781</v>
      </c>
      <c r="C14">
        <v>0.80012985131340664</v>
      </c>
      <c r="D14">
        <v>0.60285119267267795</v>
      </c>
      <c r="E14" s="3">
        <v>171.12413102844778</v>
      </c>
      <c r="F14">
        <f>102.507208522518*(PI()/180)</f>
        <v>1.7890882957463388</v>
      </c>
      <c r="G14">
        <f>139.409121640912*(PI()/180)</f>
        <v>2.4331481799471919</v>
      </c>
      <c r="H14">
        <f>-241.48270976449*(PI()/180)</f>
        <v>-4.2146683720282097</v>
      </c>
    </row>
    <row r="15" spans="1:8" x14ac:dyDescent="0.3">
      <c r="A15" s="1">
        <v>11</v>
      </c>
      <c r="B15" s="2">
        <v>0.2</v>
      </c>
      <c r="C15">
        <v>0.8001395357918144</v>
      </c>
      <c r="D15">
        <v>0.60292241235430877</v>
      </c>
      <c r="E15" s="3">
        <v>170.79889860261827</v>
      </c>
      <c r="F15">
        <f>106.426481164079*(PI()/180)</f>
        <v>1.8574925076249127</v>
      </c>
      <c r="G15">
        <f>140.860635039536*(PI()/180)</f>
        <v>2.458481867889998</v>
      </c>
      <c r="H15">
        <f>-243.303539277347*(PI()/180)</f>
        <v>-4.2464478421450433</v>
      </c>
    </row>
    <row r="16" spans="1:8" x14ac:dyDescent="0.3">
      <c r="A16" s="1">
        <v>12</v>
      </c>
      <c r="B16" s="2">
        <v>0.24000000000000002</v>
      </c>
      <c r="C16">
        <v>0.80029749106900294</v>
      </c>
      <c r="D16">
        <v>0.60388136384131885</v>
      </c>
      <c r="E16" s="3">
        <v>166.56850759838008</v>
      </c>
      <c r="F16">
        <f>105.734505878051*(PI()/180)</f>
        <v>1.8454152605412912</v>
      </c>
      <c r="G16">
        <f>157.963865356366*(PI()/180)</f>
        <v>2.7569895496455974</v>
      </c>
      <c r="H16">
        <f>-262.174880848441*(PI()/180)</f>
        <v>-4.5758148868291117</v>
      </c>
    </row>
    <row r="17" spans="1:8" x14ac:dyDescent="0.3">
      <c r="A17" s="1">
        <v>13</v>
      </c>
      <c r="B17" s="2">
        <v>0.24536173186091945</v>
      </c>
      <c r="C17">
        <v>0.8003198750662327</v>
      </c>
      <c r="D17">
        <v>0.60401486752804801</v>
      </c>
      <c r="E17" s="3">
        <v>166.00158624770026</v>
      </c>
      <c r="F17">
        <f>113.937321328983*(PI()/180)</f>
        <v>1.9885813980935145</v>
      </c>
      <c r="G17">
        <f>160.007833926258*(PI()/180)</f>
        <v>2.7926635309974821</v>
      </c>
      <c r="H17">
        <f>-264.037264781215*(PI()/180)</f>
        <v>-4.608319618392259</v>
      </c>
    </row>
    <row r="18" spans="1:8" x14ac:dyDescent="0.3">
      <c r="A18" s="1">
        <v>14</v>
      </c>
      <c r="B18" s="2">
        <v>0.25598375300111553</v>
      </c>
      <c r="C18">
        <v>0.80037082169923401</v>
      </c>
      <c r="D18">
        <v>0.60422564751572749</v>
      </c>
      <c r="E18" s="3">
        <v>164.77675146674849</v>
      </c>
      <c r="F18">
        <f>109.841611302456*(PI()/180)</f>
        <v>1.9170977729236771</v>
      </c>
      <c r="G18">
        <f>163.888628554789*(PI()/180)</f>
        <v>2.8603961748590643</v>
      </c>
      <c r="H18">
        <f>-267.27499834116*(PI()/180)</f>
        <v>-4.664828729315631</v>
      </c>
    </row>
    <row r="19" spans="1:8" x14ac:dyDescent="0.3">
      <c r="A19" s="1">
        <v>15</v>
      </c>
      <c r="B19" s="2">
        <v>0.28000000000000003</v>
      </c>
      <c r="C19">
        <v>0.80057359049992627</v>
      </c>
      <c r="D19">
        <v>0.60480667879558936</v>
      </c>
      <c r="E19" s="3">
        <v>161.82089345077938</v>
      </c>
      <c r="F19">
        <f>123.115872195797*(PI()/180)</f>
        <v>2.1487773312812011</v>
      </c>
      <c r="G19">
        <f>171.855330314306*(PI()/180)</f>
        <v>2.9994413510870639</v>
      </c>
      <c r="H19">
        <f>-272.430566991409*(PI()/180)</f>
        <v>-4.754810377075076</v>
      </c>
    </row>
    <row r="20" spans="1:8" x14ac:dyDescent="0.3">
      <c r="A20" s="1">
        <v>16</v>
      </c>
      <c r="B20" s="2">
        <v>0.28423476003753922</v>
      </c>
      <c r="C20">
        <v>0.80061037797010737</v>
      </c>
      <c r="D20">
        <v>0.60491241337793689</v>
      </c>
      <c r="E20" s="3">
        <v>161.29952827561846</v>
      </c>
      <c r="F20">
        <f>116.723824535153*(PI()/180)</f>
        <v>2.0372150536585587</v>
      </c>
      <c r="G20">
        <f>173.146408967432*(PI()/180)</f>
        <v>3.0219749244863174</v>
      </c>
      <c r="H20">
        <f>-273.035120395985*(PI()/180)</f>
        <v>-4.7653618244890685</v>
      </c>
    </row>
    <row r="21" spans="1:8" x14ac:dyDescent="0.3">
      <c r="A21" s="1">
        <v>17</v>
      </c>
      <c r="B21" s="2">
        <v>0.30354972334097979</v>
      </c>
      <c r="C21">
        <v>0.80077121780541138</v>
      </c>
      <c r="D21">
        <v>0.60537332224316154</v>
      </c>
      <c r="E21" s="3">
        <v>158.85134477627153</v>
      </c>
      <c r="F21">
        <f>133.087300703735*(PI()/180)</f>
        <v>2.322811589871939</v>
      </c>
      <c r="G21">
        <f>178.614407757083*(PI()/180)</f>
        <v>3.1174095068608065</v>
      </c>
      <c r="H21">
        <f>-274.666444818276*(PI()/180)</f>
        <v>-4.7938338068262336</v>
      </c>
    </row>
    <row r="22" spans="1:8" x14ac:dyDescent="0.3">
      <c r="A22" s="1">
        <v>18</v>
      </c>
      <c r="B22" s="2">
        <v>0.3147532905979184</v>
      </c>
      <c r="C22">
        <v>0.80087117385623974</v>
      </c>
      <c r="D22">
        <v>0.60562043649404829</v>
      </c>
      <c r="E22" s="3">
        <v>157.49772545306223</v>
      </c>
      <c r="F22">
        <f>125.786833276817*(PI()/180)</f>
        <v>2.1953943963376163</v>
      </c>
      <c r="G22">
        <f>181.476206259801*(PI()/180)</f>
        <v>3.1673573132618746</v>
      </c>
      <c r="H22">
        <f>-274.783653257367*(PI()/180)</f>
        <v>-4.7958794799994946</v>
      </c>
    </row>
    <row r="23" spans="1:8" x14ac:dyDescent="0.3">
      <c r="A23" s="1">
        <v>19</v>
      </c>
      <c r="B23" s="2">
        <v>0.32</v>
      </c>
      <c r="C23">
        <v>0.80091539843959414</v>
      </c>
      <c r="D23">
        <v>0.60572150811727887</v>
      </c>
      <c r="E23" s="3">
        <v>156.83001417171332</v>
      </c>
      <c r="F23">
        <f>127.478348044317*(PI()/180)</f>
        <v>2.2249168983765992</v>
      </c>
      <c r="G23">
        <f>182.739830001128*(PI()/180)</f>
        <v>3.1894117080543976</v>
      </c>
      <c r="H23">
        <f>-274.633797706253*(PI()/180)</f>
        <v>-4.7932640072301638</v>
      </c>
    </row>
    <row r="24" spans="1:8" x14ac:dyDescent="0.3">
      <c r="A24" s="1">
        <v>20</v>
      </c>
      <c r="B24" s="2">
        <v>0.34668246444094808</v>
      </c>
      <c r="C24">
        <v>0.80115140633039439</v>
      </c>
      <c r="D24">
        <v>0.60626017259541365</v>
      </c>
      <c r="E24" s="3">
        <v>153.42858350746008</v>
      </c>
      <c r="F24">
        <f>104.470499108587*(PI()/180)</f>
        <v>1.8233541806466476</v>
      </c>
      <c r="G24">
        <f>188.429774617936*(PI()/180)</f>
        <v>3.2887199758738279</v>
      </c>
      <c r="H24">
        <f>-271.904586434606*(PI()/180)</f>
        <v>-4.7456302845573921</v>
      </c>
    </row>
    <row r="25" spans="1:8" x14ac:dyDescent="0.3">
      <c r="A25" s="1">
        <v>21</v>
      </c>
      <c r="B25" s="2">
        <v>0.36</v>
      </c>
      <c r="C25">
        <v>0.8012783936198643</v>
      </c>
      <c r="D25">
        <v>0.60654304780831525</v>
      </c>
      <c r="E25" s="3">
        <v>151.74358974763015</v>
      </c>
      <c r="F25">
        <f>126.620627478147*(PI()/180)</f>
        <v>2.2099468504348647</v>
      </c>
      <c r="G25">
        <f>190.822164504604*(PI()/180)</f>
        <v>3.3304750563875984</v>
      </c>
      <c r="H25">
        <f>-269.347772992971*(PI()/180)</f>
        <v>-4.7010054716416096</v>
      </c>
    </row>
    <row r="26" spans="1:8" x14ac:dyDescent="0.3">
      <c r="A26" s="1">
        <v>22</v>
      </c>
      <c r="B26" s="2">
        <v>0.36266971111294716</v>
      </c>
      <c r="C26">
        <v>0.80130444712686799</v>
      </c>
      <c r="D26">
        <v>0.60660095262573099</v>
      </c>
      <c r="E26" s="3">
        <v>151.40555424518791</v>
      </c>
      <c r="F26">
        <f>106.64781983108*(PI()/180)</f>
        <v>1.8613555961260422</v>
      </c>
      <c r="G26">
        <f>191.266871164531*(PI()/180)</f>
        <v>3.3382366518088697</v>
      </c>
      <c r="H26">
        <f>-268.742173518594*(PI()/180)</f>
        <v>-4.6904357668653747</v>
      </c>
    </row>
    <row r="27" spans="1:8" x14ac:dyDescent="0.3">
      <c r="A27" s="1">
        <v>23</v>
      </c>
      <c r="B27" s="2">
        <v>0.37483145030610676</v>
      </c>
      <c r="C27">
        <v>0.80143410229233658</v>
      </c>
      <c r="D27">
        <v>0.60683529265811509</v>
      </c>
      <c r="E27" s="3">
        <v>149.9396279408499</v>
      </c>
      <c r="F27">
        <f>130.79433962691*(PI()/180)</f>
        <v>2.2827918694612639</v>
      </c>
      <c r="G27">
        <f>193.147987193389*(PI()/180)</f>
        <v>3.3710683201244809</v>
      </c>
      <c r="H27">
        <f>-265.597619589504*(PI()/180)</f>
        <v>-4.6355529472962376</v>
      </c>
    </row>
    <row r="28" spans="1:8" x14ac:dyDescent="0.3">
      <c r="A28" s="1">
        <v>24</v>
      </c>
      <c r="B28" s="2">
        <v>0.38883973155612045</v>
      </c>
      <c r="C28">
        <v>0.80159592941342983</v>
      </c>
      <c r="D28">
        <v>0.60711010208071925</v>
      </c>
      <c r="E28" s="3">
        <v>148.25514736951305</v>
      </c>
      <c r="F28">
        <f>128.342262858561*(PI()/180)</f>
        <v>2.2399950563419271</v>
      </c>
      <c r="G28">
        <f>195.026219102493*(PI()/180)</f>
        <v>3.403849651054367</v>
      </c>
      <c r="H28">
        <f>-261.207078142402*(PI()/180)</f>
        <v>-4.5589235430990342</v>
      </c>
    </row>
    <row r="29" spans="1:8" x14ac:dyDescent="0.3">
      <c r="A29" s="1">
        <v>25</v>
      </c>
      <c r="B29" s="2">
        <v>0.39999999999999997</v>
      </c>
      <c r="C29">
        <v>0.8016996154577376</v>
      </c>
      <c r="D29">
        <v>0.60728004191438412</v>
      </c>
      <c r="E29" s="3">
        <v>146.78223615695035</v>
      </c>
      <c r="F29">
        <f>132.879883416331*(PI()/180)</f>
        <v>2.3191914752811922</v>
      </c>
      <c r="G29">
        <f>196.307133912507*(PI()/180)</f>
        <v>3.4262058319266639</v>
      </c>
      <c r="H29">
        <f>-257.135692851565*(PI()/180)</f>
        <v>-4.487864464656651</v>
      </c>
    </row>
    <row r="30" spans="1:8" x14ac:dyDescent="0.3">
      <c r="A30" s="1">
        <v>26</v>
      </c>
      <c r="B30" s="2">
        <v>0.40797815973215706</v>
      </c>
      <c r="C30">
        <v>0.80177560034126183</v>
      </c>
      <c r="D30">
        <v>0.60740486050889031</v>
      </c>
      <c r="E30" s="3">
        <v>145.72209779757404</v>
      </c>
      <c r="F30">
        <f>142.04172185064*(PI()/180)</f>
        <v>2.4790957214956473</v>
      </c>
      <c r="G30">
        <f>197.108403112676*(PI()/180)</f>
        <v>3.4401906176644288</v>
      </c>
      <c r="H30">
        <f>-253.920855732534*(PI()/180)</f>
        <v>-4.431754972014236</v>
      </c>
    </row>
    <row r="31" spans="1:8" x14ac:dyDescent="0.3">
      <c r="A31" s="1">
        <v>27</v>
      </c>
      <c r="B31" s="2">
        <v>0.42086676424720548</v>
      </c>
      <c r="C31">
        <v>0.80188293236282215</v>
      </c>
      <c r="D31">
        <v>0.60757720467072274</v>
      </c>
      <c r="E31" s="3">
        <v>144.11577275104895</v>
      </c>
      <c r="F31">
        <f>117.2989779043*(PI()/180)</f>
        <v>2.0472533736541187</v>
      </c>
      <c r="G31">
        <f>198.205894136192*(PI()/180)</f>
        <v>3.4593454495358658</v>
      </c>
      <c r="H31">
        <f>-248.203944470308*(PI()/180)</f>
        <v>-4.3319760474440434</v>
      </c>
    </row>
    <row r="32" spans="1:8" x14ac:dyDescent="0.3">
      <c r="A32" s="1">
        <v>28</v>
      </c>
      <c r="B32" s="2">
        <v>0.43862430678262637</v>
      </c>
      <c r="C32">
        <v>0.80203376994171971</v>
      </c>
      <c r="D32">
        <v>0.60782643216032339</v>
      </c>
      <c r="E32" s="3">
        <v>141.91944086111928</v>
      </c>
      <c r="F32">
        <f>115.237419550554*(PI()/180)</f>
        <v>2.011272392659246</v>
      </c>
      <c r="G32">
        <f>199.33068315726*(PI()/180)</f>
        <v>3.4789767213437979</v>
      </c>
      <c r="H32">
        <f>-239.299118947238*(PI()/180)</f>
        <v>-4.1765575227508585</v>
      </c>
    </row>
    <row r="33" spans="1:8" x14ac:dyDescent="0.3">
      <c r="A33" s="1">
        <v>29</v>
      </c>
      <c r="B33" s="2">
        <v>0.43999999999999995</v>
      </c>
      <c r="C33">
        <v>0.80204483077826449</v>
      </c>
      <c r="D33">
        <v>0.60783917933486897</v>
      </c>
      <c r="E33" s="3">
        <v>141.76648180910794</v>
      </c>
      <c r="F33">
        <f>112.476355862652*(PI()/180)</f>
        <v>1.9630827404481088</v>
      </c>
      <c r="G33">
        <f>199.399538312609*(PI()/180)</f>
        <v>3.4801784705115968</v>
      </c>
      <c r="H33">
        <f>-238.560757282033*(PI()/180)</f>
        <v>-4.1636706806225128</v>
      </c>
    </row>
    <row r="34" spans="1:8" x14ac:dyDescent="0.3">
      <c r="A34" s="1">
        <v>30</v>
      </c>
      <c r="B34" s="2">
        <v>0.46509829327185609</v>
      </c>
      <c r="C34">
        <v>0.80226559821568677</v>
      </c>
      <c r="D34">
        <v>0.60808222079676377</v>
      </c>
      <c r="E34" s="3">
        <v>138.9435166482771</v>
      </c>
      <c r="F34">
        <f>116.866270681405*(PI()/180)</f>
        <v>2.0397012079174273</v>
      </c>
      <c r="G34">
        <f>200.209875725373*(PI()/180)</f>
        <v>3.4943215264164258</v>
      </c>
      <c r="H34">
        <f>-223.908880082072*(PI()/180)</f>
        <v>-3.9079471818853038</v>
      </c>
    </row>
    <row r="35" spans="1:8" x14ac:dyDescent="0.3">
      <c r="A35" s="1">
        <v>31</v>
      </c>
      <c r="B35" s="2">
        <v>0.47999999999999993</v>
      </c>
      <c r="C35">
        <v>0.80235859742083282</v>
      </c>
      <c r="D35">
        <v>0.60818830749258557</v>
      </c>
      <c r="E35" s="3">
        <v>137.11788928009454</v>
      </c>
      <c r="F35">
        <f>122.515685036976*(PI()/180)</f>
        <v>2.1383020892315763</v>
      </c>
      <c r="G35">
        <f>200.304177792681*(PI()/180)</f>
        <v>3.4959674079823979</v>
      </c>
      <c r="H35">
        <f>-214.186166284376*(PI()/180)</f>
        <v>-3.7382538138864296</v>
      </c>
    </row>
    <row r="36" spans="1:8" x14ac:dyDescent="0.3">
      <c r="A36" s="1">
        <v>32</v>
      </c>
      <c r="B36" s="2">
        <v>0.49179125000001167</v>
      </c>
      <c r="C36">
        <v>0.80243817663147654</v>
      </c>
      <c r="D36">
        <v>0.6082788072199381</v>
      </c>
      <c r="E36" s="3">
        <v>135.67327691765004</v>
      </c>
      <c r="F36">
        <f>117.975576245326*(PI()/180)</f>
        <v>2.0590622424185425</v>
      </c>
      <c r="G36">
        <f>200.183234756934*(PI()/180)</f>
        <v>3.4938565538012507</v>
      </c>
      <c r="H36">
        <f>-205.976410256583*(PI()/180)</f>
        <v>-3.5949665404159878</v>
      </c>
    </row>
    <row r="37" spans="1:8" x14ac:dyDescent="0.3">
      <c r="A37" s="1">
        <v>33</v>
      </c>
      <c r="B37" s="2">
        <v>0.51999999999999991</v>
      </c>
      <c r="C37">
        <v>0.8025360528842731</v>
      </c>
      <c r="D37">
        <v>0.60836316948383617</v>
      </c>
      <c r="E37" s="3">
        <v>132.63597570130915</v>
      </c>
      <c r="F37">
        <f>107.665648172478*(PI()/180)</f>
        <v>1.879120051903556</v>
      </c>
      <c r="G37">
        <f>199.231858082896*(PI()/180)</f>
        <v>3.4772518984126068</v>
      </c>
      <c r="H37">
        <f>-184.579868412875*(PI()/180)</f>
        <v>-3.2215264367025509</v>
      </c>
    </row>
    <row r="38" spans="1:8" x14ac:dyDescent="0.3">
      <c r="A38" s="1">
        <v>34</v>
      </c>
      <c r="B38" s="2">
        <v>0.52980405250495299</v>
      </c>
      <c r="C38">
        <v>0.80257600592904099</v>
      </c>
      <c r="D38">
        <v>0.60839802624413253</v>
      </c>
      <c r="E38" s="3">
        <v>131.58041595989613</v>
      </c>
      <c r="F38">
        <f>108.12733766155*(PI()/180)</f>
        <v>1.887178053609712</v>
      </c>
      <c r="G38">
        <f>198.702237813619*(PI()/180)</f>
        <v>3.4680082809284358</v>
      </c>
      <c r="H38">
        <f>-176.598420561042*(PI()/180)</f>
        <v>-3.0822238926118359</v>
      </c>
    </row>
    <row r="39" spans="1:8" x14ac:dyDescent="0.3">
      <c r="A39" s="1">
        <v>35</v>
      </c>
      <c r="B39" s="2">
        <v>0.55999999999999994</v>
      </c>
      <c r="C39">
        <v>0.80266201892118016</v>
      </c>
      <c r="D39">
        <v>0.60846717491354874</v>
      </c>
      <c r="E39" s="3">
        <v>128.15726353482256</v>
      </c>
      <c r="F39">
        <f>113.357687421036*(PI()/180)</f>
        <v>1.978464877943634</v>
      </c>
      <c r="G39">
        <f>196.531514688574*(PI()/180)</f>
        <v>3.4301220152472154</v>
      </c>
      <c r="H39">
        <f>-150.41902897028*(PI()/180)</f>
        <v>-2.6253073131841265</v>
      </c>
    </row>
    <row r="40" spans="1:8" x14ac:dyDescent="0.3">
      <c r="A40" s="1">
        <v>36</v>
      </c>
      <c r="B40" s="2">
        <v>0.5647837425018527</v>
      </c>
      <c r="C40">
        <v>0.8026788002323888</v>
      </c>
      <c r="D40">
        <v>0.60848068313662684</v>
      </c>
      <c r="E40" s="3">
        <v>127.61499667776503</v>
      </c>
      <c r="F40">
        <f>101.949316572511*(PI()/180)</f>
        <v>1.7793512443483375</v>
      </c>
      <c r="G40">
        <f>196.122498602271*(PI()/180)</f>
        <v>3.4229833378476089</v>
      </c>
      <c r="H40">
        <f>-146.0657979253*(PI()/180)</f>
        <v>-2.5493290983491872</v>
      </c>
    </row>
    <row r="41" spans="1:8" x14ac:dyDescent="0.3">
      <c r="A41" s="1">
        <v>37</v>
      </c>
      <c r="B41" s="2">
        <v>0.58993310428366275</v>
      </c>
      <c r="C41">
        <v>0.80256342223917221</v>
      </c>
      <c r="D41">
        <v>0.60841517226566966</v>
      </c>
      <c r="E41" s="3">
        <v>125.31301896400306</v>
      </c>
      <c r="F41">
        <f>81.3447890781263*(PI()/180)</f>
        <v>1.4197343987536264</v>
      </c>
      <c r="G41">
        <f>193.737344059232*(PI()/180)</f>
        <v>3.3813545379026704</v>
      </c>
      <c r="H41">
        <f>-122.347131403264*(PI()/180)</f>
        <v>-2.1353602733571111</v>
      </c>
    </row>
    <row r="42" spans="1:8" x14ac:dyDescent="0.3">
      <c r="A42" s="1">
        <v>38</v>
      </c>
      <c r="B42" s="2">
        <v>0.6</v>
      </c>
      <c r="C42">
        <v>0.80250102024628855</v>
      </c>
      <c r="D42">
        <v>0.6083693971077736</v>
      </c>
      <c r="E42" s="3">
        <v>124.33761993792028</v>
      </c>
      <c r="F42">
        <f>96.9243067026926*(PI()/180)</f>
        <v>1.6916482771747952</v>
      </c>
      <c r="G42">
        <f>192.690212890192*(PI()/180)</f>
        <v>3.3630786513026685</v>
      </c>
      <c r="H42">
        <f>-112.490030007811*(PI()/180)</f>
        <v>-1.9633213993035163</v>
      </c>
    </row>
    <row r="43" spans="1:8" x14ac:dyDescent="0.3">
      <c r="A43" s="1">
        <v>39</v>
      </c>
      <c r="B43" s="2">
        <v>0.61238206221393565</v>
      </c>
      <c r="C43">
        <v>0.80242851963584449</v>
      </c>
      <c r="D43">
        <v>0.60831587378852392</v>
      </c>
      <c r="E43" s="3">
        <v>123.13749853450112</v>
      </c>
      <c r="F43">
        <f>88.1050939526444*(PI()/180)</f>
        <v>1.537723977252589</v>
      </c>
      <c r="G43">
        <f>191.346812880327*(PI()/180)</f>
        <v>3.3396318979591926</v>
      </c>
      <c r="H43">
        <f>-100.108739946186*(PI()/180)</f>
        <v>-1.7472271220837097</v>
      </c>
    </row>
    <row r="44" spans="1:8" x14ac:dyDescent="0.3">
      <c r="A44" s="1">
        <v>40</v>
      </c>
      <c r="B44" s="2">
        <v>0.6293652077891152</v>
      </c>
      <c r="C44">
        <v>0.80234269101226741</v>
      </c>
      <c r="D44">
        <v>0.60825062124027862</v>
      </c>
      <c r="E44" s="3">
        <v>121.51335454375183</v>
      </c>
      <c r="F44">
        <f>86.5401790985887*(PI()/180)</f>
        <v>1.5104110605359506</v>
      </c>
      <c r="G44">
        <f>189.429976660957*(PI()/180)</f>
        <v>3.3061767947097125</v>
      </c>
      <c r="H44">
        <f>-82.7055832241228*(PI()/180)</f>
        <v>-1.4434847370431305</v>
      </c>
    </row>
    <row r="45" spans="1:8" x14ac:dyDescent="0.3">
      <c r="A45" s="1">
        <v>41</v>
      </c>
      <c r="B45" s="2">
        <v>0.64</v>
      </c>
      <c r="C45">
        <v>0.80228394804008796</v>
      </c>
      <c r="D45">
        <v>0.6082150187497124</v>
      </c>
      <c r="E45" s="3">
        <v>120.48273921096548</v>
      </c>
      <c r="F45">
        <f>96.943992615335*(PI()/180)</f>
        <v>1.6919918611666651</v>
      </c>
      <c r="G45">
        <f>188.201023610622*(PI()/180)</f>
        <v>3.2847275176289439</v>
      </c>
      <c r="H45">
        <f>-71.5840021309657*(PI()/180)</f>
        <v>-1.2493765289399894</v>
      </c>
    </row>
    <row r="46" spans="1:8" x14ac:dyDescent="0.3">
      <c r="A46" s="1">
        <v>42</v>
      </c>
      <c r="B46" s="2">
        <v>0.67555579377126973</v>
      </c>
      <c r="C46">
        <v>0.80211421506083391</v>
      </c>
      <c r="D46">
        <v>0.60811112423581926</v>
      </c>
      <c r="E46" s="3">
        <v>117.0358203385816</v>
      </c>
      <c r="F46">
        <f>92.5023034338321*(PI()/180)</f>
        <v>1.6144697605992266</v>
      </c>
      <c r="G46">
        <f>184.065305372719*(PI()/180)</f>
        <v>3.2125456174427467</v>
      </c>
      <c r="H46">
        <f>-33.3631542551693*(PI()/180)</f>
        <v>-0.58229689060346057</v>
      </c>
    </row>
    <row r="47" spans="1:8" x14ac:dyDescent="0.3">
      <c r="A47" s="1">
        <v>43</v>
      </c>
      <c r="B47" s="2">
        <v>0.68</v>
      </c>
      <c r="C47">
        <v>0.8020964032434188</v>
      </c>
      <c r="D47">
        <v>0.60810128495204985</v>
      </c>
      <c r="E47" s="3">
        <v>116.61050788536235</v>
      </c>
      <c r="F47">
        <f>95.6188612986659*(PI()/180)</f>
        <v>1.6688639566695018</v>
      </c>
      <c r="G47">
        <f>183.557017772738*(PI()/180)</f>
        <v>3.2036743252760331</v>
      </c>
      <c r="H47">
        <f>-28.4920759452461*(PI()/180)</f>
        <v>-0.49728053597281952</v>
      </c>
    </row>
    <row r="48" spans="1:8" x14ac:dyDescent="0.3">
      <c r="A48" s="1">
        <v>44</v>
      </c>
      <c r="B48" s="2">
        <v>0.69323514376554551</v>
      </c>
      <c r="C48">
        <v>0.80204726631484258</v>
      </c>
      <c r="D48">
        <v>0.60807385524432112</v>
      </c>
      <c r="E48" s="3">
        <v>115.34497970165583</v>
      </c>
      <c r="F48">
        <f>87.9841632370088*(PI()/180)</f>
        <v>1.5356133380979562</v>
      </c>
      <c r="G48">
        <f>182.070678164172*(PI()/180)</f>
        <v>3.1777328053037412</v>
      </c>
      <c r="H48">
        <f>-13.8879287490682*(PI()/180)</f>
        <v>-0.24239008295361805</v>
      </c>
    </row>
    <row r="49" spans="1:8" x14ac:dyDescent="0.3">
      <c r="A49" s="1">
        <v>45</v>
      </c>
      <c r="B49" s="2">
        <v>0.71702423575089169</v>
      </c>
      <c r="C49">
        <v>0.8019783291589625</v>
      </c>
      <c r="D49">
        <v>0.60803043116919941</v>
      </c>
      <c r="E49" s="3">
        <v>113.10084754607087</v>
      </c>
      <c r="F49">
        <f>84.7366837576669*(PI()/180)</f>
        <v>1.4789341287924882</v>
      </c>
      <c r="G49">
        <f>179.549046218405*(PI()/180)</f>
        <v>3.1337220253266436</v>
      </c>
      <c r="H49">
        <f>12.6545320891401*(PI()/180)</f>
        <v>0.22086325025477191</v>
      </c>
    </row>
    <row r="50" spans="1:8" x14ac:dyDescent="0.3">
      <c r="A50" s="1">
        <v>46</v>
      </c>
      <c r="B50" s="2">
        <v>0.72000000000000008</v>
      </c>
      <c r="C50">
        <v>0.80196736812111213</v>
      </c>
      <c r="D50">
        <v>0.6080263000916758</v>
      </c>
      <c r="E50" s="3">
        <v>112.81597989390234</v>
      </c>
      <c r="F50">
        <f>95.5785846445025*(PI()/180)</f>
        <v>1.6681609964426634</v>
      </c>
      <c r="G50">
        <f>179.251266299413*(PI()/180)</f>
        <v>3.1285247852939162</v>
      </c>
      <c r="H50">
        <f>15.9946179438485*(PI()/180)</f>
        <v>0.27915874571872185</v>
      </c>
    </row>
    <row r="51" spans="1:8" x14ac:dyDescent="0.3">
      <c r="A51" s="1">
        <v>47</v>
      </c>
      <c r="B51" s="2">
        <v>0.76000000000000012</v>
      </c>
      <c r="C51">
        <v>0.80184867194712106</v>
      </c>
      <c r="D51">
        <v>0.60798235618090646</v>
      </c>
      <c r="E51" s="3">
        <v>108.9928465095324</v>
      </c>
      <c r="F51">
        <f>95.5785845726552*(PI()/180)</f>
        <v>1.6681609951886915</v>
      </c>
      <c r="G51">
        <f>175.776840113521*(PI()/180)</f>
        <v>3.067884608732578</v>
      </c>
      <c r="H51">
        <f>61.0849489308178*(PI()/180)</f>
        <v>1.0661334822553608</v>
      </c>
    </row>
    <row r="52" spans="1:8" x14ac:dyDescent="0.3">
      <c r="A52" s="1">
        <v>48</v>
      </c>
      <c r="B52" s="2">
        <v>0.78440015624988912</v>
      </c>
      <c r="C52">
        <v>0.80180174248039204</v>
      </c>
      <c r="D52">
        <v>0.60796456668770338</v>
      </c>
      <c r="E52" s="3">
        <v>106.66071246259679</v>
      </c>
      <c r="F52">
        <f>106.125168884335*(PI()/180)</f>
        <v>1.8522336162666835</v>
      </c>
      <c r="G52">
        <f>174.276301216907*(PI()/180)</f>
        <v>3.0416952644324318</v>
      </c>
      <c r="H52">
        <f>88.5486641027519*(PI()/180)</f>
        <v>1.5454657368355309</v>
      </c>
    </row>
    <row r="53" spans="1:8" x14ac:dyDescent="0.3">
      <c r="A53" s="1">
        <v>49</v>
      </c>
      <c r="B53" s="2">
        <v>0.80000000000000016</v>
      </c>
      <c r="C53">
        <v>0.80177378176310998</v>
      </c>
      <c r="D53">
        <v>0.6079644055681529</v>
      </c>
      <c r="E53" s="3">
        <v>105.1524572329844</v>
      </c>
      <c r="F53">
        <f>96.6909228582363*(PI()/180)</f>
        <v>1.6875749606680703</v>
      </c>
      <c r="G53">
        <f>173.626810137933*(PI()/180)</f>
        <v>3.0303595066420019</v>
      </c>
      <c r="H53">
        <f>105.987786410162*(PI()/180)</f>
        <v>1.8498358397578256</v>
      </c>
    </row>
    <row r="54" spans="1:8" x14ac:dyDescent="0.3">
      <c r="A54" s="1">
        <v>50</v>
      </c>
      <c r="B54" s="2">
        <v>0.84000000000000019</v>
      </c>
      <c r="C54">
        <v>0.80173987568107286</v>
      </c>
      <c r="D54">
        <v>0.6079738832493331</v>
      </c>
      <c r="E54" s="3">
        <v>101.28482031723915</v>
      </c>
      <c r="F54">
        <f>96.6909228512407*(PI()/180)</f>
        <v>1.6875749605459731</v>
      </c>
      <c r="G54">
        <f>173.294247295524*(PI()/180)</f>
        <v>3.0245551900721734</v>
      </c>
      <c r="H54">
        <f>149.911999776381*(PI()/180)</f>
        <v>2.6164579843468454</v>
      </c>
    </row>
    <row r="55" spans="1:8" x14ac:dyDescent="0.3">
      <c r="A55" s="1">
        <v>51</v>
      </c>
      <c r="B55" s="2">
        <v>0.84290499999998703</v>
      </c>
      <c r="C55">
        <v>0.80173951072840055</v>
      </c>
      <c r="D55">
        <v>0.60797501542360177</v>
      </c>
      <c r="E55" s="3">
        <v>101.00405313309547</v>
      </c>
      <c r="F55">
        <f>48.7121756545779*(PI()/180)</f>
        <v>0.85018785098220795</v>
      </c>
      <c r="G55">
        <f>173.354152968682*(PI()/180)</f>
        <v>3.0256007413094057</v>
      </c>
      <c r="H55">
        <f>153.042589630073*(PI()/180)</f>
        <v>2.6710970848232969</v>
      </c>
    </row>
    <row r="56" spans="1:8" x14ac:dyDescent="0.3">
      <c r="A56" s="1">
        <v>52</v>
      </c>
      <c r="B56" s="2">
        <v>0.85896608193006097</v>
      </c>
      <c r="C56">
        <v>0.8009287995708646</v>
      </c>
      <c r="D56">
        <v>0.607841226925106</v>
      </c>
      <c r="E56" s="3">
        <v>101.21699999925883</v>
      </c>
      <c r="F56">
        <f>0.0352673659519459*(PI()/180)</f>
        <v>6.1553165436719996E-4</v>
      </c>
      <c r="G56">
        <f>173.913857905714*(PI()/180)</f>
        <v>3.0353694353002711</v>
      </c>
      <c r="H56">
        <f>170.168714552498*(PI()/180)</f>
        <v>2.9700043528274858</v>
      </c>
    </row>
    <row r="57" spans="1:8" x14ac:dyDescent="0.3">
      <c r="A57" s="1">
        <v>53</v>
      </c>
      <c r="B57" s="2">
        <v>0.88000000000000023</v>
      </c>
      <c r="C57">
        <v>0.79960886133398945</v>
      </c>
      <c r="D57">
        <v>0.60757214859531683</v>
      </c>
      <c r="E57" s="3">
        <v>100.93312535637898</v>
      </c>
      <c r="F57">
        <f>13.4830408079893*(PI()/180)</f>
        <v>0.23532345528016951</v>
      </c>
      <c r="G57">
        <f>175.272222509167*(PI()/180)</f>
        <v>3.0590773700730742</v>
      </c>
      <c r="H57">
        <f>192.066458423974*(PI()/180)</f>
        <v>3.3521920821431448</v>
      </c>
    </row>
    <row r="58" spans="1:8" x14ac:dyDescent="0.3">
      <c r="A58" s="1">
        <v>54</v>
      </c>
      <c r="B58" s="2">
        <v>0.91138624250173195</v>
      </c>
      <c r="C58">
        <v>0.79764001580713262</v>
      </c>
      <c r="D58">
        <v>0.60717075646173191</v>
      </c>
      <c r="E58" s="3">
        <v>100.50995510388077</v>
      </c>
      <c r="F58">
        <f>-5.29532086335016*(PI()/180)</f>
        <v>-9.2420784015009055E-2</v>
      </c>
      <c r="G58">
        <f>178.762475999019*(PI()/180)</f>
        <v>3.1199937852002271</v>
      </c>
      <c r="H58">
        <f>223.389914916487*(PI()/180)</f>
        <v>3.8988895310426859</v>
      </c>
    </row>
    <row r="59" spans="1:8" x14ac:dyDescent="0.3">
      <c r="A59" s="1">
        <v>55</v>
      </c>
      <c r="B59" s="2">
        <v>0.92000000000000026</v>
      </c>
      <c r="C59">
        <v>0.79696481789562568</v>
      </c>
      <c r="D59">
        <v>0.60703738172696364</v>
      </c>
      <c r="E59" s="3">
        <v>100.68870099028807</v>
      </c>
      <c r="F59">
        <f>-20.7541263879111*(PI()/180)</f>
        <v>-0.36222783884408588</v>
      </c>
      <c r="G59">
        <f>180.053806701734*(PI()/180)</f>
        <v>3.1425317576946901</v>
      </c>
      <c r="H59">
        <f>231.660031747442*(PI()/180)</f>
        <v>4.0432302992674538</v>
      </c>
    </row>
    <row r="60" spans="1:8" x14ac:dyDescent="0.3">
      <c r="A60" s="1">
        <v>56</v>
      </c>
      <c r="B60" s="2">
        <v>0.93778062000116902</v>
      </c>
      <c r="C60">
        <v>0.79557163203655401</v>
      </c>
      <c r="D60">
        <v>0.60676168789902452</v>
      </c>
      <c r="E60" s="3">
        <v>101.05771773036355</v>
      </c>
      <c r="F60">
        <f>-13.5603397777846*(PI()/180)</f>
        <v>-0.23667257681149764</v>
      </c>
      <c r="G60">
        <f>183.208398202638*(PI()/180)</f>
        <v>3.1975897659408981</v>
      </c>
      <c r="H60">
        <f>248.230838431791*(PI()/180)</f>
        <v>4.3324454356208388</v>
      </c>
    </row>
    <row r="61" spans="1:8" x14ac:dyDescent="0.3">
      <c r="A61" s="1">
        <v>57</v>
      </c>
      <c r="B61" s="2">
        <v>0.9594407695266004</v>
      </c>
      <c r="C61">
        <v>0.79371925474468263</v>
      </c>
      <c r="D61">
        <v>0.60641648633132439</v>
      </c>
      <c r="E61" s="3">
        <v>101.16044866200559</v>
      </c>
      <c r="F61">
        <f>-17.0793488650913*(PI()/180)</f>
        <v>-0.29809087179260019</v>
      </c>
      <c r="G61">
        <f>187.994157776769*(PI()/180)</f>
        <v>3.2811170277183148</v>
      </c>
      <c r="H61">
        <f>267.421618743632*(PI()/180)</f>
        <v>4.6673877380893538</v>
      </c>
    </row>
    <row r="62" spans="1:8" x14ac:dyDescent="0.3">
      <c r="A62" s="1">
        <v>58</v>
      </c>
      <c r="B62" s="2">
        <v>0.9600000000000003</v>
      </c>
      <c r="C62">
        <v>0.79366618640912334</v>
      </c>
      <c r="D62">
        <v>0.60640623335621657</v>
      </c>
      <c r="E62" s="3">
        <v>101.17407832856819</v>
      </c>
      <c r="F62">
        <f>-25.1765808707139*(PI()/180)</f>
        <v>-0.43941423058857837</v>
      </c>
      <c r="G62">
        <f>188.132070796099*(PI()/180)</f>
        <v>3.283524063987004</v>
      </c>
      <c r="H62">
        <f>267.901589141284*(PI()/180)</f>
        <v>4.675764801840498</v>
      </c>
    </row>
    <row r="63" spans="1:8" x14ac:dyDescent="0.3">
      <c r="A63" s="1">
        <v>59</v>
      </c>
      <c r="B63" s="2">
        <v>0.97520296994209199</v>
      </c>
      <c r="C63">
        <v>0.79222597711416598</v>
      </c>
      <c r="D63">
        <v>0.60610998343129463</v>
      </c>
      <c r="E63" s="3">
        <v>101.55684363798278</v>
      </c>
      <c r="F63">
        <f>-35.5915482303524*(PI()/180)</f>
        <v>-0.62118970250201111</v>
      </c>
      <c r="G63">
        <f>192.16960926048*(PI()/180)</f>
        <v>3.3539924038663638</v>
      </c>
      <c r="H63">
        <f>280.63234342669*(PI()/180)</f>
        <v>4.8979583803832059</v>
      </c>
    </row>
    <row r="64" spans="1:8" x14ac:dyDescent="0.3">
      <c r="A64" s="1">
        <v>60</v>
      </c>
      <c r="B64" s="2">
        <v>0.98653489005791284</v>
      </c>
      <c r="C64">
        <v>0.79112437025281723</v>
      </c>
      <c r="D64">
        <v>0.60588191381482048</v>
      </c>
      <c r="E64" s="3">
        <v>101.90389291114231</v>
      </c>
      <c r="F64">
        <f>-44.2868313992461*(PI()/180)</f>
        <v>-0.77295102319245168</v>
      </c>
      <c r="G64">
        <f>195.551313938919*(PI()/180)</f>
        <v>3.4130142848352163</v>
      </c>
      <c r="H64">
        <f>289.706363386903*(PI()/180)</f>
        <v>5.0563299050806041</v>
      </c>
    </row>
    <row r="65" spans="1:8" x14ac:dyDescent="0.3">
      <c r="A65" s="1">
        <v>61</v>
      </c>
      <c r="B65" s="2">
        <v>1.0000000000000002</v>
      </c>
      <c r="C65">
        <v>0.7898209910295908</v>
      </c>
      <c r="D65">
        <v>0.60562813874452459</v>
      </c>
      <c r="E65" s="3">
        <v>102.2850747138081</v>
      </c>
      <c r="F65">
        <f>-28.2286258363151*(PI()/180)</f>
        <v>-0.49268246415723577</v>
      </c>
      <c r="G65">
        <f>200.000085715136*(PI()/180)</f>
        <v>3.4906600000000005</v>
      </c>
      <c r="H65">
        <f>300.000000000001*(PI()/180)</f>
        <v>5.2359877559830039</v>
      </c>
    </row>
    <row r="66" spans="1:8" x14ac:dyDescent="0.3">
      <c r="A66" s="1">
        <v>62</v>
      </c>
      <c r="B66" s="2">
        <v>1.0152229312782033</v>
      </c>
      <c r="C66">
        <v>0.78834842470618105</v>
      </c>
      <c r="D66">
        <v>0.60534190751823036</v>
      </c>
      <c r="E66" s="3">
        <v>102.71479484151624</v>
      </c>
      <c r="F66">
        <f>-13.4835817714206*(PI()/180)</f>
        <v>-0.23533289687317893</v>
      </c>
      <c r="G66">
        <f>205.60186568925*(PI()/180)</f>
        <v>3.5884295045205765</v>
      </c>
      <c r="H66">
        <f>310.972922334414*(PI()/180)</f>
        <v>5.4275013792841422</v>
      </c>
    </row>
    <row r="67" spans="1:8" x14ac:dyDescent="0.3">
      <c r="A67" s="1">
        <v>63</v>
      </c>
      <c r="B67" s="2">
        <v>1.025513003598598</v>
      </c>
      <c r="C67">
        <v>0.78720536402454189</v>
      </c>
      <c r="D67">
        <v>0.60509136458995449</v>
      </c>
      <c r="E67" s="3">
        <v>102.9761062863742</v>
      </c>
      <c r="F67">
        <f>-38.6784955105106*(PI()/180)</f>
        <v>-0.67506709637625439</v>
      </c>
      <c r="G67">
        <f>209.713393887385*(PI()/180)</f>
        <v>3.6601892088666141</v>
      </c>
      <c r="H67">
        <f>317.995058470378*(PI()/180)</f>
        <v>5.5500607753799711</v>
      </c>
    </row>
    <row r="68" spans="1:8" x14ac:dyDescent="0.3">
      <c r="A68" s="1">
        <v>64</v>
      </c>
      <c r="B68" s="2">
        <v>1.0388561562706013</v>
      </c>
      <c r="C68">
        <v>0.78569390057626343</v>
      </c>
      <c r="D68">
        <v>0.60474367063688328</v>
      </c>
      <c r="E68" s="3">
        <v>103.35662571708814</v>
      </c>
      <c r="F68">
        <f>-45.8824045855128*(PI()/180)</f>
        <v>-0.80079902874934328</v>
      </c>
      <c r="G68">
        <f>215.404885534278*(PI()/180)</f>
        <v>3.7595244774546561</v>
      </c>
      <c r="H68">
        <f>326.637208254947*(PI()/180)</f>
        <v>5.7008947435712196</v>
      </c>
    </row>
    <row r="69" spans="1:8" x14ac:dyDescent="0.3">
      <c r="A69" s="1">
        <v>65</v>
      </c>
      <c r="B69" s="2">
        <v>1.0400000000000003</v>
      </c>
      <c r="C69">
        <v>0.78556363662402962</v>
      </c>
      <c r="D69">
        <v>0.60471329066596846</v>
      </c>
      <c r="E69" s="3">
        <v>103.39094368987543</v>
      </c>
      <c r="F69">
        <f>-29.9436451855454*(PI()/180)</f>
        <v>-0.52261519853671523</v>
      </c>
      <c r="G69">
        <f>215.9106966858*(PI()/180)</f>
        <v>3.7683525474420114</v>
      </c>
      <c r="H69">
        <f>327.354075889342*(PI()/180)</f>
        <v>5.7134064440924011</v>
      </c>
    </row>
    <row r="70" spans="1:8" x14ac:dyDescent="0.3">
      <c r="A70" s="1">
        <v>66</v>
      </c>
      <c r="B70" s="2">
        <v>1.0702719961576599</v>
      </c>
      <c r="C70">
        <v>0.78211531504800702</v>
      </c>
      <c r="D70">
        <v>0.60387418910035773</v>
      </c>
      <c r="E70" s="3">
        <v>104.29422813880146</v>
      </c>
      <c r="F70">
        <f>-40.0203082042593*(PI()/180)</f>
        <v>-0.69848614582722368</v>
      </c>
      <c r="G70">
        <f>230.219660584159*(PI()/180)</f>
        <v>4.0180910800173937</v>
      </c>
      <c r="H70">
        <f>344.988369771306*(PI()/180)</f>
        <v>6.0211829335969638</v>
      </c>
    </row>
    <row r="71" spans="1:8" x14ac:dyDescent="0.3">
      <c r="A71" s="1">
        <v>67</v>
      </c>
      <c r="B71" s="2">
        <v>1.0800000000000003</v>
      </c>
      <c r="C71">
        <v>0.78095434176786149</v>
      </c>
      <c r="D71">
        <v>0.60358953326164932</v>
      </c>
      <c r="E71" s="3">
        <v>104.54585984775154</v>
      </c>
      <c r="F71">
        <f>-28.5153475230203*(PI()/180)</f>
        <v>-0.49768670162711326</v>
      </c>
      <c r="G71">
        <f>235.155846151376*(PI()/180)</f>
        <v>4.1042437706547528</v>
      </c>
      <c r="H71">
        <f>350.122397060058*(PI()/180)</f>
        <v>6.110788613672919</v>
      </c>
    </row>
    <row r="72" spans="1:8" x14ac:dyDescent="0.3">
      <c r="A72" s="1">
        <v>68</v>
      </c>
      <c r="B72" s="2">
        <v>1.1104801999451503</v>
      </c>
      <c r="C72">
        <v>0.77727822240177258</v>
      </c>
      <c r="D72">
        <v>0.60269280141527093</v>
      </c>
      <c r="E72" s="3">
        <v>105.41501713376971</v>
      </c>
      <c r="F72">
        <f>-34.5811493317574*(PI()/180)</f>
        <v>-0.60355491496300351</v>
      </c>
      <c r="G72">
        <f>251.473210447511*(PI()/180)</f>
        <v>4.3890355028696773</v>
      </c>
      <c r="H72">
        <f>364.608836198527*(PI()/180)</f>
        <v>6.3636246735289834</v>
      </c>
    </row>
    <row r="73" spans="1:8" x14ac:dyDescent="0.3">
      <c r="A73" s="1">
        <v>69</v>
      </c>
      <c r="B73" s="2">
        <v>1.1200000000000003</v>
      </c>
      <c r="C73">
        <v>0.77607482007219086</v>
      </c>
      <c r="D73">
        <v>0.60233702929373656</v>
      </c>
      <c r="E73" s="3">
        <v>105.75259729230046</v>
      </c>
      <c r="F73">
        <f>-35.6260565138172*(PI()/180)</f>
        <v>-0.62179198566768334</v>
      </c>
      <c r="G73">
        <f>256.787250859235*(PI()/180)</f>
        <v>4.4817830046382854</v>
      </c>
      <c r="H73">
        <f>368.653485934148*(PI()/180)</f>
        <v>6.4342171285054892</v>
      </c>
    </row>
    <row r="74" spans="1:8" x14ac:dyDescent="0.3">
      <c r="A74" s="1">
        <v>70</v>
      </c>
      <c r="B74" s="2">
        <v>1.1315175681300729</v>
      </c>
      <c r="C74">
        <v>0.77462006466990241</v>
      </c>
      <c r="D74">
        <v>0.60190540619727084</v>
      </c>
      <c r="E74" s="3">
        <v>106.16292045613068</v>
      </c>
      <c r="F74">
        <f>-29.5604788359477*(PI()/180)</f>
        <v>-0.51592768415338797</v>
      </c>
      <c r="G74">
        <f>263.324149915765*(PI()/180)</f>
        <v>4.5958734160452455</v>
      </c>
      <c r="H74">
        <f>373.252913572237*(PI()/180)</f>
        <v>6.5144922844973729</v>
      </c>
    </row>
    <row r="75" spans="1:8" x14ac:dyDescent="0.3">
      <c r="A75" s="1">
        <v>71</v>
      </c>
      <c r="B75" s="2">
        <v>1.1480812266633607</v>
      </c>
      <c r="C75">
        <v>0.77249478958178586</v>
      </c>
      <c r="D75">
        <v>0.60126498513487403</v>
      </c>
      <c r="E75" s="3">
        <v>106.67288632519112</v>
      </c>
      <c r="F75">
        <f>-19.0252996001258*(PI()/180)</f>
        <v>-0.33205411920055633</v>
      </c>
      <c r="G75">
        <f>272.88853131533*(PI()/180)</f>
        <v>4.7628033623841608</v>
      </c>
      <c r="H75">
        <f>379.318931067518*(PI()/180)</f>
        <v>6.6203642622736041</v>
      </c>
    </row>
    <row r="76" spans="1:8" x14ac:dyDescent="0.3">
      <c r="A76" s="1">
        <v>72</v>
      </c>
      <c r="B76" s="2">
        <v>1.1600000000000004</v>
      </c>
      <c r="C76">
        <v>0.77092657985190127</v>
      </c>
      <c r="D76">
        <v>0.60078197341373518</v>
      </c>
      <c r="E76" s="3">
        <v>107.14193495059382</v>
      </c>
      <c r="F76">
        <f>-40.6844602373701*(PI()/180)</f>
        <v>-0.71007778553882195</v>
      </c>
      <c r="G76">
        <f>279.856627556744*(PI()/180)</f>
        <v>4.8844195843926794</v>
      </c>
      <c r="H76">
        <f>383.295864933614*(PI()/180)</f>
        <v>6.6897748523710368</v>
      </c>
    </row>
    <row r="77" spans="1:8" x14ac:dyDescent="0.3">
      <c r="A77" s="1">
        <v>73</v>
      </c>
      <c r="B77" s="2">
        <v>1.1669712425019205</v>
      </c>
      <c r="C77">
        <v>0.7700068893039913</v>
      </c>
      <c r="D77">
        <v>0.60049627448869247</v>
      </c>
      <c r="E77" s="3">
        <v>107.42554958813814</v>
      </c>
      <c r="F77">
        <f>-30.1228184018788*(PI()/180)</f>
        <v>-0.52574236109312067</v>
      </c>
      <c r="G77">
        <f>283.953999650006*(PI()/180)</f>
        <v>4.9559322180994272</v>
      </c>
      <c r="H77">
        <f>385.47567980973*(PI()/180)</f>
        <v>6.7278197990432123</v>
      </c>
    </row>
    <row r="78" spans="1:8" x14ac:dyDescent="0.3">
      <c r="A78" s="1">
        <v>74</v>
      </c>
      <c r="B78" s="2">
        <v>1.1872613245034291</v>
      </c>
      <c r="C78">
        <v>0.76720771465532767</v>
      </c>
      <c r="D78">
        <v>0.59963941088806916</v>
      </c>
      <c r="E78" s="3">
        <v>107.96666010961357</v>
      </c>
      <c r="F78">
        <f>-18.7985548016208*(PI()/180)</f>
        <v>-0.32809667590487224</v>
      </c>
      <c r="G78">
        <f>295.917450750942*(PI()/180)</f>
        <v>5.164733829712099</v>
      </c>
      <c r="H78">
        <f>391.225367234662*(PI()/180)</f>
        <v>6.8281707755687968</v>
      </c>
    </row>
    <row r="79" spans="1:8" x14ac:dyDescent="0.3">
      <c r="A79" s="1">
        <v>75</v>
      </c>
      <c r="B79" s="2">
        <v>1.2000000000000004</v>
      </c>
      <c r="C79">
        <v>0.76540155308067903</v>
      </c>
      <c r="D79">
        <v>0.59905621260520348</v>
      </c>
      <c r="E79" s="3">
        <v>108.29371970015097</v>
      </c>
      <c r="F79">
        <f>-24.6773070058727*(PI()/180)</f>
        <v>-0.43070025777794252</v>
      </c>
      <c r="G79">
        <f>303.415692991273*(PI()/180)</f>
        <v>5.2956028449179948</v>
      </c>
      <c r="H79">
        <f>394.398056480455*(PI()/180)</f>
        <v>6.8835446490504948</v>
      </c>
    </row>
    <row r="80" spans="1:8" x14ac:dyDescent="0.3">
      <c r="A80" s="1">
        <v>76</v>
      </c>
      <c r="B80" s="2">
        <v>1.2009131250000065</v>
      </c>
      <c r="C80">
        <v>0.76527172526136722</v>
      </c>
      <c r="D80">
        <v>0.5990139480583121</v>
      </c>
      <c r="E80" s="3">
        <v>108.31625547821668</v>
      </c>
      <c r="F80">
        <f>-39.4749317339565*(PI()/180)</f>
        <v>-0.68896753075753514</v>
      </c>
      <c r="G80">
        <f>303.95175440456*(PI()/180)</f>
        <v>5.3049588815727491</v>
      </c>
      <c r="H80">
        <f>394.612912132273*(PI()/180)</f>
        <v>6.8872945875912359</v>
      </c>
    </row>
    <row r="81" spans="1:8" x14ac:dyDescent="0.3">
      <c r="A81" s="1">
        <v>77</v>
      </c>
      <c r="B81" s="2">
        <v>1.2171955679545952</v>
      </c>
      <c r="C81">
        <v>0.7628937949101382</v>
      </c>
      <c r="D81">
        <v>0.59821240789868224</v>
      </c>
      <c r="E81" s="3">
        <v>108.75636279973874</v>
      </c>
      <c r="F81">
        <f>-26.8483125170953*(PI()/180)</f>
        <v>-0.46859145202771973</v>
      </c>
      <c r="G81">
        <f>313.457919766017*(PI()/180)</f>
        <v>5.470872766369216</v>
      </c>
      <c r="H81">
        <f>398.169463893654*(PI()/180)</f>
        <v>6.9493681258449485</v>
      </c>
    </row>
    <row r="82" spans="1:8" x14ac:dyDescent="0.3">
      <c r="A82" s="1">
        <v>78</v>
      </c>
      <c r="B82" s="2">
        <v>1.2400000000000004</v>
      </c>
      <c r="C82">
        <v>0.75954412292344786</v>
      </c>
      <c r="D82">
        <v>0.59707352786532031</v>
      </c>
      <c r="E82" s="3">
        <v>109.309447377998</v>
      </c>
      <c r="F82">
        <f>-24.2565946236146*(PI()/180)</f>
        <v>-0.42335744150362892</v>
      </c>
      <c r="G82">
        <f>326.51616391019*(PI()/180)</f>
        <v>5.6987821212142977</v>
      </c>
      <c r="H82">
        <f>402.308582996671*(PI()/180)</f>
        <v>7.0216093823247867</v>
      </c>
    </row>
    <row r="83" spans="1:8" x14ac:dyDescent="0.3">
      <c r="A83" s="1">
        <v>79</v>
      </c>
      <c r="B83" s="2">
        <v>1.2414206200025086</v>
      </c>
      <c r="C83">
        <v>0.75933548770926451</v>
      </c>
      <c r="D83">
        <v>0.59700259247255938</v>
      </c>
      <c r="E83" s="3">
        <v>109.34390424139521</v>
      </c>
      <c r="F83">
        <f>-7.99895228496425*(PI()/180)</f>
        <v>-0.13960805408254992</v>
      </c>
      <c r="G83">
        <f>327.316324465199*(PI()/180)</f>
        <v>5.7127475574437856</v>
      </c>
      <c r="H83">
        <f>402.535187994964*(PI()/180)</f>
        <v>7.0255643856464784</v>
      </c>
    </row>
    <row r="84" spans="1:8" x14ac:dyDescent="0.3">
      <c r="A84" s="1">
        <v>80</v>
      </c>
      <c r="B84" s="2">
        <v>1.2541144968229876</v>
      </c>
      <c r="C84">
        <v>0.75746889757679636</v>
      </c>
      <c r="D84">
        <v>0.59635450893387043</v>
      </c>
      <c r="E84" s="3">
        <v>109.60072277483091</v>
      </c>
      <c r="F84">
        <f>-20.8377133551541*(PI()/180)</f>
        <v>-0.36368670663423397</v>
      </c>
      <c r="G84">
        <f>334.38047339928*(PI()/180)</f>
        <v>5.8360402151947559</v>
      </c>
      <c r="H84">
        <f>404.403344323637*(PI()/180)</f>
        <v>7.0581698645237818</v>
      </c>
    </row>
    <row r="85" spans="1:8" x14ac:dyDescent="0.3">
      <c r="A85" s="1">
        <v>81</v>
      </c>
      <c r="B85" s="2">
        <v>1.2786742259619783</v>
      </c>
      <c r="C85">
        <v>0.75371474988041554</v>
      </c>
      <c r="D85">
        <v>0.59517584099589094</v>
      </c>
      <c r="E85" s="3">
        <v>110.16303839918108</v>
      </c>
      <c r="F85">
        <f>-8.24795858322211*(PI()/180)</f>
        <v>-0.14395403384535263</v>
      </c>
      <c r="G85">
        <f>347.52324089471*(PI()/180)</f>
        <v>6.0654247808140926</v>
      </c>
      <c r="H85">
        <f>407.249905931787*(PI()/180)</f>
        <v>7.1078517369468761</v>
      </c>
    </row>
    <row r="86" spans="1:8" x14ac:dyDescent="0.3">
      <c r="A86" s="1">
        <v>82</v>
      </c>
      <c r="B86" s="2">
        <v>1.2800000000000005</v>
      </c>
      <c r="C86">
        <v>0.75351606361522316</v>
      </c>
      <c r="D86">
        <v>0.595100929004583</v>
      </c>
      <c r="E86" s="3">
        <v>110.20070450403475</v>
      </c>
      <c r="F86">
        <f>-28.8707701952009*(PI()/180)</f>
        <v>-0.50388999749290186</v>
      </c>
      <c r="G86">
        <f>348.209757060864*(PI()/180)</f>
        <v>6.0774067482816525</v>
      </c>
      <c r="H86">
        <f>407.375966904264*(PI()/180)</f>
        <v>7.1100519159748536</v>
      </c>
    </row>
    <row r="87" spans="1:8" x14ac:dyDescent="0.3">
      <c r="A87" s="1">
        <v>83</v>
      </c>
      <c r="B87" s="2">
        <v>1.2945527972363</v>
      </c>
      <c r="C87">
        <v>0.75133346795110034</v>
      </c>
      <c r="D87">
        <v>0.59427623647886396</v>
      </c>
      <c r="E87" s="3">
        <v>110.62085261488812</v>
      </c>
      <c r="F87">
        <f>-13.8174408174426*(PI()/180)</f>
        <v>-0.24115983646383074</v>
      </c>
      <c r="G87">
        <f>355.56791057974*(PI()/180)</f>
        <v>6.2058307540532409</v>
      </c>
      <c r="H87">
        <f>408.582349822585*(PI()/180)</f>
        <v>7.1311072699393829</v>
      </c>
    </row>
    <row r="88" spans="1:8" x14ac:dyDescent="0.3">
      <c r="A88" s="1">
        <v>84</v>
      </c>
      <c r="B88" s="2">
        <v>1.3077906021683434</v>
      </c>
      <c r="C88">
        <v>0.74924712116748915</v>
      </c>
      <c r="D88">
        <v>0.59348078493188527</v>
      </c>
      <c r="E88" s="3">
        <v>110.77384910448092</v>
      </c>
      <c r="F88">
        <f>-4.68336724200104*(PI()/180)</f>
        <v>-8.174017845296426E-2</v>
      </c>
      <c r="G88">
        <f>361.951948317264*(PI()/180)</f>
        <v>6.3172532321445987</v>
      </c>
      <c r="H88">
        <f>409.407069434443*(PI()/180)</f>
        <v>7.1455013425720706</v>
      </c>
    </row>
    <row r="89" spans="1:8" x14ac:dyDescent="0.3">
      <c r="A89" s="1">
        <v>85</v>
      </c>
      <c r="B89" s="2">
        <v>1.3200000000000005</v>
      </c>
      <c r="C89">
        <v>0.74730846921747696</v>
      </c>
      <c r="D89">
        <v>0.59271621374210437</v>
      </c>
      <c r="E89" s="3">
        <v>110.97505574526598</v>
      </c>
      <c r="F89">
        <f>-16.4888640894436*(PI()/180)</f>
        <v>-0.28778496827464728</v>
      </c>
      <c r="G89">
        <f>367.548189190664*(PI()/180)</f>
        <v>6.4149260611201226</v>
      </c>
      <c r="H89">
        <f>409.948730625232*(PI()/180)</f>
        <v>7.1549551137816119</v>
      </c>
    </row>
    <row r="90" spans="1:8" x14ac:dyDescent="0.3">
      <c r="A90" s="1">
        <v>86</v>
      </c>
      <c r="B90" s="2">
        <v>1.3302681175056883</v>
      </c>
      <c r="C90">
        <v>0.74567817213370557</v>
      </c>
      <c r="D90">
        <v>0.59207317788727831</v>
      </c>
      <c r="E90" s="3">
        <v>111.14436668742741</v>
      </c>
      <c r="F90">
        <f>-25.1214047064633*(PI()/180)</f>
        <v>-0.43845122485378413</v>
      </c>
      <c r="G90">
        <f>372.017475076752*(PI()/180)</f>
        <v>6.4929298150452581</v>
      </c>
      <c r="H90">
        <f>410.249073190812*(PI()/180)</f>
        <v>7.1601970804348767</v>
      </c>
    </row>
    <row r="91" spans="1:8" x14ac:dyDescent="0.3">
      <c r="A91" s="1">
        <v>87</v>
      </c>
      <c r="B91" s="2">
        <v>1.3419154147671897</v>
      </c>
      <c r="C91">
        <v>0.74378712379430079</v>
      </c>
      <c r="D91">
        <v>0.59135700198294205</v>
      </c>
      <c r="E91" s="3">
        <v>111.24566290470939</v>
      </c>
      <c r="F91">
        <f>-1.74529077443657*(PI()/180)</f>
        <v>-3.0461070418599908E-2</v>
      </c>
      <c r="G91">
        <f>376.80326588087*(PI()/180)</f>
        <v>6.576457621888796</v>
      </c>
      <c r="H91">
        <f>410.426024501565*(PI()/180)</f>
        <v>7.1632854634232315</v>
      </c>
    </row>
    <row r="92" spans="1:8" x14ac:dyDescent="0.3">
      <c r="A92" s="1">
        <v>88</v>
      </c>
      <c r="B92" s="2">
        <v>1.3600000000000005</v>
      </c>
      <c r="C92">
        <v>0.74086765074908056</v>
      </c>
      <c r="D92">
        <v>0.59023760661916946</v>
      </c>
      <c r="E92" s="3">
        <v>111.38199234969159</v>
      </c>
      <c r="F92">
        <f>-7.4340309615209*(PI()/180)</f>
        <v>-0.12974831697373954</v>
      </c>
      <c r="G92">
        <f>383.583177046959*(PI()/180)</f>
        <v>6.6947893947297681</v>
      </c>
      <c r="H92">
        <f>410.375396581577*(PI()/180)</f>
        <v>7.1624018395259998</v>
      </c>
    </row>
    <row r="93" spans="1:8" x14ac:dyDescent="0.3">
      <c r="A93" s="1">
        <v>89</v>
      </c>
      <c r="B93" s="2">
        <v>1.3615001562500104</v>
      </c>
      <c r="C93">
        <v>0.74062620687943159</v>
      </c>
      <c r="D93">
        <v>0.59014389039683757</v>
      </c>
      <c r="E93" s="3">
        <v>111.39314623585797</v>
      </c>
      <c r="F93">
        <f>-18.1738322757023*(PI()/180)</f>
        <v>-0.31719321091621971</v>
      </c>
      <c r="G93">
        <f>384.10775242654*(PI()/180)</f>
        <v>6.7039449622783609</v>
      </c>
      <c r="H93">
        <f>410.354250612428*(PI()/180)</f>
        <v>7.1620327727408171</v>
      </c>
    </row>
    <row r="94" spans="1:8" x14ac:dyDescent="0.3">
      <c r="A94" s="1">
        <v>90</v>
      </c>
      <c r="B94" s="2">
        <v>1.3726943955522399</v>
      </c>
      <c r="C94">
        <v>0.73882762831469939</v>
      </c>
      <c r="D94">
        <v>0.58943577388616375</v>
      </c>
      <c r="E94" s="3">
        <v>111.47968328887259</v>
      </c>
      <c r="F94">
        <f>9.55599798603311*(PI()/180)</f>
        <v>0.16678362817022482</v>
      </c>
      <c r="G94">
        <f>387.828369972238*(PI()/180)</f>
        <v>6.7688819886582623</v>
      </c>
      <c r="H94">
        <f>410.118462765356*(PI()/180)</f>
        <v>7.1579174984732248</v>
      </c>
    </row>
    <row r="95" spans="1:8" x14ac:dyDescent="0.3">
      <c r="A95" s="1">
        <v>91</v>
      </c>
      <c r="B95" s="2">
        <v>1.4000000000000006</v>
      </c>
      <c r="C95">
        <v>0.73445876118884612</v>
      </c>
      <c r="D95">
        <v>0.58772485745118852</v>
      </c>
      <c r="E95" s="3">
        <v>111.50167232983091</v>
      </c>
      <c r="F95">
        <f>1.08687409642094*(PI()/180)</f>
        <v>1.8969531537183764E-2</v>
      </c>
      <c r="G95">
        <f>395.366437377117*(PI()/180)</f>
        <v>6.9004460841106585</v>
      </c>
      <c r="H95">
        <f>409.004487195298*(PI()/180)</f>
        <v>7.1384749569889392</v>
      </c>
    </row>
    <row r="96" spans="1:8" x14ac:dyDescent="0.3">
      <c r="A96" s="1">
        <v>92</v>
      </c>
      <c r="B96" s="2">
        <v>1.4029207762525184</v>
      </c>
      <c r="C96">
        <v>0.7339920846623369</v>
      </c>
      <c r="D96">
        <v>0.58754259293064326</v>
      </c>
      <c r="E96" s="3">
        <v>111.49849864972859</v>
      </c>
      <c r="F96">
        <f>-4.26192749845756*(PI()/180)</f>
        <v>-7.438466732936995E-2</v>
      </c>
      <c r="G96">
        <f>396.034609351416*(PI()/180)</f>
        <v>6.9121078850317321</v>
      </c>
      <c r="H96">
        <f>408.843397827149*(PI()/180)</f>
        <v>7.1356634171247855</v>
      </c>
    </row>
    <row r="97" spans="1:8" x14ac:dyDescent="0.3">
      <c r="A97" s="1">
        <v>93</v>
      </c>
      <c r="B97" s="2">
        <v>1.4218593870123653</v>
      </c>
      <c r="C97">
        <v>0.73093943458482014</v>
      </c>
      <c r="D97">
        <v>0.5863190038220768</v>
      </c>
      <c r="E97" s="3">
        <v>111.59627521979603</v>
      </c>
      <c r="F97">
        <f>14.3664882172776*(PI()/180)</f>
        <v>0.25074252134046515</v>
      </c>
      <c r="G97">
        <f>399.669041952824*(PI()/180)</f>
        <v>6.9755407003681222</v>
      </c>
      <c r="H97">
        <f>407.620723299495*(PI()/180)</f>
        <v>7.114323720936949</v>
      </c>
    </row>
    <row r="98" spans="1:8" x14ac:dyDescent="0.3">
      <c r="A98" s="1">
        <v>94</v>
      </c>
      <c r="B98" s="2">
        <v>1.4393327663262017</v>
      </c>
      <c r="C98">
        <v>0.72805329456755707</v>
      </c>
      <c r="D98">
        <v>0.58518264331148595</v>
      </c>
      <c r="E98" s="3">
        <v>111.63900504205098</v>
      </c>
      <c r="F98">
        <f>16.6108386159958*(PI()/180)</f>
        <v>0.28991382536654403</v>
      </c>
      <c r="G98">
        <f>401.887661132826*(PI()/180)</f>
        <v>7.0142629099070595</v>
      </c>
      <c r="H98">
        <f>406.241558639312*(PI()/180)</f>
        <v>7.0902527566896065</v>
      </c>
    </row>
    <row r="99" spans="1:8" x14ac:dyDescent="0.3">
      <c r="A99" s="1">
        <v>95</v>
      </c>
      <c r="B99" s="2">
        <v>1.4400000000000006</v>
      </c>
      <c r="C99">
        <v>0.72794373861685269</v>
      </c>
      <c r="D99">
        <v>0.58513921856744466</v>
      </c>
      <c r="E99" s="3">
        <v>111.63949963687908</v>
      </c>
      <c r="F99">
        <f>-0.786991813717814*(PI()/180)</f>
        <v>-1.3735598335617733E-2</v>
      </c>
      <c r="G99">
        <f>401.949686928507*(PI()/180)</f>
        <v>7.0153454642628592</v>
      </c>
      <c r="H99">
        <f>406.184524888396*(PI()/180)</f>
        <v>7.0892573299513684</v>
      </c>
    </row>
    <row r="100" spans="1:8" x14ac:dyDescent="0.3">
      <c r="A100" s="1">
        <v>96</v>
      </c>
      <c r="B100" s="2">
        <v>1.4499800990788008</v>
      </c>
      <c r="C100">
        <v>0.72630516722306215</v>
      </c>
      <c r="D100">
        <v>0.5844891675477657</v>
      </c>
      <c r="E100" s="3">
        <v>111.64735660726122</v>
      </c>
      <c r="F100">
        <f>-18.1506924784711*(PI()/180)</f>
        <v>-0.31678934526629104</v>
      </c>
      <c r="G100">
        <f>402.670824914827*(PI()/180)</f>
        <v>7.0279316964853464</v>
      </c>
      <c r="H100">
        <f>405.295799250969*(PI()/180)</f>
        <v>7.0737461414313838</v>
      </c>
    </row>
    <row r="101" spans="1:8" x14ac:dyDescent="0.3">
      <c r="A101" s="1">
        <v>97</v>
      </c>
      <c r="B101" s="2">
        <v>1.4793324927113871</v>
      </c>
      <c r="C101">
        <v>0.72146113248026955</v>
      </c>
      <c r="D101">
        <v>0.58252750363451644</v>
      </c>
      <c r="E101" s="3">
        <v>111.65284145314652</v>
      </c>
      <c r="F101">
        <f>-6.78938120261795*(PI()/180)</f>
        <v>-0.11849705615869548</v>
      </c>
      <c r="G101">
        <f>402.432971908814*(PI()/180)</f>
        <v>7.0237803783946466</v>
      </c>
      <c r="H101">
        <f>402.336595048964*(PI()/180)</f>
        <v>7.0220982848675435</v>
      </c>
    </row>
    <row r="102" spans="1:8" x14ac:dyDescent="0.3">
      <c r="A102" s="1">
        <v>98</v>
      </c>
      <c r="B102" s="2">
        <v>1.4800000000000006</v>
      </c>
      <c r="C102">
        <v>0.72135154872635687</v>
      </c>
      <c r="D102">
        <v>0.58248481515727379</v>
      </c>
      <c r="E102" s="3">
        <v>111.6492511015816</v>
      </c>
      <c r="F102">
        <f>6.34469137906872*(PI()/180)</f>
        <v>0.11073575458764888</v>
      </c>
      <c r="G102">
        <f>402.384642448498*(PI()/180)</f>
        <v>7.0229368701864274</v>
      </c>
      <c r="H102">
        <f>402.264032082872*(PI()/180)</f>
        <v>7.0208318221942125</v>
      </c>
    </row>
    <row r="103" spans="1:8" x14ac:dyDescent="0.3">
      <c r="A103" s="1">
        <v>99</v>
      </c>
      <c r="B103" s="2">
        <v>1.4981186254741123</v>
      </c>
      <c r="C103">
        <v>0.71836727428076663</v>
      </c>
      <c r="D103">
        <v>0.58134298940516016</v>
      </c>
      <c r="E103" s="3">
        <v>111.60217479849887</v>
      </c>
      <c r="F103">
        <f>-5.10165900044156*(PI()/180)</f>
        <v>-8.9040746871708154E-2</v>
      </c>
      <c r="G103">
        <f>400.303280507016*(PI()/180)</f>
        <v>6.9866102513818591</v>
      </c>
      <c r="H103">
        <f>400.21980603091*(PI()/180)</f>
        <v>6.9851533469324405</v>
      </c>
    </row>
    <row r="104" spans="1:8" x14ac:dyDescent="0.3">
      <c r="A104" s="1">
        <v>100</v>
      </c>
      <c r="B104" s="2">
        <v>1.5186462097329403</v>
      </c>
      <c r="C104">
        <v>0.71502862209563756</v>
      </c>
      <c r="D104">
        <v>0.58004805012777361</v>
      </c>
      <c r="E104" s="3">
        <v>111.48995726397374</v>
      </c>
      <c r="F104">
        <f>-4.74849842718169*(PI()/180)</f>
        <v>-8.2876932080092613E-2</v>
      </c>
      <c r="G104">
        <f>396.104901866407*(PI()/180)</f>
        <v>6.91333472085784</v>
      </c>
      <c r="H104">
        <f>397.752540590482*(PI()/180)</f>
        <v>6.942091441476296</v>
      </c>
    </row>
    <row r="105" spans="1:8" x14ac:dyDescent="0.3">
      <c r="A105" s="1">
        <v>101</v>
      </c>
      <c r="B105" s="2">
        <v>1.5200000000000007</v>
      </c>
      <c r="C105">
        <v>0.71480832994237042</v>
      </c>
      <c r="D105">
        <v>0.57996364792664157</v>
      </c>
      <c r="E105" s="3">
        <v>111.48247187509773</v>
      </c>
      <c r="F105">
        <f>5.80251946286065*(PI()/180)</f>
        <v>0.10127306953797115</v>
      </c>
      <c r="G105">
        <f>395.760327857105*(PI()/180)</f>
        <v>6.9073207698787176</v>
      </c>
      <c r="H105">
        <f>397.58450866938*(PI()/180)</f>
        <v>6.9391587312046266</v>
      </c>
    </row>
    <row r="106" spans="1:8" x14ac:dyDescent="0.3">
      <c r="A106" s="1">
        <v>102</v>
      </c>
      <c r="B106" s="2">
        <v>1.5573676050116938</v>
      </c>
      <c r="C106">
        <v>0.70883401504156951</v>
      </c>
      <c r="D106">
        <v>0.57763492507876768</v>
      </c>
      <c r="E106" s="3">
        <v>111.47465347242343</v>
      </c>
      <c r="F106">
        <f>7.81496080036822*(PI()/180)</f>
        <v>0.13639679688071668</v>
      </c>
      <c r="G106">
        <f>383.130904169829*(PI()/180)</f>
        <v>6.6868957439063887</v>
      </c>
      <c r="H106">
        <f>392.689359349172*(PI()/180)</f>
        <v>6.853722258190234</v>
      </c>
    </row>
    <row r="107" spans="1:8" x14ac:dyDescent="0.3">
      <c r="A107" s="1">
        <v>103</v>
      </c>
      <c r="B107" s="2">
        <v>1.5600000000000007</v>
      </c>
      <c r="C107">
        <v>0.70841531609244113</v>
      </c>
      <c r="D107">
        <v>0.57747201585110108</v>
      </c>
      <c r="E107" s="3">
        <v>111.47837759034756</v>
      </c>
      <c r="F107">
        <f>-1.3633763171227*(PI()/180)</f>
        <v>-2.3795405677505498E-2</v>
      </c>
      <c r="G107">
        <f>382.023832045205*(PI()/180)</f>
        <v>6.6675736902746436</v>
      </c>
      <c r="H107">
        <f>392.325936317672*(PI()/180)</f>
        <v>6.8473793297129806</v>
      </c>
    </row>
    <row r="108" spans="1:8" x14ac:dyDescent="0.3">
      <c r="A108" s="1">
        <v>104</v>
      </c>
      <c r="B108" s="2">
        <v>1.5714829335325016</v>
      </c>
      <c r="C108">
        <v>0.70659492756208753</v>
      </c>
      <c r="D108">
        <v>0.5767562337452401</v>
      </c>
      <c r="E108" s="3">
        <v>111.49006593438143</v>
      </c>
      <c r="F108">
        <f>-14.5882627300563*(PI()/180)</f>
        <v>-0.2546132167854589</v>
      </c>
      <c r="G108">
        <f>376.878289867382*(PI()/180)</f>
        <v>6.577767037471407</v>
      </c>
      <c r="H108">
        <f>390.712274462935*(PI()/180)</f>
        <v>6.8192156173339775</v>
      </c>
    </row>
    <row r="109" spans="1:8" x14ac:dyDescent="0.3">
      <c r="A109" s="1">
        <v>105</v>
      </c>
      <c r="B109" s="2">
        <v>1.5888089336070244</v>
      </c>
      <c r="C109">
        <v>0.70384077919559696</v>
      </c>
      <c r="D109">
        <v>0.57570081197876144</v>
      </c>
      <c r="E109" s="3">
        <v>111.49235075379676</v>
      </c>
      <c r="F109">
        <f>-13.4330452051319*(PI()/180)</f>
        <v>-0.23445086739878837</v>
      </c>
      <c r="G109">
        <f>368.174787018373*(PI()/180)</f>
        <v>6.425862256299486</v>
      </c>
      <c r="H109">
        <f>388.19066153476*(PI()/180)</f>
        <v>6.7752051692764672</v>
      </c>
    </row>
    <row r="110" spans="1:8" x14ac:dyDescent="0.3">
      <c r="A110" s="1">
        <v>106</v>
      </c>
      <c r="B110" s="2">
        <v>1.5994860345329827</v>
      </c>
      <c r="C110">
        <v>0.70220003873157344</v>
      </c>
      <c r="D110">
        <v>0.57504712056742391</v>
      </c>
      <c r="E110" s="3">
        <v>111.59225494898205</v>
      </c>
      <c r="F110">
        <f>6.73564837161015*(PI()/180)</f>
        <v>0.11755924134119165</v>
      </c>
      <c r="G110">
        <f>362.274311078483*(PI()/180)</f>
        <v>6.3228795237137048</v>
      </c>
      <c r="H110">
        <f>386.58505681791*(PI()/180)</f>
        <v>6.7471820804818812</v>
      </c>
    </row>
    <row r="111" spans="1:8" x14ac:dyDescent="0.3">
      <c r="A111" s="1">
        <v>107</v>
      </c>
      <c r="B111" s="2">
        <v>1.6000000000000008</v>
      </c>
      <c r="C111">
        <v>0.70212136611852694</v>
      </c>
      <c r="D111">
        <v>0.57501616799733157</v>
      </c>
      <c r="E111" s="3">
        <v>111.59580808172056</v>
      </c>
      <c r="F111">
        <f>-7.17193505765314*(PI()/180)</f>
        <v>-0.12517388049525666</v>
      </c>
      <c r="G111">
        <f>361.980308874534*(PI()/180)</f>
        <v>6.3177482172466721</v>
      </c>
      <c r="H111">
        <f>386.50677847659*(PI()/180)</f>
        <v>6.7458158656928564</v>
      </c>
    </row>
    <row r="112" spans="1:8" x14ac:dyDescent="0.3">
      <c r="A112" s="1">
        <v>108</v>
      </c>
      <c r="B112" s="2">
        <v>1.615711281561824</v>
      </c>
      <c r="C112">
        <v>0.69971646519133468</v>
      </c>
      <c r="D112">
        <v>0.5740669180071063</v>
      </c>
      <c r="E112" s="3">
        <v>111.70849081563809</v>
      </c>
      <c r="F112">
        <f>-22.8280359812986*(PI()/180)</f>
        <v>-0.39842438963739496</v>
      </c>
      <c r="G112">
        <f>352.566204818069*(PI()/180)</f>
        <v>6.1534411053360039</v>
      </c>
      <c r="H112">
        <f>384.07027692483*(PI()/180)</f>
        <v>6.703290891384686</v>
      </c>
    </row>
    <row r="113" spans="1:8" x14ac:dyDescent="0.3">
      <c r="A113" s="1">
        <v>109</v>
      </c>
      <c r="B113" s="2">
        <v>1.6312178830412662</v>
      </c>
      <c r="C113">
        <v>0.6973696015275781</v>
      </c>
      <c r="D113">
        <v>0.57313003029826171</v>
      </c>
      <c r="E113" s="3">
        <v>111.8771747269717</v>
      </c>
      <c r="F113">
        <f>-25.8332950229471*(PI()/180)</f>
        <v>-0.45087605478949161</v>
      </c>
      <c r="G113">
        <f>342.497934042665*(PI()/180)</f>
        <v>5.977716630322881</v>
      </c>
      <c r="H113">
        <f>381.583121525772*(PI()/180)</f>
        <v>6.6598818406623739</v>
      </c>
    </row>
    <row r="114" spans="1:8" x14ac:dyDescent="0.3">
      <c r="A114" s="1">
        <v>110</v>
      </c>
      <c r="B114" s="2">
        <v>1.6400000000000008</v>
      </c>
      <c r="C114">
        <v>0.69607087404495382</v>
      </c>
      <c r="D114">
        <v>0.57260212769701369</v>
      </c>
      <c r="E114" s="3">
        <v>111.99740363142122</v>
      </c>
      <c r="F114">
        <f>-11.0240726753033*(PI()/180)</f>
        <v>-0.19240636516318285</v>
      </c>
      <c r="G114">
        <f>336.472219379478*(PI()/180)</f>
        <v>5.8725480696645693</v>
      </c>
      <c r="H114">
        <f>380.138476063634*(PI()/180)</f>
        <v>6.6346680208240612</v>
      </c>
    </row>
    <row r="115" spans="1:8" x14ac:dyDescent="0.3">
      <c r="A115" s="1">
        <v>111</v>
      </c>
      <c r="B115" s="2">
        <v>1.6501800963698281</v>
      </c>
      <c r="C115">
        <v>0.69458012458532092</v>
      </c>
      <c r="D115">
        <v>0.57199120081387445</v>
      </c>
      <c r="E115" s="3">
        <v>112.10963196934709</v>
      </c>
      <c r="F115">
        <f>-25.2142092878497*(PI()/180)</f>
        <v>-0.44007097035991188</v>
      </c>
      <c r="G115">
        <f>329.209070196755*(PI()/180)</f>
        <v>5.7457822023625065</v>
      </c>
      <c r="H115">
        <f>378.431436507896*(PI()/180)</f>
        <v>6.6048745601146521</v>
      </c>
    </row>
    <row r="116" spans="1:8" x14ac:dyDescent="0.3">
      <c r="A116" s="1">
        <v>112</v>
      </c>
      <c r="B116" s="2">
        <v>1.6604065677354274</v>
      </c>
      <c r="C116">
        <v>0.6930861383299064</v>
      </c>
      <c r="D116">
        <v>0.57138441942554563</v>
      </c>
      <c r="E116" s="3">
        <v>112.20578368106042</v>
      </c>
      <c r="F116">
        <f>-21.4640936850063*(PI()/180)</f>
        <v>-0.37461910575988311</v>
      </c>
      <c r="G116">
        <f>321.625408532888*(PI()/180)</f>
        <v>5.6134223369707641</v>
      </c>
      <c r="H116">
        <f>376.681744605232*(PI()/180)</f>
        <v>6.5743366755176877</v>
      </c>
    </row>
    <row r="117" spans="1:8" x14ac:dyDescent="0.3">
      <c r="A117" s="1">
        <v>113</v>
      </c>
      <c r="B117" s="2">
        <v>1.6800000000000008</v>
      </c>
      <c r="C117">
        <v>0.69033518634025215</v>
      </c>
      <c r="D117">
        <v>0.57024513683251754</v>
      </c>
      <c r="E117" s="3">
        <v>112.51893257369157</v>
      </c>
      <c r="F117">
        <f>-14.3646110393316*(PI()/180)</f>
        <v>-0.25070975840466192</v>
      </c>
      <c r="G117">
        <f>306.342024594421*(PI()/180)</f>
        <v>5.3466769663980926</v>
      </c>
      <c r="H117">
        <f>373.232469996301*(PI()/180)</f>
        <v>6.5141354767864046</v>
      </c>
    </row>
    <row r="118" spans="1:8" x14ac:dyDescent="0.3">
      <c r="A118" s="1">
        <v>114</v>
      </c>
      <c r="B118" s="2">
        <v>1.6810668675018821</v>
      </c>
      <c r="C118">
        <v>0.69018624956435459</v>
      </c>
      <c r="D118">
        <v>0.57018324135830256</v>
      </c>
      <c r="E118" s="3">
        <v>112.53426346983557</v>
      </c>
      <c r="F118">
        <f>-23.5794633017703*(PI()/180)</f>
        <v>-0.41153927046906563</v>
      </c>
      <c r="G118">
        <f>305.482910031211*(PI()/180)</f>
        <v>5.3316825886182535</v>
      </c>
      <c r="H118">
        <f>373.041019820285*(PI()/180)</f>
        <v>6.5107940408614038</v>
      </c>
    </row>
    <row r="119" spans="1:8" x14ac:dyDescent="0.3">
      <c r="A119" s="1">
        <v>115</v>
      </c>
      <c r="B119" s="2">
        <v>1.6933009921981426</v>
      </c>
      <c r="C119">
        <v>0.68851345826425292</v>
      </c>
      <c r="D119">
        <v>0.56948159603749116</v>
      </c>
      <c r="E119" s="3">
        <v>112.78905366598237</v>
      </c>
      <c r="F119">
        <f>-4.74420394113126*(PI()/180)</f>
        <v>-8.2801979158831682E-2</v>
      </c>
      <c r="G119">
        <f>295.444084630458*(PI()/180)</f>
        <v>5.1564720323422586</v>
      </c>
      <c r="H119">
        <f>370.81889482212*(PI()/180)</f>
        <v>6.4720106432525393</v>
      </c>
    </row>
    <row r="120" spans="1:8" x14ac:dyDescent="0.3">
      <c r="A120" s="1">
        <v>116</v>
      </c>
      <c r="B120" s="2">
        <v>1.7078933563782188</v>
      </c>
      <c r="C120">
        <v>0.68657467158811203</v>
      </c>
      <c r="D120">
        <v>0.56866759449477555</v>
      </c>
      <c r="E120" s="3">
        <v>113.07415268735778</v>
      </c>
      <c r="F120">
        <f>-22.6320038351949*(PI()/180)</f>
        <v>-0.3950029832481346</v>
      </c>
      <c r="G120">
        <f>283.044108231257*(PI()/180)</f>
        <v>4.9400516170066258</v>
      </c>
      <c r="H120">
        <f>368.104550165589*(PI()/180)</f>
        <v>6.4246363919621619</v>
      </c>
    </row>
    <row r="121" spans="1:8" x14ac:dyDescent="0.3">
      <c r="A121" s="1">
        <v>117</v>
      </c>
      <c r="B121" s="2">
        <v>1.7200000000000009</v>
      </c>
      <c r="C121">
        <v>0.68498341997224577</v>
      </c>
      <c r="D121">
        <v>0.56798959843628483</v>
      </c>
      <c r="E121" s="3">
        <v>113.34732289641488</v>
      </c>
      <c r="F121">
        <f>-22.5632839723314*(PI()/180)</f>
        <v>-0.39380359537964726</v>
      </c>
      <c r="G121">
        <f>272.432185553746*(PI()/180)</f>
        <v>4.7548386263170039</v>
      </c>
      <c r="H121">
        <f>365.800201192092*(PI()/180)</f>
        <v>6.3844179152596876</v>
      </c>
    </row>
    <row r="122" spans="1:8" x14ac:dyDescent="0.3">
      <c r="A122" s="1">
        <v>118</v>
      </c>
      <c r="B122" s="2">
        <v>1.7344201412575915</v>
      </c>
      <c r="C122">
        <v>0.6830884245671488</v>
      </c>
      <c r="D122">
        <v>0.56718218430647072</v>
      </c>
      <c r="E122" s="3">
        <v>113.67269028737996</v>
      </c>
      <c r="F122">
        <f>-33.13389121528*(PI()/180)</f>
        <v>-0.57829549570426153</v>
      </c>
      <c r="G122">
        <f>259.443234180872*(PI()/180)</f>
        <v>4.5281386584789045</v>
      </c>
      <c r="H122">
        <f>362.993992543493*(PI()/180)</f>
        <v>6.3354403348436916</v>
      </c>
    </row>
    <row r="123" spans="1:8" x14ac:dyDescent="0.3">
      <c r="A123" s="1">
        <v>119</v>
      </c>
      <c r="B123" s="2">
        <v>1.7515622468362353</v>
      </c>
      <c r="C123">
        <v>0.68084175616473874</v>
      </c>
      <c r="D123">
        <v>0.56616297424442075</v>
      </c>
      <c r="E123" s="3">
        <v>114.1327335488678</v>
      </c>
      <c r="F123">
        <f>-34.5475925733529*(PI()/180)</f>
        <v>-0.6029692390425484</v>
      </c>
      <c r="G123">
        <f>243.560445587642*(PI()/180)</f>
        <v>4.2509317031288418</v>
      </c>
      <c r="H123">
        <f>359.571777610075*(PI()/180)</f>
        <v>6.2757114165446399</v>
      </c>
    </row>
    <row r="124" spans="1:8" x14ac:dyDescent="0.3">
      <c r="A124" s="1">
        <v>120</v>
      </c>
      <c r="B124" s="2">
        <v>1.7600000000000009</v>
      </c>
      <c r="C124">
        <v>0.67982908137965536</v>
      </c>
      <c r="D124">
        <v>0.56571313403901402</v>
      </c>
      <c r="E124" s="3">
        <v>114.3842166862112</v>
      </c>
      <c r="F124">
        <f>-32.2468728262444*(PI()/180)</f>
        <v>-0.5628141042898549</v>
      </c>
      <c r="G124">
        <f>235.585163291838*(PI()/180)</f>
        <v>4.1117367682910588</v>
      </c>
      <c r="H124">
        <f>357.853110568505*(PI()/180)</f>
        <v>6.2457150179237253</v>
      </c>
    </row>
    <row r="125" spans="1:8" x14ac:dyDescent="0.3">
      <c r="A125" s="1">
        <v>121</v>
      </c>
      <c r="B125" s="2">
        <v>1.7674899748231165</v>
      </c>
      <c r="C125">
        <v>0.67894722932647178</v>
      </c>
      <c r="D125">
        <v>0.56531463833235673</v>
      </c>
      <c r="E125" s="3">
        <v>114.62574394779405</v>
      </c>
      <c r="F125">
        <f>-25.827391867886*(PI()/180)</f>
        <v>-0.45077302529741992</v>
      </c>
      <c r="G125">
        <f>228.427371083181*(PI()/180)</f>
        <v>3.9868097270763885</v>
      </c>
      <c r="H125">
        <f>356.30872457804*(PI()/180)</f>
        <v>6.2187603974684489</v>
      </c>
    </row>
    <row r="126" spans="1:8" x14ac:dyDescent="0.3">
      <c r="A126" s="1">
        <v>122</v>
      </c>
      <c r="B126" s="2">
        <v>1.8000000000000009</v>
      </c>
      <c r="C126">
        <v>0.67512805452276314</v>
      </c>
      <c r="D126">
        <v>0.56357431607657238</v>
      </c>
      <c r="E126" s="3">
        <v>115.67917532360134</v>
      </c>
      <c r="F126">
        <f>-32.4040882039285*(PI()/180)</f>
        <v>-0.56555803026520857</v>
      </c>
      <c r="G126">
        <f>196.643418843081*(PI()/180)</f>
        <v>3.4320751111900187</v>
      </c>
      <c r="H126">
        <f>349.402639043039*(PI()/180)</f>
        <v>6.098226466458323</v>
      </c>
    </row>
    <row r="127" spans="1:8" x14ac:dyDescent="0.3">
      <c r="A127" s="1">
        <v>123</v>
      </c>
      <c r="B127" s="2">
        <v>1.8072264012512977</v>
      </c>
      <c r="C127">
        <v>0.67427963862869289</v>
      </c>
      <c r="D127">
        <v>0.56318770510954586</v>
      </c>
      <c r="E127" s="3">
        <v>115.91334104811473</v>
      </c>
      <c r="F127">
        <f>-37.4102571580713*(PI()/180)</f>
        <v>-0.65293216142612109</v>
      </c>
      <c r="G127">
        <f>189.450114386263*(PI()/180)</f>
        <v>3.3065282643201628</v>
      </c>
      <c r="H127">
        <f>347.823178449267*(PI()/180)</f>
        <v>6.0706596786914915</v>
      </c>
    </row>
    <row r="128" spans="1:8" x14ac:dyDescent="0.3">
      <c r="A128" s="1">
        <v>124</v>
      </c>
      <c r="B128" s="2">
        <v>1.824019163560374</v>
      </c>
      <c r="C128">
        <v>0.67235953043269503</v>
      </c>
      <c r="D128">
        <v>0.56223377674944375</v>
      </c>
      <c r="E128" s="3">
        <v>116.45319392852352</v>
      </c>
      <c r="F128">
        <f>-44.8998305041595*(PI()/180)</f>
        <v>-0.78364987588496915</v>
      </c>
      <c r="G128">
        <f>172.604058101136*(PI()/180)</f>
        <v>3.0125091161684097</v>
      </c>
      <c r="H128">
        <f>344.091184954577*(PI()/180)</f>
        <v>6.0055241045461392</v>
      </c>
    </row>
    <row r="129" spans="1:8" x14ac:dyDescent="0.3">
      <c r="A129" s="1">
        <v>125</v>
      </c>
      <c r="B129" s="2">
        <v>1.840000000000001</v>
      </c>
      <c r="C129">
        <v>0.67063323266585095</v>
      </c>
      <c r="D129">
        <v>0.56141195366833618</v>
      </c>
      <c r="E129" s="3">
        <v>117.20638022355223</v>
      </c>
      <c r="F129">
        <f>-47.0482609440367*(PI()/180)</f>
        <v>-0.82114706081089572</v>
      </c>
      <c r="G129">
        <f>156.449413241858*(PI()/180)</f>
        <v>2.7305573738836451</v>
      </c>
      <c r="H129">
        <f>340.460227533194*(PI()/180)</f>
        <v>5.942151942543286</v>
      </c>
    </row>
    <row r="130" spans="1:8" x14ac:dyDescent="0.3">
      <c r="A130" s="1">
        <v>126</v>
      </c>
      <c r="B130" s="2">
        <v>1.851287641261316</v>
      </c>
      <c r="C130">
        <v>0.66941460181241208</v>
      </c>
      <c r="D130">
        <v>0.56083220240463083</v>
      </c>
      <c r="E130" s="3">
        <v>117.73744338466317</v>
      </c>
      <c r="F130">
        <f>-42.3678207132149*(PI()/180)</f>
        <v>-0.73945796834025201</v>
      </c>
      <c r="G130">
        <f>144.996420569281*(PI()/180)</f>
        <v>2.5306649425403909</v>
      </c>
      <c r="H130">
        <f>337.849336205065*(PI()/180)</f>
        <v>5.896583292455662</v>
      </c>
    </row>
    <row r="131" spans="1:8" x14ac:dyDescent="0.3">
      <c r="A131" s="1">
        <v>127</v>
      </c>
      <c r="B131" s="2">
        <v>1.880000000000001</v>
      </c>
      <c r="C131">
        <v>0.66647460498833955</v>
      </c>
      <c r="D131">
        <v>0.55925923192646732</v>
      </c>
      <c r="E131" s="3">
        <v>118.98685491076991</v>
      </c>
      <c r="F131">
        <f>-43.5207126940091*(PI()/180)</f>
        <v>-0.75957972932494966</v>
      </c>
      <c r="G131">
        <f>115.845607522555*(PI()/180)</f>
        <v>2.0218872752416939</v>
      </c>
      <c r="H131">
        <f>331.037316956469*(PI()/180)</f>
        <v>5.7776911278584313</v>
      </c>
    </row>
    <row r="132" spans="1:8" x14ac:dyDescent="0.3">
      <c r="A132" s="1">
        <v>128</v>
      </c>
      <c r="B132" s="2">
        <v>1.8900913987519419</v>
      </c>
      <c r="C132">
        <v>0.66544250807422989</v>
      </c>
      <c r="D132">
        <v>0.55870703137590694</v>
      </c>
      <c r="E132" s="3">
        <v>119.42604556296354</v>
      </c>
      <c r="F132">
        <f>-80.5556509126133*(PI()/180)</f>
        <v>-1.405961339512277</v>
      </c>
      <c r="G132">
        <f>105.637054734517*(PI()/180)</f>
        <v>1.843714417226791</v>
      </c>
      <c r="H132">
        <f>328.585512414433*(PI()/180)</f>
        <v>5.7348990659845578</v>
      </c>
    </row>
    <row r="133" spans="1:8" x14ac:dyDescent="0.3">
      <c r="A133" s="1">
        <v>129</v>
      </c>
      <c r="B133" s="2">
        <v>1.920000000000001</v>
      </c>
      <c r="C133">
        <v>0.66252277556231354</v>
      </c>
      <c r="D133">
        <v>0.55702457713703246</v>
      </c>
      <c r="E133" s="3">
        <v>120.58511086756261</v>
      </c>
      <c r="F133">
        <f>-38.7633801371134*(PI()/180)</f>
        <v>-0.67654861259479937</v>
      </c>
      <c r="G133">
        <f>75.6744627195544*(PI()/180)</f>
        <v>1.320768534133927</v>
      </c>
      <c r="H133">
        <f>321.145348230362*(PI()/180)</f>
        <v>5.6050437040835561</v>
      </c>
    </row>
    <row r="134" spans="1:8" x14ac:dyDescent="0.3">
      <c r="A134" s="1">
        <v>130</v>
      </c>
      <c r="B134" s="2">
        <v>1.9265432812500438</v>
      </c>
      <c r="C134">
        <v>0.66188460173960961</v>
      </c>
      <c r="D134">
        <v>0.55665678695697296</v>
      </c>
      <c r="E134" s="3">
        <v>120.83874843319664</v>
      </c>
      <c r="F134">
        <f>-25.1185377009482*(PI()/180)</f>
        <v>-0.43840118616787244</v>
      </c>
      <c r="G134">
        <f>69.2021853514682*(PI()/180)</f>
        <v>1.2078059839585096</v>
      </c>
      <c r="H134">
        <f>319.483344631944*(PI()/180)</f>
        <v>5.5760362691111753</v>
      </c>
    </row>
    <row r="135" spans="1:8" x14ac:dyDescent="0.3">
      <c r="A135" s="1">
        <v>131</v>
      </c>
      <c r="B135" s="2">
        <v>1.9401412739675921</v>
      </c>
      <c r="C135">
        <v>0.66067893803142019</v>
      </c>
      <c r="D135">
        <v>0.55595171170075053</v>
      </c>
      <c r="E135" s="3">
        <v>121.50106593040704</v>
      </c>
      <c r="F135">
        <f>-62.6223910351932*(PI()/180)</f>
        <v>-1.0929669090355016</v>
      </c>
      <c r="G135">
        <f>55.876918985354*(PI()/180)</f>
        <v>0.97523621216455625</v>
      </c>
      <c r="H135">
        <f>315.990484669192*(PI()/180)</f>
        <v>5.5150743624500738</v>
      </c>
    </row>
    <row r="136" spans="1:8" x14ac:dyDescent="0.3">
      <c r="A136" s="1">
        <v>132</v>
      </c>
      <c r="B136" s="2">
        <v>1.9504112860736018</v>
      </c>
      <c r="C136">
        <v>0.65991268717095974</v>
      </c>
      <c r="D136">
        <v>0.55544980889748552</v>
      </c>
      <c r="E136" s="3">
        <v>122.26416346303704</v>
      </c>
      <c r="F136">
        <f>-89.514921163071*(PI()/180)</f>
        <v>-1.5623301039587403</v>
      </c>
      <c r="G136">
        <f>45.9412672521249*(PI()/180)</f>
        <v>0.80182637608822704</v>
      </c>
      <c r="H136">
        <f>313.317832110091*(PI()/180)</f>
        <v>5.4684277755319055</v>
      </c>
    </row>
    <row r="137" spans="1:8" x14ac:dyDescent="0.3">
      <c r="A137" s="1">
        <v>133</v>
      </c>
      <c r="B137" s="2">
        <v>1.9600000000000011</v>
      </c>
      <c r="C137">
        <v>0.65922575305797504</v>
      </c>
      <c r="D137">
        <v>0.55503099306023651</v>
      </c>
      <c r="E137" s="3">
        <v>122.84927626770344</v>
      </c>
      <c r="F137">
        <f>-60.9193907432529*(PI()/180)</f>
        <v>-1.0632439467787187</v>
      </c>
      <c r="G137">
        <f>36.7784398672411*(PI()/180)</f>
        <v>0.6419048694301035</v>
      </c>
      <c r="H137">
        <f>310.795762272373*(PI()/180)</f>
        <v>5.4244093528984756</v>
      </c>
    </row>
    <row r="138" spans="1:8" x14ac:dyDescent="0.3">
      <c r="A138" s="1">
        <v>134</v>
      </c>
      <c r="B138" s="2">
        <v>1.9782601187782241</v>
      </c>
      <c r="C138">
        <v>0.65792067965949363</v>
      </c>
      <c r="D138">
        <v>0.55423633144118623</v>
      </c>
      <c r="E138" s="3">
        <v>123.96166979507049</v>
      </c>
      <c r="F138">
        <f>-49.5126149074608*(PI()/180)</f>
        <v>-0.86415815140721841</v>
      </c>
      <c r="G138">
        <f>19.6755381881503*(PI()/180)</f>
        <v>0.34340292348510237</v>
      </c>
      <c r="H138">
        <f>305.922125628372*(PI()/180)</f>
        <v>5.3393483469148197</v>
      </c>
    </row>
    <row r="139" spans="1:8" x14ac:dyDescent="0.3">
      <c r="A139" s="1">
        <v>135</v>
      </c>
      <c r="B139" s="2">
        <v>1.9888889442168003</v>
      </c>
      <c r="C139">
        <v>0.65717524086832302</v>
      </c>
      <c r="D139">
        <v>0.55371128675026093</v>
      </c>
      <c r="E139" s="3">
        <v>124.69438847990119</v>
      </c>
      <c r="F139">
        <f>-57.7978688206326*(PI()/180)</f>
        <v>-1.00876311155581</v>
      </c>
      <c r="G139">
        <f>9.95525858607055*(PI()/180)</f>
        <v>0.17375204021436641</v>
      </c>
      <c r="H139">
        <f>303.042904304733*(PI()/180)</f>
        <v>5.289096454923687</v>
      </c>
    </row>
    <row r="140" spans="1:8" x14ac:dyDescent="0.3">
      <c r="A140" s="1">
        <v>136</v>
      </c>
      <c r="B140" s="2">
        <v>2.0000000000000009</v>
      </c>
      <c r="C140">
        <v>0.65641735680673419</v>
      </c>
      <c r="D140">
        <v>0.55319200635925259</v>
      </c>
      <c r="E140" s="3">
        <v>125.37744602898553</v>
      </c>
      <c r="F140">
        <f>-61.499334972887*(PI()/180)</f>
        <v>-1.0733658830637762</v>
      </c>
      <c r="G140">
        <f>-7.79378544484019E-13*(PI()/180)</f>
        <v>-1.3602721720647228E-14</v>
      </c>
      <c r="H140">
        <f>300*(PI()/180)</f>
        <v>5.2359877559829933</v>
      </c>
    </row>
    <row r="141" spans="1:8" x14ac:dyDescent="0.3">
      <c r="A141" s="1">
        <v>137</v>
      </c>
      <c r="B141" s="2">
        <v>2.003173750000022</v>
      </c>
      <c r="C141">
        <v>0.6562011280570732</v>
      </c>
      <c r="D141">
        <v>0.55304382267905094</v>
      </c>
      <c r="E141" s="3">
        <v>125.57263150080362</v>
      </c>
      <c r="F141">
        <f>-64.6311996184151*(PI()/180)</f>
        <v>-1.1280272328550467</v>
      </c>
      <c r="G141">
        <f>-2.80252907478408*(PI()/180)</f>
        <v>-4.8913359737852671E-2</v>
      </c>
      <c r="H141">
        <f>299.124675568365*(PI()/180)</f>
        <v>5.2207104626278014</v>
      </c>
    </row>
    <row r="142" spans="1:8" x14ac:dyDescent="0.3">
      <c r="A142" s="1">
        <v>138</v>
      </c>
      <c r="B142" s="2">
        <v>2.0400000000000009</v>
      </c>
      <c r="C142">
        <v>0.65374138494107636</v>
      </c>
      <c r="D142">
        <v>0.55128257453575769</v>
      </c>
      <c r="E142" s="3">
        <v>127.83087073743442</v>
      </c>
      <c r="F142">
        <f>-61.3115943849897*(PI()/180)</f>
        <v>-1.0700891916653372</v>
      </c>
      <c r="G142">
        <f>-33.9527993254578*(PI()/180)</f>
        <v>-0.59258813849814895</v>
      </c>
      <c r="H142">
        <f>288.804281162495*(PI()/180)</f>
        <v>5.0405856001409708</v>
      </c>
    </row>
    <row r="143" spans="1:8" x14ac:dyDescent="0.3">
      <c r="A143" s="1">
        <v>139</v>
      </c>
      <c r="B143" s="2">
        <v>2.0437254662506494</v>
      </c>
      <c r="C143">
        <v>0.65349342848787861</v>
      </c>
      <c r="D143">
        <v>0.55110503669514133</v>
      </c>
      <c r="E143" s="3">
        <v>128.05929059936364</v>
      </c>
      <c r="F143">
        <f>-97.0666315871988*(PI()/180)</f>
        <v>-1.6941323150169481</v>
      </c>
      <c r="G143">
        <f>-36.9630905407354*(PI()/180)</f>
        <v>-0.64512763164860343</v>
      </c>
      <c r="H143">
        <f>287.747233098624*(PI()/180)</f>
        <v>5.0221366310745932</v>
      </c>
    </row>
    <row r="144" spans="1:8" x14ac:dyDescent="0.3">
      <c r="A144" s="1">
        <v>140</v>
      </c>
      <c r="B144" s="2">
        <v>2.066638142758463</v>
      </c>
      <c r="C144">
        <v>0.65205987301920953</v>
      </c>
      <c r="D144">
        <v>0.54997522798433485</v>
      </c>
      <c r="E144" s="3">
        <v>129.41809047272378</v>
      </c>
      <c r="F144">
        <f>-78.5760757533939*(PI()/180)</f>
        <v>-1.3714112351932073</v>
      </c>
      <c r="G144">
        <f>-54.9040139442788*(PI()/180)</f>
        <v>-0.95825581588854414</v>
      </c>
      <c r="H144">
        <f>281.215800430399*(PI()/180)</f>
        <v>4.9081416261417417</v>
      </c>
    </row>
    <row r="145" spans="1:8" x14ac:dyDescent="0.3">
      <c r="A145" s="1">
        <v>141</v>
      </c>
      <c r="B145" s="2">
        <v>2.080000000000001</v>
      </c>
      <c r="C145">
        <v>0.65147433225615436</v>
      </c>
      <c r="D145">
        <v>0.54947907225795833</v>
      </c>
      <c r="E145" s="3">
        <v>130.85880869415502</v>
      </c>
      <c r="F145">
        <f>-107.92403593533*(PI()/180)</f>
        <v>-1.8836297691121857</v>
      </c>
      <c r="G145">
        <f>-64.9095144630972*(PI()/180)</f>
        <v>-1.1328847432519251</v>
      </c>
      <c r="H145">
        <f>277.393940836108*(PI()/180)</f>
        <v>4.8414375926724427</v>
      </c>
    </row>
    <row r="146" spans="1:8" x14ac:dyDescent="0.3">
      <c r="A146" s="1">
        <v>142</v>
      </c>
      <c r="B146" s="2">
        <v>2.0897324218750652</v>
      </c>
      <c r="C146">
        <v>0.65105202224766778</v>
      </c>
      <c r="D146">
        <v>0.54912098921000196</v>
      </c>
      <c r="E146" s="3">
        <v>131.90916565469448</v>
      </c>
      <c r="F146">
        <f>-94.4180098231599*(PI()/180)</f>
        <v>-1.6479051445944901</v>
      </c>
      <c r="G146">
        <f>-71.9843598862164*(PI()/180)</f>
        <v>-1.2563640899550073</v>
      </c>
      <c r="H146">
        <f>274.610117743738*(PI()/180)</f>
        <v>4.7928507139175256</v>
      </c>
    </row>
    <row r="147" spans="1:8" x14ac:dyDescent="0.3">
      <c r="A147" s="1">
        <v>143</v>
      </c>
      <c r="B147" s="2">
        <v>2.120000000000001</v>
      </c>
      <c r="C147">
        <v>0.6499777471184307</v>
      </c>
      <c r="D147">
        <v>0.54821926230505047</v>
      </c>
      <c r="E147" s="3">
        <v>134.52900505913581</v>
      </c>
      <c r="F147">
        <f>-86.533815631242*(PI()/180)</f>
        <v>-1.5102999970789082</v>
      </c>
      <c r="G147">
        <f>-92.8341052445563*(PI()/180)</f>
        <v>-1.620260794660443</v>
      </c>
      <c r="H147">
        <f>265.989092928845*(PI()/180)</f>
        <v>4.6423854460015086</v>
      </c>
    </row>
    <row r="148" spans="1:8" x14ac:dyDescent="0.3">
      <c r="A148" s="1">
        <v>144</v>
      </c>
      <c r="B148" s="2">
        <v>2.1421206981263961</v>
      </c>
      <c r="C148">
        <v>0.6492043573262678</v>
      </c>
      <c r="D148">
        <v>0.54757189444139087</v>
      </c>
      <c r="E148" s="3">
        <v>136.44319041011528</v>
      </c>
      <c r="F148">
        <f>-78.6931078365745*(PI()/180)</f>
        <v>-1.3734538303751762</v>
      </c>
      <c r="G148">
        <f>-106.961657156792*(PI()/180)</f>
        <v>-1.8668330907753772</v>
      </c>
      <c r="H148">
        <f>259.764810237244*(PI()/180)</f>
        <v>4.5337512194581802</v>
      </c>
    </row>
    <row r="149" spans="1:8" x14ac:dyDescent="0.3">
      <c r="A149" s="1">
        <v>145</v>
      </c>
      <c r="B149" s="2">
        <v>2.160000000000001</v>
      </c>
      <c r="C149">
        <v>0.64866246615548528</v>
      </c>
      <c r="D149">
        <v>0.54700326667997468</v>
      </c>
      <c r="E149" s="3">
        <v>138.00726654590815</v>
      </c>
      <c r="F149">
        <f>-87.9624883084007*(PI()/180)</f>
        <v>-1.5352350392286103</v>
      </c>
      <c r="G149">
        <f>-117.690531501473*(PI()/180)</f>
        <v>-2.0540872731228061</v>
      </c>
      <c r="H149">
        <f>254.809851348707*(PI()/180)</f>
        <v>4.4472708725522567</v>
      </c>
    </row>
    <row r="150" spans="1:8" x14ac:dyDescent="0.3">
      <c r="A150" s="1">
        <v>146</v>
      </c>
      <c r="B150" s="2">
        <v>2.1970972656252448</v>
      </c>
      <c r="C150">
        <v>0.6475670050249398</v>
      </c>
      <c r="D150">
        <v>0.54583075277610393</v>
      </c>
      <c r="E150" s="3">
        <v>141.27043713934452</v>
      </c>
      <c r="F150">
        <f>-95.1171511975565*(PI()/180)</f>
        <v>-1.6601074635146276</v>
      </c>
      <c r="G150">
        <f>-137.969469114836*(PI()/180)</f>
        <v>-2.4080215032825105</v>
      </c>
      <c r="H150">
        <f>244.835486122684*(PI()/180)</f>
        <v>4.273185358561717</v>
      </c>
    </row>
    <row r="151" spans="1:8" x14ac:dyDescent="0.3">
      <c r="A151" s="1">
        <v>147</v>
      </c>
      <c r="B151" s="2">
        <v>2.2000000000000011</v>
      </c>
      <c r="C151">
        <v>0.64751137461734654</v>
      </c>
      <c r="D151">
        <v>0.54576161774726861</v>
      </c>
      <c r="E151" s="3">
        <v>141.60595812052847</v>
      </c>
      <c r="F151">
        <f>-115.580699917213*(PI()/180)</f>
        <v>-2.0172637653149126</v>
      </c>
      <c r="G151">
        <f>-139.442753065484*(PI()/180)</f>
        <v>-2.4337351590381147</v>
      </c>
      <c r="H151">
        <f>244.0763300037*(PI()/180)</f>
        <v>4.259935584748785</v>
      </c>
    </row>
    <row r="152" spans="1:8" x14ac:dyDescent="0.3">
      <c r="A152" s="1">
        <v>148</v>
      </c>
      <c r="B152" s="2">
        <v>2.2244677695913588</v>
      </c>
      <c r="C152">
        <v>0.6471337969358647</v>
      </c>
      <c r="D152">
        <v>0.54527100333659029</v>
      </c>
      <c r="E152" s="3">
        <v>144.19303080663116</v>
      </c>
      <c r="F152">
        <f>-112.921549706577*(PI()/180)</f>
        <v>-1.9708528388342026</v>
      </c>
      <c r="G152">
        <f>-151.202833815395*(PI()/180)</f>
        <v>-2.6389872884244681</v>
      </c>
      <c r="H152">
        <f>237.824864005931*(PI()/180)</f>
        <v>4.1508269200112444</v>
      </c>
    </row>
    <row r="153" spans="1:8" x14ac:dyDescent="0.3">
      <c r="A153" s="1">
        <v>149</v>
      </c>
      <c r="B153" s="2">
        <v>2.2400000000000011</v>
      </c>
      <c r="C153">
        <v>0.64692322139569214</v>
      </c>
      <c r="D153">
        <v>0.54500421777708996</v>
      </c>
      <c r="E153" s="3">
        <v>145.73886366072352</v>
      </c>
      <c r="F153">
        <f>-99.5080534967152*(PI()/180)</f>
        <v>-1.7367431657683365</v>
      </c>
      <c r="G153">
        <f>-158.054729768228*(PI()/180)</f>
        <v>-2.7585754328054741</v>
      </c>
      <c r="H153">
        <f>234.008642801825*(PI()/180)</f>
        <v>4.0842212950151806</v>
      </c>
    </row>
    <row r="154" spans="1:8" x14ac:dyDescent="0.3">
      <c r="A154" s="1">
        <v>150</v>
      </c>
      <c r="B154" s="2">
        <v>2.2520013912575756</v>
      </c>
      <c r="C154">
        <v>0.64676395026846567</v>
      </c>
      <c r="D154">
        <v>0.54480325908040894</v>
      </c>
      <c r="E154" s="3">
        <v>146.93309734655566</v>
      </c>
      <c r="F154">
        <f>-90.6073999897705*(PI()/180)</f>
        <v>-1.5813974564929716</v>
      </c>
      <c r="G154">
        <f>-163.021146161678*(PI()/180)</f>
        <v>-2.8452557508961935</v>
      </c>
      <c r="H154">
        <f>231.150754733949*(PI()/180)</f>
        <v>4.034341738577286</v>
      </c>
    </row>
    <row r="155" spans="1:8" x14ac:dyDescent="0.3">
      <c r="A155" s="1">
        <v>151</v>
      </c>
      <c r="B155" s="2">
        <v>2.2800000000000011</v>
      </c>
      <c r="C155">
        <v>0.64644073379385536</v>
      </c>
      <c r="D155">
        <v>0.54432318145860081</v>
      </c>
      <c r="E155" s="3">
        <v>149.73266509034826</v>
      </c>
      <c r="F155">
        <f>-99.9650403717338*(PI()/180)</f>
        <v>-1.7447190913758119</v>
      </c>
      <c r="G155">
        <f>-173.490421441342*(PI()/180)</f>
        <v>-3.0279790748239828</v>
      </c>
      <c r="H155">
        <f>224.826903651088*(PI()/180)</f>
        <v>3.923969715775538</v>
      </c>
    </row>
    <row r="156" spans="1:8" x14ac:dyDescent="0.3">
      <c r="A156" s="1">
        <v>152</v>
      </c>
      <c r="B156" s="2">
        <v>2.2856810812531618</v>
      </c>
      <c r="C156">
        <v>0.64637695113629934</v>
      </c>
      <c r="D156">
        <v>0.54422892934680289</v>
      </c>
      <c r="E156" s="3">
        <v>150.30057546938059</v>
      </c>
      <c r="F156">
        <f>-105.493188539619*(PI()/180)</f>
        <v>-1.8412034784434921</v>
      </c>
      <c r="G156">
        <f>-175.423025178897*(PI()/180)</f>
        <v>-3.061709373180669</v>
      </c>
      <c r="H156">
        <f>223.607444108108*(PI()/180)</f>
        <v>3.9026861316556736</v>
      </c>
    </row>
    <row r="157" spans="1:8" x14ac:dyDescent="0.3">
      <c r="A157" s="1">
        <v>153</v>
      </c>
      <c r="B157" s="2">
        <v>2.3194524583831826</v>
      </c>
      <c r="C157">
        <v>0.64618990895980599</v>
      </c>
      <c r="D157">
        <v>0.54386759547033603</v>
      </c>
      <c r="E157" s="3">
        <v>154.06135021902719</v>
      </c>
      <c r="F157">
        <f>-102.693085755779*(PI()/180)</f>
        <v>-1.7923324654712345</v>
      </c>
      <c r="G157">
        <f>-185.568314020847*(PI()/180)</f>
        <v>-3.2387780670385418</v>
      </c>
      <c r="H157">
        <f>216.85332036611*(PI()/180)</f>
        <v>3.7848044342706988</v>
      </c>
    </row>
    <row r="158" spans="1:8" x14ac:dyDescent="0.3">
      <c r="A158" s="1">
        <v>154</v>
      </c>
      <c r="B158" s="2">
        <v>2.3200000000000012</v>
      </c>
      <c r="C158">
        <v>0.64618747825753697</v>
      </c>
      <c r="D158">
        <v>0.54386293135454233</v>
      </c>
      <c r="E158" s="3">
        <v>154.11988761198563</v>
      </c>
      <c r="F158">
        <f>-105.954582438961*(PI()/180)</f>
        <v>-1.8492563211356352</v>
      </c>
      <c r="G158">
        <f>-185.713787916463*(PI()/180)</f>
        <v>-3.2413170654927459</v>
      </c>
      <c r="H158">
        <f>216.75122645949*(PI()/180)</f>
        <v>3.7830225594539475</v>
      </c>
    </row>
    <row r="159" spans="1:8" x14ac:dyDescent="0.3">
      <c r="A159" s="1">
        <v>155</v>
      </c>
      <c r="B159" s="2">
        <v>2.3600000000000012</v>
      </c>
      <c r="C159">
        <v>0.64601924782601905</v>
      </c>
      <c r="D159">
        <v>0.54356806063113405</v>
      </c>
      <c r="E159" s="3">
        <v>158.35807081205357</v>
      </c>
      <c r="F159">
        <f>-105.954577591901*(PI()/180)</f>
        <v>-1.8492562365384844</v>
      </c>
      <c r="G159">
        <f>-194.68878902523*(PI()/180)</f>
        <v>-3.3979603852108653</v>
      </c>
      <c r="H159">
        <f>210.001725135035*(PI()/180)</f>
        <v>3.6652215384745022</v>
      </c>
    </row>
    <row r="160" spans="1:8" x14ac:dyDescent="0.3">
      <c r="A160" s="1">
        <v>156</v>
      </c>
      <c r="B160" s="2">
        <v>2.3650073437500345</v>
      </c>
      <c r="C160">
        <v>0.64600003941702</v>
      </c>
      <c r="D160">
        <v>0.54353553698859591</v>
      </c>
      <c r="E160" s="3">
        <v>158.88862077931526</v>
      </c>
      <c r="F160">
        <f>-99.401950927837*(PI()/180)</f>
        <v>-1.734891326596588</v>
      </c>
      <c r="G160">
        <f>-195.581740282996*(PI()/180)</f>
        <v>-3.4135453247187102</v>
      </c>
      <c r="H160">
        <f>209.261178852207*(PI()/180)</f>
        <v>3.6522965675757413</v>
      </c>
    </row>
    <row r="161" spans="1:8" x14ac:dyDescent="0.3">
      <c r="A161" s="1">
        <v>157</v>
      </c>
      <c r="B161" s="2">
        <v>2.3936843744187373</v>
      </c>
      <c r="C161">
        <v>0.64600637534887362</v>
      </c>
      <c r="D161">
        <v>0.54349534401011845</v>
      </c>
      <c r="E161" s="3">
        <v>162.15629071333456</v>
      </c>
      <c r="F161">
        <f>-122.038552914184*(PI()/180)</f>
        <v>-2.1299745627218249</v>
      </c>
      <c r="G161">
        <f>-199.700713263176*(PI()/180)</f>
        <v>-3.4854349650235235</v>
      </c>
      <c r="H161">
        <f>205.508268692399*(PI()/180)</f>
        <v>3.5867959287555484</v>
      </c>
    </row>
    <row r="162" spans="1:8" x14ac:dyDescent="0.3">
      <c r="A162" s="1">
        <v>158</v>
      </c>
      <c r="B162" s="2">
        <v>2.4000000000000012</v>
      </c>
      <c r="C162">
        <v>0.64600617484301393</v>
      </c>
      <c r="D162">
        <v>0.54348280387056036</v>
      </c>
      <c r="E162" s="3">
        <v>162.86589458473546</v>
      </c>
      <c r="F162">
        <f>-113.507660603087*(PI()/180)</f>
        <v>-1.9810824037601269</v>
      </c>
      <c r="G162">
        <f>-200.379384599279*(PI()/180)</f>
        <v>-3.497280014377441</v>
      </c>
      <c r="H162">
        <f>204.798513585728*(PI()/180)</f>
        <v>3.5744083652612941</v>
      </c>
    </row>
    <row r="163" spans="1:8" x14ac:dyDescent="0.3">
      <c r="A163" s="1">
        <v>159</v>
      </c>
      <c r="B163" s="2">
        <v>2.4228521875001516</v>
      </c>
      <c r="C163">
        <v>0.6460191435227518</v>
      </c>
      <c r="D163">
        <v>0.54343835982817934</v>
      </c>
      <c r="E163" s="3">
        <v>165.45979462526637</v>
      </c>
      <c r="F163">
        <f>-124.372958112545*(PI()/180)</f>
        <v>-2.1707176195089057</v>
      </c>
      <c r="G163">
        <f>-202.14238837327*(PI()/180)</f>
        <v>-3.5280502349586573</v>
      </c>
      <c r="H163">
        <f>202.604621160324*(PI()/180)</f>
        <v>3.5361177190034314</v>
      </c>
    </row>
    <row r="164" spans="1:8" x14ac:dyDescent="0.3">
      <c r="A164" s="1">
        <v>160</v>
      </c>
      <c r="B164" s="2">
        <v>2.4400000000000013</v>
      </c>
      <c r="C164">
        <v>0.64598639531457069</v>
      </c>
      <c r="D164">
        <v>0.54341146299128895</v>
      </c>
      <c r="E164" s="3">
        <v>167.31836951439172</v>
      </c>
      <c r="F164">
        <f>-107.318759120867*(PI()/180)</f>
        <v>-1.8730656958138177</v>
      </c>
      <c r="G164">
        <f>-202.749534470249*(PI()/180)</f>
        <v>-3.5386469333915791</v>
      </c>
      <c r="H164">
        <f>201.361705719571*(PI()/180)</f>
        <v>3.5144247522384142</v>
      </c>
    </row>
    <row r="165" spans="1:8" x14ac:dyDescent="0.3">
      <c r="A165" s="1">
        <v>161</v>
      </c>
      <c r="B165" s="2">
        <v>2.473652641261463</v>
      </c>
      <c r="C165">
        <v>0.64591331809564378</v>
      </c>
      <c r="D165">
        <v>0.54338800863404857</v>
      </c>
      <c r="E165" s="3">
        <v>170.92992777365222</v>
      </c>
      <c r="F165">
        <f>-98.1624226404976*(PI()/180)</f>
        <v>-1.7132574768109092</v>
      </c>
      <c r="G165">
        <f>-202.145241870244*(PI()/180)</f>
        <v>-3.5281000378760656</v>
      </c>
      <c r="H165">
        <f>199.999931757324*(PI()/180)</f>
        <v>3.4906573129292657</v>
      </c>
    </row>
    <row r="166" spans="1:8" x14ac:dyDescent="0.3">
      <c r="A166" s="1">
        <v>162</v>
      </c>
      <c r="B166" s="2">
        <v>2.4800000000000013</v>
      </c>
      <c r="C166">
        <v>0.64591381772416978</v>
      </c>
      <c r="D166">
        <v>0.54339594203170527</v>
      </c>
      <c r="E166" s="3">
        <v>171.63196580830274</v>
      </c>
      <c r="F166">
        <f>-110.49210928097*(PI()/180)</f>
        <v>-1.9284511044263113</v>
      </c>
      <c r="G166">
        <f>-201.763198469776*(PI()/180)</f>
        <v>-3.5214321226523788</v>
      </c>
      <c r="H166">
        <f>199.911415444568*(PI()/180)</f>
        <v>3.4891124118299577</v>
      </c>
    </row>
    <row r="167" spans="1:8" x14ac:dyDescent="0.3">
      <c r="A167" s="1">
        <v>163</v>
      </c>
      <c r="B167" s="2">
        <v>2.4925626437532062</v>
      </c>
      <c r="C167">
        <v>0.6459156043577069</v>
      </c>
      <c r="D167">
        <v>0.54341644175959047</v>
      </c>
      <c r="E167" s="3">
        <v>173.02003779567053</v>
      </c>
      <c r="F167">
        <f>-103.971308889239*(PI()/180)</f>
        <v>-1.8146416677252752</v>
      </c>
      <c r="G167">
        <f>-200.75507033124*(PI()/180)</f>
        <v>-3.5038369673529242</v>
      </c>
      <c r="H167">
        <f>199.900885531477*(PI()/180)</f>
        <v>3.4889286301765732</v>
      </c>
    </row>
    <row r="168" spans="1:8" x14ac:dyDescent="0.3">
      <c r="A168" s="1">
        <v>164</v>
      </c>
      <c r="B168" s="2">
        <v>2.5200000000000014</v>
      </c>
      <c r="C168">
        <v>0.64595609084540428</v>
      </c>
      <c r="D168">
        <v>0.54347836302205954</v>
      </c>
      <c r="E168" s="3">
        <v>176.18074685322284</v>
      </c>
      <c r="F168">
        <f>-115.765025377376*(PI()/180)</f>
        <v>-2.020480851490003</v>
      </c>
      <c r="G168">
        <f>-197.392841879767*(PI()/180)</f>
        <v>-3.44515501067049</v>
      </c>
      <c r="H168">
        <f>200.657389784191*(PI()/180)</f>
        <v>3.5021321201917641</v>
      </c>
    </row>
    <row r="169" spans="1:8" x14ac:dyDescent="0.3">
      <c r="A169" s="1">
        <v>165</v>
      </c>
      <c r="B169" s="2">
        <v>2.5498274875033204</v>
      </c>
      <c r="C169">
        <v>0.64601401628931376</v>
      </c>
      <c r="D169">
        <v>0.5436056571063167</v>
      </c>
      <c r="E169" s="3">
        <v>179.63372217574266</v>
      </c>
      <c r="F169">
        <f>-108.526372166239*(PI()/180)</f>
        <v>-1.8941425195455968</v>
      </c>
      <c r="G169">
        <f>-192.021045464835*(PI()/180)</f>
        <v>-3.3513994764831012</v>
      </c>
      <c r="H169">
        <f>202.638784965677*(PI()/180)</f>
        <v>3.5367139898918469</v>
      </c>
    </row>
    <row r="170" spans="1:8" x14ac:dyDescent="0.3">
      <c r="A170" s="1">
        <v>166</v>
      </c>
      <c r="B170" s="2">
        <v>2.5600000000000014</v>
      </c>
      <c r="C170">
        <v>0.6460112218650782</v>
      </c>
      <c r="D170">
        <v>0.54361320898837551</v>
      </c>
      <c r="E170" s="3">
        <v>-179.303886694434</v>
      </c>
      <c r="F170">
        <f>-104.429624994972*(PI()/180)</f>
        <v>-1.8226407927852335</v>
      </c>
      <c r="G170">
        <f>-189.806555338299*(PI()/180)</f>
        <v>-3.3127493325221389</v>
      </c>
      <c r="H170">
        <f>203.570937417685*(PI()/180)</f>
        <v>3.5529831193099199</v>
      </c>
    </row>
    <row r="171" spans="1:8" x14ac:dyDescent="0.3">
      <c r="A171" s="1">
        <v>167</v>
      </c>
      <c r="B171" s="2">
        <v>2.5675462310912178</v>
      </c>
      <c r="C171">
        <v>0.64600886941449731</v>
      </c>
      <c r="D171">
        <v>0.54362128387698549</v>
      </c>
      <c r="E171" s="3">
        <v>-178.51583566055575</v>
      </c>
      <c r="F171">
        <f>-110.536319257191*(PI()/180)</f>
        <v>-1.9292227140735898</v>
      </c>
      <c r="G171">
        <f>-188.044271462941*(PI()/180)</f>
        <v>-3.2819916765423329</v>
      </c>
      <c r="H171">
        <f>204.342090299271*(PI()/180)</f>
        <v>3.5664422761298438</v>
      </c>
    </row>
    <row r="172" spans="1:8" x14ac:dyDescent="0.3">
      <c r="A172" s="1">
        <v>168</v>
      </c>
      <c r="B172" s="2">
        <v>2.5842926512475817</v>
      </c>
      <c r="C172">
        <v>0.64601026571466691</v>
      </c>
      <c r="D172">
        <v>0.54359608921914182</v>
      </c>
      <c r="E172" s="3">
        <v>-176.65136293766102</v>
      </c>
      <c r="F172">
        <f>-118.142409312193*(PI()/180)</f>
        <v>-2.0619740287365689</v>
      </c>
      <c r="G172">
        <f>-183.783406710858*(PI()/180)</f>
        <v>-3.2076255576363115</v>
      </c>
      <c r="H172">
        <f>206.28566914492*(PI()/180)</f>
        <v>3.6003641262585213</v>
      </c>
    </row>
    <row r="173" spans="1:8" x14ac:dyDescent="0.3">
      <c r="A173" s="1">
        <v>169</v>
      </c>
      <c r="B173" s="2">
        <v>2.6000000000000014</v>
      </c>
      <c r="C173">
        <v>0.64602254953789395</v>
      </c>
      <c r="D173">
        <v>0.54356456332818137</v>
      </c>
      <c r="E173" s="3">
        <v>-174.94652400116101</v>
      </c>
      <c r="F173">
        <f>-108.579552962832*(PI()/180)</f>
        <v>-1.8950706995449793</v>
      </c>
      <c r="G173">
        <f>-179.368054839621*(PI()/180)</f>
        <v>-3.1305631298491297</v>
      </c>
      <c r="H173">
        <f>208.384928680068*(PI()/180)</f>
        <v>3.6370031170007491</v>
      </c>
    </row>
    <row r="174" spans="1:8" x14ac:dyDescent="0.3">
      <c r="A174" s="1">
        <v>170</v>
      </c>
      <c r="B174" s="2">
        <v>2.6144578100007205</v>
      </c>
      <c r="C174">
        <v>0.64603336798295319</v>
      </c>
      <c r="D174">
        <v>0.54354541397906553</v>
      </c>
      <c r="E174" s="3">
        <v>-173.37670228298944</v>
      </c>
      <c r="F174">
        <f>-103.357717468982*(PI()/180)</f>
        <v>-1.8039324771797891</v>
      </c>
      <c r="G174">
        <f>-174.965427408195*(PI()/180)</f>
        <v>-3.0537227854321389</v>
      </c>
      <c r="H174">
        <f>210.538771697459*(PI()/180)</f>
        <v>3.6745947692253136</v>
      </c>
    </row>
    <row r="175" spans="1:8" x14ac:dyDescent="0.3">
      <c r="A175" s="1">
        <v>171</v>
      </c>
      <c r="B175" s="2">
        <v>2.6296127507772531</v>
      </c>
      <c r="C175">
        <v>0.64604329466374177</v>
      </c>
      <c r="D175">
        <v>0.54349692559516893</v>
      </c>
      <c r="E175" s="3">
        <v>-171.81554089295875</v>
      </c>
      <c r="F175">
        <f>-109.426031792791*(PI()/180)</f>
        <v>-1.9098445421762029</v>
      </c>
      <c r="G175">
        <f>-170.021881691226*(PI()/180)</f>
        <v>-2.9674416359481572</v>
      </c>
      <c r="H175">
        <f>213.009785968752*(PI()/180)</f>
        <v>3.7177221041231427</v>
      </c>
    </row>
    <row r="176" spans="1:8" x14ac:dyDescent="0.3">
      <c r="A176" s="1">
        <v>172</v>
      </c>
      <c r="B176" s="2">
        <v>2.6400000000000015</v>
      </c>
      <c r="C176">
        <v>0.64604888839287178</v>
      </c>
      <c r="D176">
        <v>0.54343651273191174</v>
      </c>
      <c r="E176" s="3">
        <v>-170.67932503526831</v>
      </c>
      <c r="F176">
        <f>-109.371384682423*(PI()/180)</f>
        <v>-1.9088907701735667</v>
      </c>
      <c r="G176">
        <f>-166.449561828249*(PI()/180)</f>
        <v>-2.9050928924048143</v>
      </c>
      <c r="H176">
        <f>214.821867021828*(PI()/180)</f>
        <v>3.7493488848123291</v>
      </c>
    </row>
    <row r="177" spans="1:8" x14ac:dyDescent="0.3">
      <c r="A177" s="1">
        <v>173</v>
      </c>
      <c r="B177" s="2">
        <v>2.6800000000000015</v>
      </c>
      <c r="C177">
        <v>0.64606200584275686</v>
      </c>
      <c r="D177">
        <v>0.54324868585276065</v>
      </c>
      <c r="E177" s="3">
        <v>-166.30446975282206</v>
      </c>
      <c r="F177">
        <f>-109.371379362936*(PI()/180)</f>
        <v>-1.9088906773310035</v>
      </c>
      <c r="G177">
        <f>-151.423297748701*(PI()/180)</f>
        <v>-2.6428351099425416</v>
      </c>
      <c r="H177">
        <f>222.604255893452*(PI()/180)</f>
        <v>3.8851771942927376</v>
      </c>
    </row>
    <row r="178" spans="1:8" x14ac:dyDescent="0.3">
      <c r="A178" s="1">
        <v>174</v>
      </c>
      <c r="B178" s="2">
        <v>2.6837931250000264</v>
      </c>
      <c r="C178">
        <v>0.64606244726103712</v>
      </c>
      <c r="D178">
        <v>0.54323452938221861</v>
      </c>
      <c r="E178" s="3">
        <v>-165.88961229838335</v>
      </c>
      <c r="F178">
        <f>-97.4794564095402*(PI()/180)</f>
        <v>-1.7013374674007662</v>
      </c>
      <c r="G178">
        <f>-149.902462597818*(PI()/180)</f>
        <v>-2.6162915291795725</v>
      </c>
      <c r="H178">
        <f>223.402029941956*(PI()/180)</f>
        <v>3.8991009781260821</v>
      </c>
    </row>
    <row r="179" spans="1:8" x14ac:dyDescent="0.3">
      <c r="A179" s="1">
        <v>175</v>
      </c>
      <c r="B179" s="2">
        <v>2.7022461305938053</v>
      </c>
      <c r="C179">
        <v>0.64609161685994321</v>
      </c>
      <c r="D179">
        <v>0.54311891118486966</v>
      </c>
      <c r="E179" s="3">
        <v>-163.75799181360699</v>
      </c>
      <c r="F179">
        <f>-93.3237641694126*(PI()/180)</f>
        <v>-1.6288069551109619</v>
      </c>
      <c r="G179">
        <f>-142.291537494066*(PI()/180)</f>
        <v>-2.4834558269964093</v>
      </c>
      <c r="H179">
        <f>227.412358307283*(PI()/180)</f>
        <v>3.9690944121871712</v>
      </c>
    </row>
    <row r="180" spans="1:8" x14ac:dyDescent="0.3">
      <c r="A180" s="1">
        <v>176</v>
      </c>
      <c r="B180" s="2">
        <v>2.7170563248556041</v>
      </c>
      <c r="C180">
        <v>0.64618303097149032</v>
      </c>
      <c r="D180">
        <v>0.54283307383922108</v>
      </c>
      <c r="E180" s="3">
        <v>-162.2096609831672</v>
      </c>
      <c r="F180">
        <f>-107.913814439236*(PI()/180)</f>
        <v>-1.8834513703508708</v>
      </c>
      <c r="G180">
        <f>-135.946031186028*(PI()/180)</f>
        <v>-2.3727058492150803</v>
      </c>
      <c r="H180">
        <f>230.772954683033*(PI()/180)</f>
        <v>4.0277478837745901</v>
      </c>
    </row>
    <row r="181" spans="1:8" x14ac:dyDescent="0.3">
      <c r="A181" s="1">
        <v>177</v>
      </c>
      <c r="B181" s="2">
        <v>2.7200000000000015</v>
      </c>
      <c r="C181">
        <v>0.64621004999715459</v>
      </c>
      <c r="D181">
        <v>0.54276833607862185</v>
      </c>
      <c r="E181" s="3">
        <v>-161.8921894338049</v>
      </c>
      <c r="F181">
        <f>-108.618008869083*(PI()/180)</f>
        <v>-1.8957418817259077</v>
      </c>
      <c r="G181">
        <f>-134.661484045493*(PI()/180)</f>
        <v>-2.3502862722156621</v>
      </c>
      <c r="H181">
        <f>231.454598745428*(PI()/180)</f>
        <v>4.0396448169900507</v>
      </c>
    </row>
    <row r="182" spans="1:8" x14ac:dyDescent="0.3">
      <c r="A182" s="1">
        <v>178</v>
      </c>
      <c r="B182" s="2">
        <v>2.7537360971554223</v>
      </c>
      <c r="C182">
        <v>0.64652481298715514</v>
      </c>
      <c r="D182">
        <v>0.54204690937407052</v>
      </c>
      <c r="E182" s="3">
        <v>-158.22784398379511</v>
      </c>
      <c r="F182">
        <f>-102.866261902323*(PI()/180)</f>
        <v>-1.7953549594143343</v>
      </c>
      <c r="G182">
        <f>-119.449622114217*(PI()/180)</f>
        <v>-2.0847891961561134</v>
      </c>
      <c r="H182">
        <f>239.544733580965*(PI()/180)</f>
        <v>4.1808443068004628</v>
      </c>
    </row>
    <row r="183" spans="1:8" x14ac:dyDescent="0.3">
      <c r="A183" s="1">
        <v>179</v>
      </c>
      <c r="B183" s="2">
        <v>2.7600000000000016</v>
      </c>
      <c r="C183">
        <v>0.64656554914479747</v>
      </c>
      <c r="D183">
        <v>0.54192558691492732</v>
      </c>
      <c r="E183" s="3">
        <v>-157.58851395368467</v>
      </c>
      <c r="F183">
        <f>-101.925536735628*(PI()/180)</f>
        <v>-1.7789362078991335</v>
      </c>
      <c r="G183">
        <f>-116.536342163143*(PI()/180)</f>
        <v>-2.0339428689775279</v>
      </c>
      <c r="H183">
        <f>241.095399028241*(PI()/180)</f>
        <v>4.2079085244523453</v>
      </c>
    </row>
    <row r="184" spans="1:8" x14ac:dyDescent="0.3">
      <c r="A184" s="1">
        <v>180</v>
      </c>
      <c r="B184" s="2">
        <v>2.767151200049998</v>
      </c>
      <c r="C184">
        <v>0.64661103195230218</v>
      </c>
      <c r="D184">
        <v>0.54178905822385071</v>
      </c>
      <c r="E184" s="3">
        <v>-156.85961846449578</v>
      </c>
      <c r="F184">
        <f>-110.86676631272*(PI()/180)</f>
        <v>-1.934990103196091</v>
      </c>
      <c r="G184">
        <f>-113.180758761739*(PI()/180)</f>
        <v>-1.9753768902977731</v>
      </c>
      <c r="H184">
        <f>242.88103678323*(PI()/180)</f>
        <v>4.2390737825248124</v>
      </c>
    </row>
    <row r="185" spans="1:8" x14ac:dyDescent="0.3">
      <c r="A185" s="1">
        <v>181</v>
      </c>
      <c r="B185" s="2">
        <v>2.7846995572724209</v>
      </c>
      <c r="C185">
        <v>0.64679333580523068</v>
      </c>
      <c r="D185">
        <v>0.54142311821030098</v>
      </c>
      <c r="E185" s="3">
        <v>-154.91134015035269</v>
      </c>
      <c r="F185">
        <f>-97.8498146110958*(PI()/180)</f>
        <v>-1.7078014374296757</v>
      </c>
      <c r="G185">
        <f>-104.825617030795*(PI()/180)</f>
        <v>-1.8295521576220231</v>
      </c>
      <c r="H185">
        <f>247.322323779953*(PI()/180)</f>
        <v>4.3165888636436511</v>
      </c>
    </row>
    <row r="186" spans="1:8" x14ac:dyDescent="0.3">
      <c r="A186" s="1">
        <v>182</v>
      </c>
      <c r="B186" s="2">
        <v>2.8000000000000016</v>
      </c>
      <c r="C186">
        <v>0.64697156666981015</v>
      </c>
      <c r="D186">
        <v>0.54109908019178488</v>
      </c>
      <c r="E186" s="3">
        <v>-153.17290873018268</v>
      </c>
      <c r="F186">
        <f>-113.672170282434*(PI()/180)</f>
        <v>-1.9839536393161294</v>
      </c>
      <c r="G186">
        <f>-97.4200935461668*(PI()/180)</f>
        <v>-1.7003013899814887</v>
      </c>
      <c r="H186">
        <f>251.24916019238*(PI()/180)</f>
        <v>4.3851250882276975</v>
      </c>
    </row>
    <row r="187" spans="1:8" x14ac:dyDescent="0.3">
      <c r="A187" s="1">
        <v>183</v>
      </c>
      <c r="B187" s="2">
        <v>2.8316676437533319</v>
      </c>
      <c r="C187">
        <v>0.64732434293176799</v>
      </c>
      <c r="D187">
        <v>0.54045977515548949</v>
      </c>
      <c r="E187" s="3">
        <v>-149.57317991795554</v>
      </c>
      <c r="F187">
        <f>-107.799788612958*(PI()/180)</f>
        <v>-1.8814612442500014</v>
      </c>
      <c r="G187">
        <f>-81.8286653263236*(PI()/180)</f>
        <v>-1.4281796324568665</v>
      </c>
      <c r="H187">
        <f>259.468467272831*(PI()/180)</f>
        <v>4.5285790590140547</v>
      </c>
    </row>
    <row r="188" spans="1:8" x14ac:dyDescent="0.3">
      <c r="A188" s="1">
        <v>184</v>
      </c>
      <c r="B188" s="2">
        <v>2.8400000000000016</v>
      </c>
      <c r="C188">
        <v>0.6474272499366498</v>
      </c>
      <c r="D188">
        <v>0.54027890404955714</v>
      </c>
      <c r="E188" s="3">
        <v>-148.68492546872827</v>
      </c>
      <c r="F188">
        <f>-87.2305795099867*(PI()/180)</f>
        <v>-1.522460820871969</v>
      </c>
      <c r="G188">
        <f>-77.6849596390824*(PI()/180)</f>
        <v>-1.3558583249808933</v>
      </c>
      <c r="H188">
        <f>261.638385688331*(PI()/180)</f>
        <v>4.5664512798641832</v>
      </c>
    </row>
    <row r="189" spans="1:8" x14ac:dyDescent="0.3">
      <c r="A189" s="1">
        <v>185</v>
      </c>
      <c r="B189" s="2">
        <v>2.8800000000000017</v>
      </c>
      <c r="C189">
        <v>0.64811949604186136</v>
      </c>
      <c r="D189">
        <v>0.53913851802612434</v>
      </c>
      <c r="E189" s="3">
        <v>-145.1957022816726</v>
      </c>
      <c r="F189">
        <f>-87.2305797193689*(PI()/180)</f>
        <v>-1.5224608245263784</v>
      </c>
      <c r="G189">
        <f>-57.7031618864065*(PI()/180)</f>
        <v>-1.0071101637290958</v>
      </c>
      <c r="H189">
        <f>271.985578966581*(PI()/180)</f>
        <v>4.747043870909879</v>
      </c>
    </row>
    <row r="190" spans="1:8" x14ac:dyDescent="0.3">
      <c r="A190" s="1">
        <v>186</v>
      </c>
      <c r="B190" s="2">
        <v>2.8803431250000036</v>
      </c>
      <c r="C190">
        <v>0.6481253233678923</v>
      </c>
      <c r="D190">
        <v>0.53912889824716514</v>
      </c>
      <c r="E190" s="3">
        <v>-145.16576933172905</v>
      </c>
      <c r="F190">
        <f>-90.3622516941537*(PI()/180)</f>
        <v>-1.577118811578806</v>
      </c>
      <c r="G190">
        <f>-57.5317665365341*(PI()/180)</f>
        <v>-1.0041187505512144</v>
      </c>
      <c r="H190">
        <f>272.073352953085*(PI()/180)</f>
        <v>4.7485758159719627</v>
      </c>
    </row>
    <row r="191" spans="1:8" x14ac:dyDescent="0.3">
      <c r="A191" s="1">
        <v>187</v>
      </c>
      <c r="B191" s="2">
        <v>2.9200000000000017</v>
      </c>
      <c r="C191">
        <v>0.64897073705803354</v>
      </c>
      <c r="D191">
        <v>0.53789562460911311</v>
      </c>
      <c r="E191" s="3">
        <v>-141.17351339646726</v>
      </c>
      <c r="F191">
        <f>-100.675696921353*(PI()/180)</f>
        <v>-1.7571223880175271</v>
      </c>
      <c r="G191">
        <f>-37.846921732656*(PI()/180)</f>
        <v>-0.66055339597944485</v>
      </c>
      <c r="H191">
        <f>282.013243477618*(PI()/180)</f>
        <v>4.9220596329128652</v>
      </c>
    </row>
    <row r="192" spans="1:8" x14ac:dyDescent="0.3">
      <c r="A192" s="1">
        <v>188</v>
      </c>
      <c r="B192" s="2">
        <v>2.9306118750000718</v>
      </c>
      <c r="C192">
        <v>0.64919075467548448</v>
      </c>
      <c r="D192">
        <v>0.53757365119782496</v>
      </c>
      <c r="E192" s="3">
        <v>-140.10515693165217</v>
      </c>
      <c r="F192">
        <f>-91.4229047682703*(PI()/180)</f>
        <v>-1.595630699943541</v>
      </c>
      <c r="G192">
        <f>-32.6473703833888*(PI()/180)</f>
        <v>-0.56980410530821779</v>
      </c>
      <c r="H192">
        <f>284.584753261281*(PI()/180)</f>
        <v>4.9669409453850291</v>
      </c>
    </row>
    <row r="193" spans="1:8" x14ac:dyDescent="0.3">
      <c r="A193" s="1">
        <v>189</v>
      </c>
      <c r="B193" s="2">
        <v>2.9600000000000017</v>
      </c>
      <c r="C193">
        <v>0.64989871863608661</v>
      </c>
      <c r="D193">
        <v>0.53671738648409884</v>
      </c>
      <c r="E193" s="3">
        <v>-136.97341266510429</v>
      </c>
      <c r="F193">
        <f>-106.703450482982*(PI()/180)</f>
        <v>-1.8623265341667754</v>
      </c>
      <c r="G193">
        <f>-18.4884606223479*(PI()/180)</f>
        <v>-0.32268451148529098</v>
      </c>
      <c r="H193">
        <f>291.443882671929*(PI()/180)</f>
        <v>5.0866553374212131</v>
      </c>
    </row>
    <row r="194" spans="1:8" x14ac:dyDescent="0.3">
      <c r="A194" s="1">
        <v>190</v>
      </c>
      <c r="B194" s="2">
        <v>2.9825956250001497</v>
      </c>
      <c r="C194">
        <v>0.650428548784587</v>
      </c>
      <c r="D194">
        <v>0.5360780757024638</v>
      </c>
      <c r="E194" s="3">
        <v>-134.56237847874789</v>
      </c>
      <c r="F194">
        <f>-111.556097541162*(PI()/180)</f>
        <v>-1.9470212027692315</v>
      </c>
      <c r="G194">
        <f>-7.91372270466616*(PI()/180)</f>
        <v>-0.1381205172862553</v>
      </c>
      <c r="H194">
        <f>296.402416220379*(PI()/180)</f>
        <v>5.1731980739122667</v>
      </c>
    </row>
    <row r="195" spans="1:8" x14ac:dyDescent="0.3">
      <c r="A195" s="1">
        <v>191</v>
      </c>
      <c r="B195" s="2">
        <v>3.0000000000000018</v>
      </c>
      <c r="C195">
        <v>0.65088411424777526</v>
      </c>
      <c r="D195">
        <v>0.53560530734494294</v>
      </c>
      <c r="E195" s="3">
        <v>-132.60096771050269</v>
      </c>
      <c r="F195">
        <f>-112.685024962574*(PI()/180)</f>
        <v>-1.9667247032889159</v>
      </c>
      <c r="G195">
        <f>8.10055805964073E-13*(PI()/180)</f>
        <v>1.4138140938969385E-14</v>
      </c>
      <c r="H195">
        <f>300.000000000001*(PI()/180)</f>
        <v>5.2359877559830057</v>
      </c>
    </row>
    <row r="196" spans="1:8" x14ac:dyDescent="0.3">
      <c r="A196" s="1">
        <v>192</v>
      </c>
      <c r="B196" s="2">
        <v>3.0005812350075014</v>
      </c>
      <c r="C196">
        <v>0.65089914595100384</v>
      </c>
      <c r="D196">
        <v>0.53558969062506934</v>
      </c>
      <c r="E196" s="3">
        <v>-132.53546563558379</v>
      </c>
      <c r="F196">
        <f>-121.634799661084*(PI()/180)</f>
        <v>-2.1229277390895933</v>
      </c>
      <c r="G196">
        <f>0.260398685959937*(PI()/180)</f>
        <v>4.5448144378676253E-3</v>
      </c>
      <c r="H196">
        <f>300.116508518331*(PI()/180)</f>
        <v>5.2380212132344921</v>
      </c>
    </row>
    <row r="197" spans="1:8" x14ac:dyDescent="0.3">
      <c r="A197" s="1">
        <v>193</v>
      </c>
      <c r="B197" s="2">
        <v>3.021943114866473</v>
      </c>
      <c r="C197">
        <v>0.65153676893049506</v>
      </c>
      <c r="D197">
        <v>0.53499939447876732</v>
      </c>
      <c r="E197" s="3">
        <v>-129.92264303674861</v>
      </c>
      <c r="F197">
        <f>-132.596350995437*(PI()/180)</f>
        <v>-2.3142429010004348</v>
      </c>
      <c r="G197">
        <f>9.65491353766788*(PI()/180)</f>
        <v>0.16851003022767799</v>
      </c>
      <c r="H197">
        <f>304.237318780766*(PI()/180)</f>
        <v>5.3099429201639534</v>
      </c>
    </row>
    <row r="198" spans="1:8" x14ac:dyDescent="0.3">
      <c r="A198" s="1">
        <v>194</v>
      </c>
      <c r="B198" s="2">
        <v>3.0400000000000018</v>
      </c>
      <c r="C198">
        <v>0.65209974447266816</v>
      </c>
      <c r="D198">
        <v>0.53455776273274036</v>
      </c>
      <c r="E198" s="3">
        <v>-127.69077401864614</v>
      </c>
      <c r="F198">
        <f>-123.667132550327*(PI()/180)</f>
        <v>-2.1583986395034578</v>
      </c>
      <c r="G198">
        <f>17.3456164444713*(PI()/180)</f>
        <v>0.30273811774409709</v>
      </c>
      <c r="H198">
        <f>307.496260385581*(PI()/180)</f>
        <v>5.3668221812981933</v>
      </c>
    </row>
    <row r="199" spans="1:8" x14ac:dyDescent="0.3">
      <c r="A199" s="1">
        <v>195</v>
      </c>
      <c r="B199" s="2">
        <v>3.0535331100113319</v>
      </c>
      <c r="C199">
        <v>0.65251237899416314</v>
      </c>
      <c r="D199">
        <v>0.53423423228372724</v>
      </c>
      <c r="E199" s="3">
        <v>-126.01717545177502</v>
      </c>
      <c r="F199">
        <f>-119.918564484089*(PI()/180)</f>
        <v>-2.0929737845124841</v>
      </c>
      <c r="G199">
        <f>22.9724206369903*(PI()/180)</f>
        <v>0.40094437726857424</v>
      </c>
      <c r="H199">
        <f>309.820250851515*(PI()/180)</f>
        <v>5.4073834667137062</v>
      </c>
    </row>
    <row r="200" spans="1:8" x14ac:dyDescent="0.3">
      <c r="A200" s="1">
        <v>196</v>
      </c>
      <c r="B200" s="2">
        <v>3.0708483023635686</v>
      </c>
      <c r="C200">
        <v>0.65303105179113519</v>
      </c>
      <c r="D200">
        <v>0.53382188070392178</v>
      </c>
      <c r="E200" s="3">
        <v>-123.87899676692219</v>
      </c>
      <c r="F200">
        <f>-139.581066866059*(PI()/180)</f>
        <v>-2.4361491902590902</v>
      </c>
      <c r="G200">
        <f>30.015618246152*(PI()/180)</f>
        <v>0.52387136541703871</v>
      </c>
      <c r="H200">
        <f>312.664417207194*(PI()/180)</f>
        <v>5.4570235340947546</v>
      </c>
    </row>
    <row r="201" spans="1:8" x14ac:dyDescent="0.3">
      <c r="A201" s="1">
        <v>197</v>
      </c>
      <c r="B201" s="2">
        <v>3.0800000000000018</v>
      </c>
      <c r="C201">
        <v>0.65331503688765336</v>
      </c>
      <c r="D201">
        <v>0.53362769937040844</v>
      </c>
      <c r="E201" s="3">
        <v>-122.738326846503</v>
      </c>
      <c r="F201">
        <f>-124.673505611749*(PI()/180)</f>
        <v>-2.1759631629286473</v>
      </c>
      <c r="G201">
        <f>33.6730560395372*(PI()/180)</f>
        <v>0.5877056970984863</v>
      </c>
      <c r="H201">
        <f>314.115974645457*(PI()/180)</f>
        <v>5.4823579906742435</v>
      </c>
    </row>
    <row r="202" spans="1:8" x14ac:dyDescent="0.3">
      <c r="A202" s="1">
        <v>198</v>
      </c>
      <c r="B202" s="2">
        <v>3.1016326562501435</v>
      </c>
      <c r="C202">
        <v>0.65397020925606375</v>
      </c>
      <c r="D202">
        <v>0.53317892902876973</v>
      </c>
      <c r="E202" s="3">
        <v>-120.04130554015832</v>
      </c>
      <c r="F202">
        <f>-138.867827181202*(PI()/180)</f>
        <v>-2.4237008094024546</v>
      </c>
      <c r="G202">
        <f>42.1580407624999*(PI()/180)</f>
        <v>0.73579661749560354</v>
      </c>
      <c r="H202">
        <f>317.428020016891*(PI()/180)</f>
        <v>5.5401640873812079</v>
      </c>
    </row>
    <row r="203" spans="1:8" x14ac:dyDescent="0.3">
      <c r="A203" s="1">
        <v>199</v>
      </c>
      <c r="B203" s="2">
        <v>3.1200000000000019</v>
      </c>
      <c r="C203">
        <v>0.65456037272641066</v>
      </c>
      <c r="D203">
        <v>0.53287155367119943</v>
      </c>
      <c r="E203" s="3">
        <v>-117.69111020811218</v>
      </c>
      <c r="F203">
        <f>-127.937019573242*(PI()/180)</f>
        <v>-2.2329222267415072</v>
      </c>
      <c r="G203">
        <f>49.2063638682701*(PI()/180)</f>
        <v>0.85881306243568645</v>
      </c>
      <c r="H203">
        <f>320.134615069677*(PI()/180)</f>
        <v>5.5874030825705132</v>
      </c>
    </row>
    <row r="204" spans="1:8" x14ac:dyDescent="0.3">
      <c r="A204" s="1">
        <v>200</v>
      </c>
      <c r="B204" s="2">
        <v>3.1219518750000153</v>
      </c>
      <c r="C204">
        <v>0.65462200932110459</v>
      </c>
      <c r="D204">
        <v>0.53283949126821517</v>
      </c>
      <c r="E204" s="3">
        <v>-117.44138725959041</v>
      </c>
      <c r="F204">
        <f>-137.343097962723*(PI()/180)</f>
        <v>-2.3970892643386308</v>
      </c>
      <c r="G204">
        <f>49.9479350752383*(PI()/180)</f>
        <v>0.87175592163527038</v>
      </c>
      <c r="H204">
        <f>320.417739064675*(PI()/180)</f>
        <v>5.5923445284746416</v>
      </c>
    </row>
    <row r="205" spans="1:8" x14ac:dyDescent="0.3">
      <c r="A205" s="1">
        <v>201</v>
      </c>
      <c r="B205" s="2">
        <v>3.1387825909138245</v>
      </c>
      <c r="C205">
        <v>0.65514798403897279</v>
      </c>
      <c r="D205">
        <v>0.53255689569785769</v>
      </c>
      <c r="E205" s="3">
        <v>-115.28352198566024</v>
      </c>
      <c r="F205">
        <f>-121.638352934648*(PI()/180)</f>
        <v>-2.1229897554125228</v>
      </c>
      <c r="G205">
        <f>56.2898944594031*(PI()/180)</f>
        <v>0.98244399391669834</v>
      </c>
      <c r="H205">
        <f>322.831609783981*(PI()/180)</f>
        <v>5.6344745202440008</v>
      </c>
    </row>
    <row r="206" spans="1:8" x14ac:dyDescent="0.3">
      <c r="A206" s="1">
        <v>202</v>
      </c>
      <c r="B206" s="2">
        <v>3.1600000000000019</v>
      </c>
      <c r="C206">
        <v>0.65574815854037094</v>
      </c>
      <c r="D206">
        <v>0.53221811308779499</v>
      </c>
      <c r="E206" s="3">
        <v>-112.65850463406022</v>
      </c>
      <c r="F206">
        <f>-123.682546325114*(PI()/180)</f>
        <v>-2.1586676606236579</v>
      </c>
      <c r="G206">
        <f>64.1695850137417*(PI()/180)</f>
        <v>1.1199705381282028</v>
      </c>
      <c r="H206">
        <f>325.827653948289*(PI()/180)</f>
        <v>5.6867653554463411</v>
      </c>
    </row>
    <row r="207" spans="1:8" x14ac:dyDescent="0.3">
      <c r="A207" s="1">
        <v>203</v>
      </c>
      <c r="B207" s="2">
        <v>3.1736599750125838</v>
      </c>
      <c r="C207">
        <v>0.65612196733339267</v>
      </c>
      <c r="D207">
        <v>0.5320052357785211</v>
      </c>
      <c r="E207" s="3">
        <v>-110.96967450259146</v>
      </c>
      <c r="F207">
        <f>-56.6482511413239*(PI()/180)</f>
        <v>-0.98869849791273778</v>
      </c>
      <c r="G207">
        <f>69.1889864193635*(PI()/180)</f>
        <v>1.2075756191355349</v>
      </c>
      <c r="H207">
        <f>327.74649010191*(PI()/180)</f>
        <v>5.7202553641333429</v>
      </c>
    </row>
    <row r="208" spans="1:8" x14ac:dyDescent="0.3">
      <c r="A208" s="1">
        <v>204</v>
      </c>
      <c r="B208" s="2">
        <v>3.1850065919551187</v>
      </c>
      <c r="C208">
        <v>0.65687786777304957</v>
      </c>
      <c r="D208">
        <v>0.53171570073235641</v>
      </c>
      <c r="E208" s="3">
        <v>-110.33332381219249</v>
      </c>
      <c r="F208">
        <f>-67.160526088706*(PI()/180)</f>
        <v>-1.1721723076194681</v>
      </c>
      <c r="G208">
        <f>73.3340552222058*(PI()/180)</f>
        <v>1.2799207174668332</v>
      </c>
      <c r="H208">
        <f>329.343791165422*(PI()/180)</f>
        <v>5.7481335268372291</v>
      </c>
    </row>
    <row r="209" spans="1:8" x14ac:dyDescent="0.3">
      <c r="A209" s="1">
        <v>205</v>
      </c>
      <c r="B209" s="2">
        <v>3.200000000000002</v>
      </c>
      <c r="C209">
        <v>0.65801441458085452</v>
      </c>
      <c r="D209">
        <v>0.53128930933045693</v>
      </c>
      <c r="E209" s="3">
        <v>-109.17133011012358</v>
      </c>
      <c r="F209">
        <f>-77.5073657334742*(PI()/180)</f>
        <v>-1.3527587265965544</v>
      </c>
      <c r="G209">
        <f>78.7867645590235*(PI()/180)</f>
        <v>1.3750884485485386</v>
      </c>
      <c r="H209">
        <f>331.470563571342*(PI()/180)</f>
        <v>5.7852527077610851</v>
      </c>
    </row>
    <row r="210" spans="1:8" x14ac:dyDescent="0.3">
      <c r="A210" s="1">
        <v>206</v>
      </c>
      <c r="B210" s="2">
        <v>3.2272156100076757</v>
      </c>
      <c r="C210">
        <v>0.66006526869830129</v>
      </c>
      <c r="D210">
        <v>0.53051946206161937</v>
      </c>
      <c r="E210" s="3">
        <v>-107.06191638030589</v>
      </c>
      <c r="F210">
        <f>-83.0935973135899*(PI()/180)</f>
        <v>-1.450256860448458</v>
      </c>
      <c r="G210">
        <f>88.6487653736343*(PI()/180)</f>
        <v>1.5472128335978601</v>
      </c>
      <c r="H210">
        <f>335.421986965544*(PI()/180)</f>
        <v>5.8542180561302466</v>
      </c>
    </row>
    <row r="211" spans="1:8" x14ac:dyDescent="0.3">
      <c r="A211" s="1">
        <v>207</v>
      </c>
      <c r="B211" s="2">
        <v>3.240000000000002</v>
      </c>
      <c r="C211">
        <v>0.66103506223235076</v>
      </c>
      <c r="D211">
        <v>0.53020646147013994</v>
      </c>
      <c r="E211" s="3">
        <v>-106.0477548883505</v>
      </c>
      <c r="F211">
        <f>-79.3204115399506*(PI()/180)</f>
        <v>-1.3844023454090444</v>
      </c>
      <c r="G211">
        <f>93.2819475871874*(PI()/180)</f>
        <v>1.6280771180692009</v>
      </c>
      <c r="H211">
        <f>337.338816228883*(PI()/180)</f>
        <v>5.8876730379740811</v>
      </c>
    </row>
    <row r="212" spans="1:8" x14ac:dyDescent="0.3">
      <c r="A212" s="1">
        <v>208</v>
      </c>
      <c r="B212" s="2">
        <v>3.2654351562501684</v>
      </c>
      <c r="C212">
        <v>0.66295333781362509</v>
      </c>
      <c r="D212">
        <v>0.529586728459435</v>
      </c>
      <c r="E212" s="3">
        <v>-104.03022832444475</v>
      </c>
      <c r="F212">
        <f>-76.2770389818781*(PI()/180)</f>
        <v>-1.3312854739058362</v>
      </c>
      <c r="G212">
        <f>102.538061550855*(PI()/180)</f>
        <v>1.789626782675025</v>
      </c>
      <c r="H212">
        <f>341.313403651807*(PI()/180)</f>
        <v>5.9570426749124676</v>
      </c>
    </row>
    <row r="213" spans="1:8" x14ac:dyDescent="0.3">
      <c r="A213" s="1">
        <v>209</v>
      </c>
      <c r="B213" s="2">
        <v>3.280000000000002</v>
      </c>
      <c r="C213">
        <v>0.6640543878668852</v>
      </c>
      <c r="D213">
        <v>0.52928811283350841</v>
      </c>
      <c r="E213" s="3">
        <v>-102.85118287543588</v>
      </c>
      <c r="F213">
        <f>-80.939869440014*(PI()/180)</f>
        <v>-1.4126672178625823</v>
      </c>
      <c r="G213">
        <f>107.879179181305*(PI()/180)</f>
        <v>1.8828468710626909</v>
      </c>
      <c r="H213">
        <f>343.70788421096*(PI()/180)</f>
        <v>5.9988342445446854</v>
      </c>
    </row>
    <row r="214" spans="1:8" x14ac:dyDescent="0.3">
      <c r="A214" s="1">
        <v>210</v>
      </c>
      <c r="B214" s="2">
        <v>3.2997606250001317</v>
      </c>
      <c r="C214">
        <v>0.665540011930566</v>
      </c>
      <c r="D214">
        <v>0.52888467089685687</v>
      </c>
      <c r="E214" s="3">
        <v>-101.25175140221782</v>
      </c>
      <c r="F214">
        <f>-95.4605093691996*(PI()/180)</f>
        <v>-1.6661001941234279</v>
      </c>
      <c r="G214">
        <f>115.196834206159*(PI()/180)</f>
        <v>2.0105640447715061</v>
      </c>
      <c r="H214">
        <f>347.123633597703*(PI()/180)</f>
        <v>6.0584503177663231</v>
      </c>
    </row>
    <row r="215" spans="1:8" x14ac:dyDescent="0.3">
      <c r="A215" s="1">
        <v>211</v>
      </c>
      <c r="B215" s="2">
        <v>3.3121662089061537</v>
      </c>
      <c r="C215">
        <v>0.66651022500828128</v>
      </c>
      <c r="D215">
        <v>0.52868472699561542</v>
      </c>
      <c r="E215" s="3">
        <v>-100.15967476495278</v>
      </c>
      <c r="F215">
        <f>-103.736758852946*(PI()/180)</f>
        <v>-1.8105479973312824</v>
      </c>
      <c r="G215">
        <f>119.843560178663*(PI()/180)</f>
        <v>2.0916647124296337</v>
      </c>
      <c r="H215">
        <f>349.379685367255*(PI()/180)</f>
        <v>6.0978258492404551</v>
      </c>
    </row>
    <row r="216" spans="1:8" x14ac:dyDescent="0.3">
      <c r="A216" s="1">
        <v>212</v>
      </c>
      <c r="B216" s="2">
        <v>3.3200000000000021</v>
      </c>
      <c r="C216">
        <v>0.66714552661579174</v>
      </c>
      <c r="D216">
        <v>0.52857742602443658</v>
      </c>
      <c r="E216" s="3">
        <v>-99.435948568307396</v>
      </c>
      <c r="F216">
        <f>-73.6427500301517*(PI()/180)</f>
        <v>-1.2853084582493004</v>
      </c>
      <c r="G216">
        <f>122.802504424448*(PI()/180)</f>
        <v>2.143308031901515</v>
      </c>
      <c r="H216">
        <f>350.853239807622*(PI()/180)</f>
        <v>6.1235442259322452</v>
      </c>
    </row>
    <row r="217" spans="1:8" x14ac:dyDescent="0.3">
      <c r="A217" s="1">
        <v>213</v>
      </c>
      <c r="B217" s="2">
        <v>3.3284162410329716</v>
      </c>
      <c r="C217">
        <v>0.66799779192774245</v>
      </c>
      <c r="D217">
        <v>0.52843699544462164</v>
      </c>
      <c r="E217" s="3">
        <v>-98.906038909147824</v>
      </c>
      <c r="F217">
        <f>-78.6229335126115*(PI()/180)</f>
        <v>-1.3722290573716616</v>
      </c>
      <c r="G217">
        <f>126.005006920311*(PI()/180)</f>
        <v>2.1992022447576658</v>
      </c>
      <c r="H217">
        <f>352.48136255488*(PI()/180)</f>
        <v>6.1519603284985029</v>
      </c>
    </row>
    <row r="218" spans="1:8" x14ac:dyDescent="0.3">
      <c r="A218" s="1">
        <v>214</v>
      </c>
      <c r="B218" s="2">
        <v>3.3457822751221742</v>
      </c>
      <c r="C218">
        <v>0.66979586455646989</v>
      </c>
      <c r="D218">
        <v>0.52814498479520677</v>
      </c>
      <c r="E218" s="3">
        <v>-97.851134238605653</v>
      </c>
      <c r="F218">
        <f>-76.1831227217906*(PI()/180)</f>
        <v>-1.3296463259461506</v>
      </c>
      <c r="G218">
        <f>132.698943592111*(PI()/180)</f>
        <v>2.3160334796005717</v>
      </c>
      <c r="H218">
        <f>355.998967707379*(PI()/180)</f>
        <v>6.2133541201947251</v>
      </c>
    </row>
    <row r="219" spans="1:8" x14ac:dyDescent="0.3">
      <c r="A219" s="1">
        <v>215</v>
      </c>
      <c r="B219" s="2">
        <v>3.3600000000000021</v>
      </c>
      <c r="C219">
        <v>0.67130389383906663</v>
      </c>
      <c r="D219">
        <v>0.52793793216794482</v>
      </c>
      <c r="E219" s="3">
        <v>-96.905051061116694</v>
      </c>
      <c r="F219">
        <f>-64.5867804257804*(PI()/180)</f>
        <v>-1.1272519716924931</v>
      </c>
      <c r="G219">
        <f>138.275968399687*(PI()/180)</f>
        <v>2.4133709249581794</v>
      </c>
      <c r="H219">
        <f>359.050355308917*(PI()/180)</f>
        <v>6.266610880596108</v>
      </c>
    </row>
    <row r="220" spans="1:8" x14ac:dyDescent="0.3">
      <c r="A220" s="1">
        <v>216</v>
      </c>
      <c r="B220" s="2">
        <v>3.3668219812999967</v>
      </c>
      <c r="C220">
        <v>0.67202376202749647</v>
      </c>
      <c r="D220">
        <v>0.52782282445702455</v>
      </c>
      <c r="E220" s="3">
        <v>-96.464442015182811</v>
      </c>
      <c r="F220">
        <f>-59.7048288753869*(PI()/180)</f>
        <v>-1.0420458432152846</v>
      </c>
      <c r="G220">
        <f>140.986054916851*(PI()/180)</f>
        <v>2.4606708576965826</v>
      </c>
      <c r="H220">
        <f>360.573249119062*(PI()/180)</f>
        <v>6.2931903917413718</v>
      </c>
    </row>
    <row r="221" spans="1:8" x14ac:dyDescent="0.3">
      <c r="A221" s="1">
        <v>217</v>
      </c>
      <c r="B221" s="2">
        <v>3.3994745017276289</v>
      </c>
      <c r="C221">
        <v>0.67548688589651817</v>
      </c>
      <c r="D221">
        <v>0.52748846722309317</v>
      </c>
      <c r="E221" s="3">
        <v>-94.246852836421411</v>
      </c>
      <c r="F221">
        <f>-60.5218495570431*(PI()/180)</f>
        <v>-1.0563055441670737</v>
      </c>
      <c r="G221">
        <f>154.304182922534*(PI()/180)</f>
        <v>2.6931160415978233</v>
      </c>
      <c r="H221">
        <f>368.439790938981*(PI()/180)</f>
        <v>6.4304874472447917</v>
      </c>
    </row>
    <row r="222" spans="1:8" x14ac:dyDescent="0.3">
      <c r="A222" s="1">
        <v>218</v>
      </c>
      <c r="B222" s="2">
        <v>3.4000000000000021</v>
      </c>
      <c r="C222">
        <v>0.67554215410172169</v>
      </c>
      <c r="D222">
        <v>0.52748422648567661</v>
      </c>
      <c r="E222" s="3">
        <v>-94.211392132171227</v>
      </c>
      <c r="F222">
        <f>-66.8270793488679*(PI()/180)</f>
        <v>-1.1663525641292536</v>
      </c>
      <c r="G222">
        <f>154.523616190096*(PI()/180)</f>
        <v>2.6969458746051873</v>
      </c>
      <c r="H222">
        <f>368.574703004893*(PI()/180)</f>
        <v>6.4328421069956203</v>
      </c>
    </row>
    <row r="223" spans="1:8" x14ac:dyDescent="0.3">
      <c r="A223" s="1">
        <v>219</v>
      </c>
      <c r="B223" s="2">
        <v>3.4250604869331052</v>
      </c>
      <c r="C223">
        <v>0.67816761071147758</v>
      </c>
      <c r="D223">
        <v>0.52726945419385585</v>
      </c>
      <c r="E223" s="3">
        <v>-92.536679971953106</v>
      </c>
      <c r="F223">
        <f>-55.6465354717263*(PI()/180)</f>
        <v>-0.97121526130943903</v>
      </c>
      <c r="G223">
        <f>165.197365938721*(PI()/180)</f>
        <v>2.8832379512526098</v>
      </c>
      <c r="H223">
        <f>375.340950591582*(PI()/180)</f>
        <v>6.5509354053884588</v>
      </c>
    </row>
    <row r="224" spans="1:8" x14ac:dyDescent="0.3">
      <c r="A224" s="1">
        <v>220</v>
      </c>
      <c r="B224" s="2">
        <v>3.4400000000000022</v>
      </c>
      <c r="C224">
        <v>0.67987895931805808</v>
      </c>
      <c r="D224">
        <v>0.52720631128648965</v>
      </c>
      <c r="E224" s="3">
        <v>-91.707692394501322</v>
      </c>
      <c r="F224">
        <f>-62.0769548221995*(PI()/180)</f>
        <v>-1.0834472512591524</v>
      </c>
      <c r="G224">
        <f>171.769492878744*(PI()/180)</f>
        <v>2.9979432052150439</v>
      </c>
      <c r="H224">
        <f>379.701755185598*(PI()/180)</f>
        <v>6.627045803590133</v>
      </c>
    </row>
    <row r="225" spans="1:8" x14ac:dyDescent="0.3">
      <c r="A225" s="1">
        <v>221</v>
      </c>
      <c r="B225" s="2">
        <v>3.4562337500001088</v>
      </c>
      <c r="C225">
        <v>0.68177850436540066</v>
      </c>
      <c r="D225">
        <v>0.52716186812822652</v>
      </c>
      <c r="E225" s="3">
        <v>-90.699951803142568</v>
      </c>
      <c r="F225">
        <f>-54.5829532145095*(PI()/180)</f>
        <v>-0.95265224905521428</v>
      </c>
      <c r="G225">
        <f>179.104651611188*(PI()/180)</f>
        <v>3.1259658762525904</v>
      </c>
      <c r="H225">
        <f>384.737835298451*(PI()/180)</f>
        <v>6.7149419829536363</v>
      </c>
    </row>
    <row r="226" spans="1:8" x14ac:dyDescent="0.3">
      <c r="A226" s="1">
        <v>222</v>
      </c>
      <c r="B226" s="2">
        <v>3.4706368329017239</v>
      </c>
      <c r="C226">
        <v>0.6835084274091483</v>
      </c>
      <c r="D226">
        <v>0.52710588801391711</v>
      </c>
      <c r="E226" s="3">
        <v>-89.921495216668234</v>
      </c>
      <c r="F226">
        <f>-64.0273404842628*(PI()/180)</f>
        <v>-1.117487902745846</v>
      </c>
      <c r="G226">
        <f>185.793243347449*(PI()/180)</f>
        <v>3.2427038243720387</v>
      </c>
      <c r="H226">
        <f>389.479829346857*(PI()/180)</f>
        <v>6.7977053922082842</v>
      </c>
    </row>
    <row r="227" spans="1:8" x14ac:dyDescent="0.3">
      <c r="A227" s="1">
        <v>223</v>
      </c>
      <c r="B227" s="2">
        <v>3.4800000000000022</v>
      </c>
      <c r="C227">
        <v>0.6846486900023393</v>
      </c>
      <c r="D227">
        <v>0.52708884946564838</v>
      </c>
      <c r="E227" s="3">
        <v>-89.368711453189505</v>
      </c>
      <c r="F227">
        <f>-56.9698597763723*(PI()/180)</f>
        <v>-0.99431162749717639</v>
      </c>
      <c r="G227">
        <f>190.237643548705*(PI()/180)</f>
        <v>3.3202732411602507</v>
      </c>
      <c r="H227">
        <f>392.706984141079*(PI()/180)</f>
        <v>6.8540298688389916</v>
      </c>
    </row>
    <row r="228" spans="1:8" x14ac:dyDescent="0.3">
      <c r="A228" s="1">
        <v>224</v>
      </c>
      <c r="B228" s="2">
        <v>3.4907174875031961</v>
      </c>
      <c r="C228">
        <v>0.68594599842658666</v>
      </c>
      <c r="D228">
        <v>0.52705669882284067</v>
      </c>
      <c r="E228" s="3">
        <v>-88.758142508353558</v>
      </c>
      <c r="F228">
        <f>-49.2665030717311*(PI()/180)</f>
        <v>-0.85986268954560807</v>
      </c>
      <c r="G228">
        <f>195.422338314716*(PI()/180)</f>
        <v>3.4107632355380528</v>
      </c>
      <c r="H228">
        <f>396.545977130449*(PI()/180)</f>
        <v>6.9210329364644787</v>
      </c>
    </row>
    <row r="229" spans="1:8" x14ac:dyDescent="0.3">
      <c r="A229" s="1">
        <v>225</v>
      </c>
      <c r="B229" s="2">
        <v>3.5087619051491856</v>
      </c>
      <c r="C229">
        <v>0.68818726001838315</v>
      </c>
      <c r="D229">
        <v>0.52711845043246808</v>
      </c>
      <c r="E229" s="3">
        <v>-87.805356570251917</v>
      </c>
      <c r="F229">
        <f>-59.3001057841273*(PI()/180)</f>
        <v>-1.0349820927139546</v>
      </c>
      <c r="G229">
        <f>204.39672652588*(PI()/180)</f>
        <v>3.5673958581750371</v>
      </c>
      <c r="H229">
        <f>403.372068543502*(PI()/180)</f>
        <v>7.0401707066643571</v>
      </c>
    </row>
    <row r="230" spans="1:8" x14ac:dyDescent="0.3">
      <c r="A230" s="1">
        <v>226</v>
      </c>
      <c r="B230" s="2">
        <v>3.5200000000000022</v>
      </c>
      <c r="C230">
        <v>0.68964486650481271</v>
      </c>
      <c r="D230">
        <v>0.52719512294879489</v>
      </c>
      <c r="E230" s="3">
        <v>-87.049259753308505</v>
      </c>
      <c r="F230">
        <f>-67.3225107474764*(PI()/180)</f>
        <v>-1.174999473252732</v>
      </c>
      <c r="G230">
        <f>210.13652986699*(PI()/180)</f>
        <v>3.6675743248943729</v>
      </c>
      <c r="H230">
        <f>407.849348309288*(PI()/180)</f>
        <v>7.1183139801102397</v>
      </c>
    </row>
    <row r="231" spans="1:8" x14ac:dyDescent="0.3">
      <c r="A231" s="1">
        <v>227</v>
      </c>
      <c r="B231" s="2">
        <v>3.5219758219031188</v>
      </c>
      <c r="C231">
        <v>0.68990093942240072</v>
      </c>
      <c r="D231">
        <v>0.52720862824331149</v>
      </c>
      <c r="E231" s="3">
        <v>-86.91624544193688</v>
      </c>
      <c r="F231">
        <f>-59.6933411839507*(PI()/180)</f>
        <v>-1.0418453451762701</v>
      </c>
      <c r="G231">
        <f>211.15657853809*(PI()/180)</f>
        <v>3.6853775327356679</v>
      </c>
      <c r="H231">
        <f>408.653430696622*(PI()/180)</f>
        <v>7.1323478652265182</v>
      </c>
    </row>
    <row r="232" spans="1:8" x14ac:dyDescent="0.3">
      <c r="A232" s="1">
        <v>228</v>
      </c>
      <c r="B232" s="2">
        <v>3.5375372770489619</v>
      </c>
      <c r="C232">
        <v>0.69190289716558451</v>
      </c>
      <c r="D232">
        <v>0.52733898926250122</v>
      </c>
      <c r="E232" s="3">
        <v>-85.882843153877801</v>
      </c>
      <c r="F232">
        <f>-57.4348413201505*(PI()/180)</f>
        <v>-1.0024270863971123</v>
      </c>
      <c r="G232">
        <f>219.293710174517*(PI()/180)</f>
        <v>3.8273972714595081</v>
      </c>
      <c r="H232">
        <f>415.15252547526*(PI()/180)</f>
        <v>7.2457784675129258</v>
      </c>
    </row>
    <row r="233" spans="1:8" x14ac:dyDescent="0.3">
      <c r="A233" s="1">
        <v>229</v>
      </c>
      <c r="B233" s="2">
        <v>3.5600000000000023</v>
      </c>
      <c r="C233">
        <v>0.6950364063820863</v>
      </c>
      <c r="D233">
        <v>0.52756393966544468</v>
      </c>
      <c r="E233" s="3">
        <v>-84.63085236020224</v>
      </c>
      <c r="F233">
        <f>-55.7697029081014*(PI()/180)</f>
        <v>-0.97336493860542539</v>
      </c>
      <c r="G233">
        <f>231.31619493125*(PI()/180)</f>
        <v>4.0372292147353308</v>
      </c>
      <c r="H233">
        <f>425.007987529907*(PI()/180)</f>
        <v>7.4177887296718774</v>
      </c>
    </row>
    <row r="234" spans="1:8" x14ac:dyDescent="0.3">
      <c r="A234" s="1">
        <v>230</v>
      </c>
      <c r="B234" s="2">
        <v>3.5607332712550042</v>
      </c>
      <c r="C234">
        <v>0.6951386189779506</v>
      </c>
      <c r="D234">
        <v>0.52757128660128472</v>
      </c>
      <c r="E234" s="3">
        <v>-84.589955720634535</v>
      </c>
      <c r="F234">
        <f>-70.6144817664304*(PI()/180)</f>
        <v>-1.2324552064137126</v>
      </c>
      <c r="G234">
        <f>231.713265714776*(PI()/180)</f>
        <v>4.0441594072713389</v>
      </c>
      <c r="H234">
        <f>425.338262049958*(PI()/180)</f>
        <v>7.4235531074822045</v>
      </c>
    </row>
    <row r="235" spans="1:8" x14ac:dyDescent="0.3">
      <c r="A235" s="1">
        <v>231</v>
      </c>
      <c r="B235" s="2">
        <v>3.5733188212506346</v>
      </c>
      <c r="C235">
        <v>0.69689691170091383</v>
      </c>
      <c r="D235">
        <v>0.52774439725602829</v>
      </c>
      <c r="E235" s="3">
        <v>-83.932945563889135</v>
      </c>
      <c r="F235">
        <f>-71.4246610545787*(PI()/180)</f>
        <v>-1.2465955025233633</v>
      </c>
      <c r="G235">
        <f>238.56566434471*(PI()/180)</f>
        <v>4.1637563250228355</v>
      </c>
      <c r="H235">
        <f>431.083169321023*(PI()/180)</f>
        <v>7.5238206545840569</v>
      </c>
    </row>
    <row r="236" spans="1:8" x14ac:dyDescent="0.3">
      <c r="A236" s="1">
        <v>232</v>
      </c>
      <c r="B236" s="2">
        <v>3.5955515731704293</v>
      </c>
      <c r="C236">
        <v>0.70001987549679412</v>
      </c>
      <c r="D236">
        <v>0.52831416605146342</v>
      </c>
      <c r="E236" s="3">
        <v>-82.526440526933769</v>
      </c>
      <c r="F236">
        <f>-54.8512884990687*(PI()/180)</f>
        <v>-0.95733558327004686</v>
      </c>
      <c r="G236">
        <f>250.805088983549*(PI()/180)</f>
        <v>4.3773745835202904</v>
      </c>
      <c r="H236">
        <f>441.546638588541*(PI()/180)</f>
        <v>7.706442644483495</v>
      </c>
    </row>
    <row r="237" spans="1:8" x14ac:dyDescent="0.3">
      <c r="A237" s="1">
        <v>233</v>
      </c>
      <c r="B237" s="2">
        <v>3.6000000000000023</v>
      </c>
      <c r="C237">
        <v>0.70065638028160548</v>
      </c>
      <c r="D237">
        <v>0.52840842440705638</v>
      </c>
      <c r="E237" s="3">
        <v>-82.239024760702463</v>
      </c>
      <c r="F237">
        <f>-64.6864313734749*(PI()/180)</f>
        <v>-1.1289912088324956</v>
      </c>
      <c r="G237">
        <f>253.268263269775*(PI()/180)</f>
        <v>4.4203650848653986</v>
      </c>
      <c r="H237">
        <f>443.682223044356*(PI()/180)</f>
        <v>7.7437156246918741</v>
      </c>
    </row>
    <row r="238" spans="1:8" x14ac:dyDescent="0.3">
      <c r="A238" s="1">
        <v>234</v>
      </c>
      <c r="B238" s="2">
        <v>3.6101128113462089</v>
      </c>
      <c r="C238">
        <v>0.70217225945166906</v>
      </c>
      <c r="D238">
        <v>0.52860617796227127</v>
      </c>
      <c r="E238" s="3">
        <v>-81.749186330753972</v>
      </c>
      <c r="F238">
        <f>-58.7842263774709*(PI()/180)</f>
        <v>-1.0259782985245653</v>
      </c>
      <c r="G238">
        <f>258.878204082872*(PI()/180)</f>
        <v>4.5182770228959415</v>
      </c>
      <c r="H238">
        <f>448.581964748779*(PI()/180)</f>
        <v>7.8292322499313283</v>
      </c>
    </row>
    <row r="239" spans="1:8" x14ac:dyDescent="0.3">
      <c r="A239" s="1">
        <v>235</v>
      </c>
      <c r="B239" s="2">
        <v>3.622099620289112</v>
      </c>
      <c r="C239">
        <v>0.70400431012753684</v>
      </c>
      <c r="D239">
        <v>0.52889127914687539</v>
      </c>
      <c r="E239" s="3">
        <v>-81.10574133696926</v>
      </c>
      <c r="F239">
        <f>-61.0570039305246*(PI()/180)</f>
        <v>-1.0656457499907734</v>
      </c>
      <c r="G239">
        <f>265.536642154915*(PI()/180)</f>
        <v>4.6344886902932334</v>
      </c>
      <c r="H239">
        <f>454.460832025228*(PI()/180)</f>
        <v>7.9318378401931167</v>
      </c>
    </row>
    <row r="240" spans="1:8" x14ac:dyDescent="0.3">
      <c r="A240" s="1">
        <v>236</v>
      </c>
      <c r="B240" s="2">
        <v>3.6400000000000023</v>
      </c>
      <c r="C240">
        <v>0.70674442257774817</v>
      </c>
      <c r="D240">
        <v>0.52934450687314039</v>
      </c>
      <c r="E240" s="3">
        <v>-80.132824874443457</v>
      </c>
      <c r="F240">
        <f>-54.4020437668274*(PI()/180)</f>
        <v>-0.94949478354519667</v>
      </c>
      <c r="G240">
        <f>275.468775994796*(PI()/180)</f>
        <v>4.8078371275479022</v>
      </c>
      <c r="H240">
        <f>463.354862241956*(PI()/180)</f>
        <v>8.0870679512468779</v>
      </c>
    </row>
    <row r="241" spans="1:8" x14ac:dyDescent="0.3">
      <c r="A241" s="1">
        <v>237</v>
      </c>
      <c r="B241" s="2">
        <v>3.6459831097781588</v>
      </c>
      <c r="C241">
        <v>0.70765951667796134</v>
      </c>
      <c r="D241">
        <v>0.52949872412139887</v>
      </c>
      <c r="E241" s="3">
        <v>-79.807325584345151</v>
      </c>
      <c r="F241">
        <f>-78.5289436392213*(PI()/180)</f>
        <v>-1.3705886246174701</v>
      </c>
      <c r="G241">
        <f>278.778560801726*(PI()/180)</f>
        <v>4.8656037699613268</v>
      </c>
      <c r="H241">
        <f>466.351429992996*(PI()/180)</f>
        <v>8.1393679247616095</v>
      </c>
    </row>
    <row r="242" spans="1:8" x14ac:dyDescent="0.3">
      <c r="A242" s="1">
        <v>238</v>
      </c>
      <c r="B242" s="2">
        <v>3.6800000000000024</v>
      </c>
      <c r="C242">
        <v>0.71293271177672979</v>
      </c>
      <c r="D242">
        <v>0.53035429294084757</v>
      </c>
      <c r="E242" s="3">
        <v>-78.137219491278501</v>
      </c>
      <c r="F242">
        <f>-46.871573099383*(PI()/180)</f>
        <v>-0.8180632761734361</v>
      </c>
      <c r="G242">
        <f>297.393774218542*(PI()/180)</f>
        <v>5.1905005350461799</v>
      </c>
      <c r="H242">
        <f>483.508712512026*(PI()/180)</f>
        <v>8.4388189954135555</v>
      </c>
    </row>
    <row r="243" spans="1:8" x14ac:dyDescent="0.3">
      <c r="A243" s="1">
        <v>239</v>
      </c>
      <c r="B243" s="2">
        <v>3.6840236468875212</v>
      </c>
      <c r="C243">
        <v>0.71355429570854412</v>
      </c>
      <c r="D243">
        <v>0.53044964246391713</v>
      </c>
      <c r="E243" s="3">
        <v>-77.94861476781476</v>
      </c>
      <c r="F243">
        <f>-72.6361547029617*(PI()/180)</f>
        <v>-1.2677400555546463</v>
      </c>
      <c r="G243">
        <f>299.563676288364*(PI()/180)</f>
        <v>5.2283724706104255</v>
      </c>
      <c r="H243">
        <f>485.54260246879*(PI()/180)</f>
        <v>8.4743170717823286</v>
      </c>
    </row>
    <row r="244" spans="1:8" x14ac:dyDescent="0.3">
      <c r="A244" s="1">
        <v>240</v>
      </c>
      <c r="B244" s="2">
        <v>3.6940237209311175</v>
      </c>
      <c r="C244">
        <v>0.71510519479199153</v>
      </c>
      <c r="D244">
        <v>0.53084251206218069</v>
      </c>
      <c r="E244" s="3">
        <v>-77.308312365084802</v>
      </c>
      <c r="F244">
        <f>-29.2396031036145*(PI()/180)</f>
        <v>-0.51032734613442654</v>
      </c>
      <c r="G244">
        <f>304.918099056226*(PI()/180)</f>
        <v>5.3218247774533607</v>
      </c>
      <c r="H244">
        <f>490.592503785874*(PI()/180)</f>
        <v>8.562454476666252</v>
      </c>
    </row>
    <row r="245" spans="1:8" x14ac:dyDescent="0.3">
      <c r="A245" s="1">
        <v>241</v>
      </c>
      <c r="B245" s="2">
        <v>3.7102989883416102</v>
      </c>
      <c r="C245">
        <v>0.71778183105932158</v>
      </c>
      <c r="D245">
        <v>0.53144350417778918</v>
      </c>
      <c r="E245" s="3">
        <v>-76.619739332651747</v>
      </c>
      <c r="F245">
        <f>-50.558719394017*(PI()/180)</f>
        <v>-0.88241611901750938</v>
      </c>
      <c r="G245">
        <f>313.497453599815*(PI()/180)</f>
        <v>5.4715627619349281</v>
      </c>
      <c r="H245">
        <f>498.778624504697*(PI()/180)</f>
        <v>8.7053292361754391</v>
      </c>
    </row>
    <row r="246" spans="1:8" x14ac:dyDescent="0.3">
      <c r="A246" s="1">
        <v>242</v>
      </c>
      <c r="B246" s="2">
        <v>3.7200000000000024</v>
      </c>
      <c r="C246">
        <v>0.71945244653180029</v>
      </c>
      <c r="D246">
        <v>0.53186860415194104</v>
      </c>
      <c r="E246" s="3">
        <v>-76.002284224576002</v>
      </c>
      <c r="F246">
        <f>-63.7156004100408*(PI()/180)</f>
        <v>-1.112047012040261</v>
      </c>
      <c r="G246">
        <f>318.519299053244*(PI()/180)</f>
        <v>5.5592104996235578</v>
      </c>
      <c r="H246">
        <f>503.626581243888*(PI()/180)</f>
        <v>8.7899420432685584</v>
      </c>
    </row>
    <row r="247" spans="1:8" x14ac:dyDescent="0.3">
      <c r="A247" s="1">
        <v>243</v>
      </c>
      <c r="B247" s="2">
        <v>3.7337101512513415</v>
      </c>
      <c r="C247">
        <v>0.72181140144407852</v>
      </c>
      <c r="D247">
        <v>0.53246908638307422</v>
      </c>
      <c r="E247" s="3">
        <v>-75.12873681021766</v>
      </c>
      <c r="F247">
        <f>-43.8497550169614*(PI()/180)</f>
        <v>-0.76532260123887808</v>
      </c>
      <c r="G247">
        <f>325.482023458567*(PI()/180)</f>
        <v>5.6807329654054213</v>
      </c>
      <c r="H247">
        <f>510.420836105518*(PI()/180)</f>
        <v>8.9085241608236334</v>
      </c>
    </row>
    <row r="248" spans="1:8" x14ac:dyDescent="0.3">
      <c r="A248" s="1">
        <v>244</v>
      </c>
      <c r="B248" s="2">
        <v>3.748405360553948</v>
      </c>
      <c r="C248">
        <v>0.72435959957031182</v>
      </c>
      <c r="D248">
        <v>0.53317480833418684</v>
      </c>
      <c r="E248" s="3">
        <v>-74.238283302932331</v>
      </c>
      <c r="F248">
        <f>-90.3660263538996*(PI()/180)</f>
        <v>-1.5771846918195149</v>
      </c>
      <c r="G248">
        <f>332.748389287062*(PI()/180)</f>
        <v>5.8075549737670533</v>
      </c>
      <c r="H248">
        <f>517.607413789337*(PI()/180)</f>
        <v>9.0339536033566237</v>
      </c>
    </row>
    <row r="249" spans="1:8" x14ac:dyDescent="0.3">
      <c r="A249" s="1">
        <v>245</v>
      </c>
      <c r="B249" s="2">
        <v>3.7600000000000025</v>
      </c>
      <c r="C249">
        <v>0.72640657918385532</v>
      </c>
      <c r="D249">
        <v>0.53376450860871083</v>
      </c>
      <c r="E249" s="3">
        <v>-73.563310513677862</v>
      </c>
      <c r="F249">
        <f>-58.2726892405229*(PI()/180)</f>
        <v>-1.0170502912385986</v>
      </c>
      <c r="G249">
        <f>338.321391611132*(PI()/180)</f>
        <v>5.9048222135433734</v>
      </c>
      <c r="H249">
        <f>523.191275826861*(PI()/180)</f>
        <v>9.1314103808885498</v>
      </c>
    </row>
    <row r="250" spans="1:8" x14ac:dyDescent="0.3">
      <c r="A250" s="1">
        <v>246</v>
      </c>
      <c r="B250" s="2">
        <v>3.764931396260025</v>
      </c>
      <c r="C250">
        <v>0.72727674841932122</v>
      </c>
      <c r="D250">
        <v>0.5340153402649227</v>
      </c>
      <c r="E250" s="3">
        <v>-73.275945554504517</v>
      </c>
      <c r="F250">
        <f>-53.3929779801979*(PI()/180)</f>
        <v>-0.93188326319928505</v>
      </c>
      <c r="G250">
        <f>340.645375965825*(PI()/180)</f>
        <v>5.9453833922976003</v>
      </c>
      <c r="H250">
        <f>525.5396592887*(PI()/180)</f>
        <v>9.1723974043970209</v>
      </c>
    </row>
    <row r="251" spans="1:8" x14ac:dyDescent="0.3">
      <c r="A251" s="1">
        <v>247</v>
      </c>
      <c r="B251" s="2">
        <v>3.7791897124307412</v>
      </c>
      <c r="C251">
        <v>0.7297711354630646</v>
      </c>
      <c r="D251">
        <v>0.53481484239650146</v>
      </c>
      <c r="E251" s="3">
        <v>-72.403332087539582</v>
      </c>
      <c r="F251">
        <f>-76.8167092712374*(PI()/180)</f>
        <v>-1.3407044973303468</v>
      </c>
      <c r="G251">
        <f>347.197827533891*(PI()/180)</f>
        <v>6.0597452462378136</v>
      </c>
      <c r="H251">
        <f>532.229208504747*(PI()/180)</f>
        <v>9.289152063691235</v>
      </c>
    </row>
    <row r="252" spans="1:8" x14ac:dyDescent="0.3">
      <c r="A252" s="1">
        <v>248</v>
      </c>
      <c r="B252" s="2">
        <v>3.8000000000000025</v>
      </c>
      <c r="C252">
        <v>0.73351338366148333</v>
      </c>
      <c r="D252">
        <v>0.5360558888053425</v>
      </c>
      <c r="E252" s="3">
        <v>-71.412720779436</v>
      </c>
      <c r="F252">
        <f>-47.2406929145071*(PI()/180)</f>
        <v>-0.82450563228170537</v>
      </c>
      <c r="G252">
        <f>356.276093004436*(PI()/180)</f>
        <v>6.21819086906895</v>
      </c>
      <c r="H252">
        <f>541.685603650268*(PI()/180)</f>
        <v>9.454197294350184</v>
      </c>
    </row>
    <row r="253" spans="1:8" x14ac:dyDescent="0.3">
      <c r="A253" s="1">
        <v>249</v>
      </c>
      <c r="B253" s="2">
        <v>3.8013307762512607</v>
      </c>
      <c r="C253">
        <v>0.73375279554003059</v>
      </c>
      <c r="D253">
        <v>0.53613528595780813</v>
      </c>
      <c r="E253" s="3">
        <v>-71.349842258447879</v>
      </c>
      <c r="F253">
        <f>-122.304687829826*(PI()/180)</f>
        <v>-2.134619493254295</v>
      </c>
      <c r="G253">
        <f>356.835578190806*(PI()/180)</f>
        <v>6.2279557276872382</v>
      </c>
      <c r="H253">
        <f>542.276476441999*(PI()/180)</f>
        <v>9.4645099700263451</v>
      </c>
    </row>
    <row r="254" spans="1:8" x14ac:dyDescent="0.3">
      <c r="A254" s="1">
        <v>250</v>
      </c>
      <c r="B254" s="2">
        <v>3.8130387255219174</v>
      </c>
      <c r="C254">
        <v>0.73591556281451287</v>
      </c>
      <c r="D254">
        <v>0.53689509855381368</v>
      </c>
      <c r="E254" s="3">
        <v>-70.612894782390271</v>
      </c>
      <c r="F254">
        <f>-47.6854005018914*(PI()/180)</f>
        <v>-0.83226724389016182</v>
      </c>
      <c r="G254">
        <f>361.641718151231*(PI()/180)</f>
        <v>6.3118386943083191</v>
      </c>
      <c r="H254">
        <f>547.39618745472*(PI()/180)</f>
        <v>9.5538657839489503</v>
      </c>
    </row>
    <row r="255" spans="1:8" x14ac:dyDescent="0.3">
      <c r="A255" s="1">
        <v>251</v>
      </c>
      <c r="B255" s="2">
        <v>3.8249098379905959</v>
      </c>
      <c r="C255">
        <v>0.73818056494914164</v>
      </c>
      <c r="D255">
        <v>0.53770928757774428</v>
      </c>
      <c r="E255" s="3">
        <v>-70.044668271753267</v>
      </c>
      <c r="F255">
        <f>-64.5959294763864*(PI()/180)</f>
        <v>-1.1274116527489988</v>
      </c>
      <c r="G255">
        <f>366.292412568659*(PI()/180)</f>
        <v>6.3930086243965523</v>
      </c>
      <c r="H255">
        <f>552.433572939503*(PI()/180)</f>
        <v>9.6417847463505808</v>
      </c>
    </row>
    <row r="256" spans="1:8" x14ac:dyDescent="0.3">
      <c r="A256" s="1">
        <v>252</v>
      </c>
      <c r="B256" s="2">
        <v>3.8400000000000025</v>
      </c>
      <c r="C256">
        <v>0.74093195692496228</v>
      </c>
      <c r="D256">
        <v>0.538749611696697</v>
      </c>
      <c r="E256" s="3">
        <v>-69.227989685517855</v>
      </c>
      <c r="F256">
        <f>-49.2271872798226*(PI()/180)</f>
        <v>-0.85917649952877473</v>
      </c>
      <c r="G256">
        <f>371.859444345388*(PI()/180)</f>
        <v>6.4901716584636358</v>
      </c>
      <c r="H256">
        <f>558.592372103426*(PI()/180)</f>
        <v>9.7492760697301133</v>
      </c>
    </row>
    <row r="257" spans="1:8" x14ac:dyDescent="0.3">
      <c r="A257" s="1">
        <v>253</v>
      </c>
      <c r="B257" s="2">
        <v>3.8500706250000687</v>
      </c>
      <c r="C257">
        <v>0.74278783397407988</v>
      </c>
      <c r="D257">
        <v>0.53944142009576435</v>
      </c>
      <c r="E257" s="3">
        <v>-68.732232691289056</v>
      </c>
      <c r="F257">
        <f>-62.750465984723*(PI()/180)</f>
        <v>-1.0952022385941214</v>
      </c>
      <c r="G257">
        <f>375.347158180155*(PI()/180)</f>
        <v>6.5510437482476798</v>
      </c>
      <c r="H257">
        <f>562.537583612968*(PI()/180)</f>
        <v>9.8181330002591842</v>
      </c>
    </row>
    <row r="258" spans="1:8" x14ac:dyDescent="0.3">
      <c r="A258" s="1">
        <v>254</v>
      </c>
      <c r="B258" s="2">
        <v>3.8653097875934805</v>
      </c>
      <c r="C258">
        <v>0.74569311486206347</v>
      </c>
      <c r="D258">
        <v>0.54057730632262679</v>
      </c>
      <c r="E258" s="3">
        <v>-67.906108216818552</v>
      </c>
      <c r="F258">
        <f>-64.1730315278599*(PI()/180)</f>
        <v>-1.1200306911472817</v>
      </c>
      <c r="G258">
        <f>380.257273060522*(PI()/180)</f>
        <v>6.6367414195612469</v>
      </c>
      <c r="H258">
        <f>568.235524471036*(PI()/180)</f>
        <v>9.9175808288163942</v>
      </c>
    </row>
    <row r="259" spans="1:8" x14ac:dyDescent="0.3">
      <c r="A259" s="1">
        <v>255</v>
      </c>
      <c r="B259" s="2">
        <v>3.8765735909083334</v>
      </c>
      <c r="C259">
        <v>0.74786361680952596</v>
      </c>
      <c r="D259">
        <v>0.54144975764639414</v>
      </c>
      <c r="E259" s="3">
        <v>-67.346336412452501</v>
      </c>
      <c r="F259">
        <f>-35.6211991810371*(PI()/180)</f>
        <v>-0.62170720921780587</v>
      </c>
      <c r="G259">
        <f>383.587103529117*(PI()/180)</f>
        <v>6.6948579247714486</v>
      </c>
      <c r="H259">
        <f>572.22179355444*(PI()/180)</f>
        <v>9.9871543491922452</v>
      </c>
    </row>
    <row r="260" spans="1:8" x14ac:dyDescent="0.3">
      <c r="A260" s="1">
        <v>256</v>
      </c>
      <c r="B260" s="2">
        <v>3.8800000000000026</v>
      </c>
      <c r="C260">
        <v>0.74855192977571527</v>
      </c>
      <c r="D260">
        <v>0.54171543954073398</v>
      </c>
      <c r="E260" s="3">
        <v>-67.228403300261377</v>
      </c>
      <c r="F260">
        <f>-33.5621944357422*(PI()/180)</f>
        <v>-0.58577079709822233</v>
      </c>
      <c r="G260">
        <f>384.547486746217*(PI()/180)</f>
        <v>6.7116197739907495</v>
      </c>
      <c r="H260">
        <f>573.394388575659*(PI()/180)</f>
        <v>10.007619993105004</v>
      </c>
    </row>
    <row r="261" spans="1:8" x14ac:dyDescent="0.3">
      <c r="A261" s="1">
        <v>257</v>
      </c>
      <c r="B261" s="2">
        <v>3.897223630637257</v>
      </c>
      <c r="C261">
        <v>0.75198978097811975</v>
      </c>
      <c r="D261">
        <v>0.54315834452086054</v>
      </c>
      <c r="E261" s="3">
        <v>-66.552471021159803</v>
      </c>
      <c r="F261">
        <f>-61.9377758184511*(PI()/180)</f>
        <v>-1.0810181193940975</v>
      </c>
      <c r="G261">
        <f>388.988337813517*(PI()/180)</f>
        <v>6.7891272467058332</v>
      </c>
      <c r="H261">
        <f>578.990676993043*(PI()/180)</f>
        <v>10.105293651879578</v>
      </c>
    </row>
    <row r="262" spans="1:8" x14ac:dyDescent="0.3">
      <c r="A262" s="1">
        <v>258</v>
      </c>
      <c r="B262" s="2">
        <v>3.9072688354758616</v>
      </c>
      <c r="C262">
        <v>0.7539759254898557</v>
      </c>
      <c r="D262">
        <v>0.54400089296253851</v>
      </c>
      <c r="E262" s="3">
        <v>-66.193882707746482</v>
      </c>
      <c r="F262">
        <f>-43.1301897267071*(PI()/180)</f>
        <v>-0.75276381774087286</v>
      </c>
      <c r="G262">
        <f>391.26902118407*(PI()/180)</f>
        <v>6.8289326807174566</v>
      </c>
      <c r="H262">
        <f>582.013703040815*(PI()/180)</f>
        <v>10.158055409786755</v>
      </c>
    </row>
    <row r="263" spans="1:8" x14ac:dyDescent="0.3">
      <c r="A263" s="1">
        <v>259</v>
      </c>
      <c r="B263" s="2">
        <v>3.9200000000000026</v>
      </c>
      <c r="C263">
        <v>0.75637043542134286</v>
      </c>
      <c r="D263">
        <v>0.54506982288559014</v>
      </c>
      <c r="E263" s="3">
        <v>-65.495212802760705</v>
      </c>
      <c r="F263">
        <f>-52.7050746499656*(PI()/180)</f>
        <v>-0.91987708515129696</v>
      </c>
      <c r="G263">
        <f>393.816261319154*(PI()/180)</f>
        <v>6.8733904079136252</v>
      </c>
      <c r="H263">
        <f>585.574460456285*(PI()/180)</f>
        <v>10.220202350551512</v>
      </c>
    </row>
    <row r="264" spans="1:8" x14ac:dyDescent="0.3">
      <c r="A264" s="1">
        <v>260</v>
      </c>
      <c r="B264" s="2">
        <v>3.9231113562999727</v>
      </c>
      <c r="C264">
        <v>0.75695628968065332</v>
      </c>
      <c r="D264">
        <v>0.54532542525729144</v>
      </c>
      <c r="E264" s="3">
        <v>-65.331232675788485</v>
      </c>
      <c r="F264">
        <f>-26.2156448727564*(PI()/180)</f>
        <v>-0.45754931856316955</v>
      </c>
      <c r="G264">
        <f>394.378685756683*(PI()/180)</f>
        <v>6.8832065661421744</v>
      </c>
      <c r="H264">
        <f>586.396956577447*(PI()/180)</f>
        <v>10.234557615950662</v>
      </c>
    </row>
    <row r="265" spans="1:8" x14ac:dyDescent="0.3">
      <c r="A265" s="1">
        <v>261</v>
      </c>
      <c r="B265" s="2">
        <v>3.9395994404555479</v>
      </c>
      <c r="C265">
        <v>0.76007098146938878</v>
      </c>
      <c r="D265">
        <v>0.54681450172711676</v>
      </c>
      <c r="E265" s="3">
        <v>-64.252386599002051</v>
      </c>
      <c r="F265">
        <f>-43.5028941545697*(PI()/180)</f>
        <v>-0.7592687371438368</v>
      </c>
      <c r="G265">
        <f>396.950926708126*(PI()/180)</f>
        <v>6.9281006398994887</v>
      </c>
      <c r="H265">
        <f>590.428722595501*(PI()/180)</f>
        <v>10.304925207635732</v>
      </c>
    </row>
    <row r="266" spans="1:8" x14ac:dyDescent="0.3">
      <c r="A266" s="1">
        <v>262</v>
      </c>
      <c r="B266" s="2">
        <v>3.9505519528430066</v>
      </c>
      <c r="C266">
        <v>0.76213263183209401</v>
      </c>
      <c r="D266">
        <v>0.54783079481298746</v>
      </c>
      <c r="E266" s="3">
        <v>-63.695459692895952</v>
      </c>
      <c r="F266">
        <f>-30.1026011824703*(PI()/180)</f>
        <v>-0.52538950404884577</v>
      </c>
      <c r="G266">
        <f>398.267395538046*(PI()/180)</f>
        <v>6.9510773554814813</v>
      </c>
      <c r="H266">
        <f>592.790510936479*(PI()/180)</f>
        <v>10.346146190421013</v>
      </c>
    </row>
    <row r="267" spans="1:8" x14ac:dyDescent="0.3">
      <c r="A267" s="1">
        <v>263</v>
      </c>
      <c r="B267" s="2">
        <v>3.9600000000000026</v>
      </c>
      <c r="C267">
        <v>0.76397107089040672</v>
      </c>
      <c r="D267">
        <v>0.54879671276034547</v>
      </c>
      <c r="E267" s="3">
        <v>-62.986944687103311</v>
      </c>
      <c r="F267">
        <f>-61.0352280665129*(PI()/180)</f>
        <v>-1.0652656894663028</v>
      </c>
      <c r="G267">
        <f>399.141809176429*(PI()/180)</f>
        <v>6.9663387524955969</v>
      </c>
      <c r="H267">
        <f>594.615395134626*(PI()/180)</f>
        <v>10.37799642814629</v>
      </c>
    </row>
    <row r="268" spans="1:8" x14ac:dyDescent="0.3">
      <c r="A268" s="1">
        <v>264</v>
      </c>
      <c r="B268" s="2">
        <v>3.9751702875125945</v>
      </c>
      <c r="C268">
        <v>0.76691170954932208</v>
      </c>
      <c r="D268">
        <v>0.55021573085825237</v>
      </c>
      <c r="E268" s="3">
        <v>-62.061023297957895</v>
      </c>
      <c r="F268">
        <f>-57.3828306004389*(PI()/180)</f>
        <v>-1.001519328091814</v>
      </c>
      <c r="G268">
        <f>400.021539594488*(PI()/180)</f>
        <v>6.9816929448206775</v>
      </c>
      <c r="H268">
        <f>597.115923247727*(PI()/180)</f>
        <v>10.421638876758582</v>
      </c>
    </row>
    <row r="269" spans="1:8" x14ac:dyDescent="0.3">
      <c r="A269" s="1">
        <v>265</v>
      </c>
      <c r="B269" s="2">
        <v>4.0000000000000027</v>
      </c>
      <c r="C269">
        <v>0.77159181607789185</v>
      </c>
      <c r="D269">
        <v>0.55283071466872324</v>
      </c>
      <c r="E269" s="3">
        <v>-60.624494459356896</v>
      </c>
      <c r="F269">
        <f>-56.2012249901634*(PI()/180)</f>
        <v>-0.98089641973246866</v>
      </c>
      <c r="G269">
        <f>400.000171430272*(PI()/180)</f>
        <v>6.9813199999999984</v>
      </c>
      <c r="H269">
        <f>600.000000000001*(PI()/180)</f>
        <v>10.471975511966001</v>
      </c>
    </row>
    <row r="270" spans="1:8" x14ac:dyDescent="0.3">
      <c r="A270" s="1">
        <v>266</v>
      </c>
      <c r="B270" s="2">
        <v>4.0083232737515635</v>
      </c>
      <c r="C270">
        <v>0.77314052706028358</v>
      </c>
      <c r="D270">
        <v>0.55371403688786724</v>
      </c>
      <c r="E270" s="3">
        <v>-60.156714338135934</v>
      </c>
      <c r="F270">
        <f>-68.6240393819995*(PI()/180)</f>
        <v>-1.1977154332341466</v>
      </c>
      <c r="G270">
        <f>399.570580866213*(PI()/180)</f>
        <v>6.9738222302216792</v>
      </c>
      <c r="H270">
        <f>600.614191443876*(PI()/180)</f>
        <v>10.482695174899195</v>
      </c>
    </row>
    <row r="271" spans="1:8" x14ac:dyDescent="0.3">
      <c r="A271" s="1">
        <v>267</v>
      </c>
      <c r="B271" s="2">
        <v>4.0264006776152854</v>
      </c>
      <c r="C271">
        <v>0.77646997688780972</v>
      </c>
      <c r="D271">
        <v>0.55569677736548051</v>
      </c>
      <c r="E271" s="3">
        <v>-59.006470972985035</v>
      </c>
      <c r="F271">
        <f>-53.6497741386538*(PI()/180)</f>
        <v>-0.93636520167081361</v>
      </c>
      <c r="G271">
        <f>397.920906868859*(PI()/180)</f>
        <v>6.9450299873833119</v>
      </c>
      <c r="H271">
        <f>601.336815125961*(PI()/180)</f>
        <v>10.495307337404455</v>
      </c>
    </row>
    <row r="272" spans="1:8" x14ac:dyDescent="0.3">
      <c r="A272" s="1">
        <v>268</v>
      </c>
      <c r="B272" s="2">
        <v>4.0400000000000027</v>
      </c>
      <c r="C272">
        <v>0.77908173841202766</v>
      </c>
      <c r="D272">
        <v>0.55712625068527355</v>
      </c>
      <c r="E272" s="3">
        <v>-58.36683612640892</v>
      </c>
      <c r="F272">
        <f>-45.1749666606446*(PI()/180)</f>
        <v>-0.78845190770691698</v>
      </c>
      <c r="G272">
        <f>396.061880664437*(PI()/180)</f>
        <v>6.9125838592352995</v>
      </c>
      <c r="H272">
        <f>601.340164235624*(PI()/180)</f>
        <v>10.495365790395095</v>
      </c>
    </row>
    <row r="273" spans="1:8" x14ac:dyDescent="0.3">
      <c r="A273" s="1">
        <v>269</v>
      </c>
      <c r="B273" s="2">
        <v>4.0426631175017773</v>
      </c>
      <c r="C273">
        <v>0.77959638059934666</v>
      </c>
      <c r="D273">
        <v>0.55739997409051589</v>
      </c>
      <c r="E273" s="3">
        <v>-58.246520470620638</v>
      </c>
      <c r="F273">
        <f>-60.2333434432359*(PI()/180)</f>
        <v>-1.0512701625690051</v>
      </c>
      <c r="G273">
        <f>395.638191761891*(PI()/180)</f>
        <v>6.9051890928817086</v>
      </c>
      <c r="H273">
        <f>601.287500560493*(PI()/180)</f>
        <v>10.494446635867844</v>
      </c>
    </row>
    <row r="274" spans="1:8" x14ac:dyDescent="0.3">
      <c r="A274" s="1">
        <v>270</v>
      </c>
      <c r="B274" s="2">
        <v>4.0566726715467025</v>
      </c>
      <c r="C274">
        <v>0.78221817951771422</v>
      </c>
      <c r="D274">
        <v>0.55901076163673336</v>
      </c>
      <c r="E274" s="3">
        <v>-57.513806846323703</v>
      </c>
      <c r="F274">
        <f>-61.3291737407546*(PI()/180)</f>
        <v>-1.0703960093038147</v>
      </c>
      <c r="G274">
        <f>393.099519265641*(PI()/180)</f>
        <v>6.860880899192316</v>
      </c>
      <c r="H274">
        <f>600.727629205616*(PI()/180)</f>
        <v>10.484675037337643</v>
      </c>
    </row>
    <row r="275" spans="1:8" x14ac:dyDescent="0.3">
      <c r="A275" s="1">
        <v>271</v>
      </c>
      <c r="B275" s="2">
        <v>4.0673264219305887</v>
      </c>
      <c r="C275">
        <v>0.78419821853233085</v>
      </c>
      <c r="D275">
        <v>0.56029012028132874</v>
      </c>
      <c r="E275" s="3">
        <v>-56.896874976251652</v>
      </c>
      <c r="F275">
        <f>-66.3629164070272*(PI()/180)</f>
        <v>-1.1582513925283893</v>
      </c>
      <c r="G275">
        <f>390.832449214483*(PI()/180)</f>
        <v>6.8213130624262623</v>
      </c>
      <c r="H275">
        <f>599.988516047714*(PI()/180)</f>
        <v>10.471775079187454</v>
      </c>
    </row>
    <row r="276" spans="1:8" x14ac:dyDescent="0.3">
      <c r="A276" s="1">
        <v>272</v>
      </c>
      <c r="B276" s="2">
        <v>4.0800000000000027</v>
      </c>
      <c r="C276">
        <v>0.78653556286076698</v>
      </c>
      <c r="D276">
        <v>0.56182660227822745</v>
      </c>
      <c r="E276" s="3">
        <v>-56.088007931801066</v>
      </c>
      <c r="F276">
        <f>-47.4456908722015*(PI()/180)</f>
        <v>-0.8280835216033362</v>
      </c>
      <c r="G276">
        <f>387.775435348775*(PI()/180)</f>
        <v>6.7679581051905267</v>
      </c>
      <c r="H276">
        <f>598.764104200272*(PI()/180)</f>
        <v>10.450405061049157</v>
      </c>
    </row>
    <row r="277" spans="1:8" x14ac:dyDescent="0.3">
      <c r="A277" s="1">
        <v>273</v>
      </c>
      <c r="B277" s="2">
        <v>4.0811713862898769</v>
      </c>
      <c r="C277">
        <v>0.78674448301665079</v>
      </c>
      <c r="D277">
        <v>0.56196336277804138</v>
      </c>
      <c r="E277" s="3">
        <v>-56.032427962519492</v>
      </c>
      <c r="F277">
        <f>-64.965872345037*(PI()/180)</f>
        <v>-1.133868373851225</v>
      </c>
      <c r="G277">
        <f>387.473792630949*(PI()/180)</f>
        <v>6.762693446599795</v>
      </c>
      <c r="H277">
        <f>598.632266297401*(PI()/180)</f>
        <v>10.448104055565137</v>
      </c>
    </row>
    <row r="278" spans="1:8" x14ac:dyDescent="0.3">
      <c r="A278" s="1">
        <v>274</v>
      </c>
      <c r="B278" s="2">
        <v>4.1064363028315238</v>
      </c>
      <c r="C278">
        <v>0.79121225785368787</v>
      </c>
      <c r="D278">
        <v>0.56499255566382012</v>
      </c>
      <c r="E278" s="3">
        <v>-54.579568106229246</v>
      </c>
      <c r="F278">
        <f>-67.5869400989659*(PI()/180)</f>
        <v>-1.1796146360751378</v>
      </c>
      <c r="G278">
        <f>380.225380014133*(PI()/180)</f>
        <v>6.6361847808932728</v>
      </c>
      <c r="H278">
        <f>595.037391245547*(PI()/180)</f>
        <v>10.385361649712477</v>
      </c>
    </row>
    <row r="279" spans="1:8" x14ac:dyDescent="0.3">
      <c r="A279" s="1">
        <v>275</v>
      </c>
      <c r="B279" s="2">
        <v>4.1200000000000028</v>
      </c>
      <c r="C279">
        <v>0.79355690414189617</v>
      </c>
      <c r="D279">
        <v>0.56667388550522269</v>
      </c>
      <c r="E279" s="3">
        <v>-53.876329897501108</v>
      </c>
      <c r="F279">
        <f>-51.7471132191184*(PI()/180)</f>
        <v>-0.90315750407589745</v>
      </c>
      <c r="G279">
        <f>375.783825424657*(PI()/180)</f>
        <v>6.5586650293998492</v>
      </c>
      <c r="H279">
        <f>592.529118046616*(PI()/180)</f>
        <v>10.341584023851594</v>
      </c>
    </row>
    <row r="280" spans="1:8" x14ac:dyDescent="0.3">
      <c r="A280" s="1">
        <v>276</v>
      </c>
      <c r="B280" s="2">
        <v>4.1236031100073633</v>
      </c>
      <c r="C280">
        <v>0.7941785668070318</v>
      </c>
      <c r="D280">
        <v>0.56712118343982987</v>
      </c>
      <c r="E280" s="3">
        <v>-53.689872410829672</v>
      </c>
      <c r="F280">
        <f>-62.8593198623933*(PI()/180)</f>
        <v>-1.0971020971630312</v>
      </c>
      <c r="G280">
        <f>374.54373315171*(PI()/180)</f>
        <v>6.5370213362083742</v>
      </c>
      <c r="H280">
        <f>591.796647154285*(PI()/180)</f>
        <v>10.328799995105399</v>
      </c>
    </row>
    <row r="281" spans="1:8" x14ac:dyDescent="0.3">
      <c r="A281" s="1">
        <v>277</v>
      </c>
      <c r="B281" s="2">
        <v>4.1381567814684876</v>
      </c>
      <c r="C281">
        <v>0.7966326151189157</v>
      </c>
      <c r="D281">
        <v>0.56894123090075999</v>
      </c>
      <c r="E281" s="3">
        <v>-52.814613090483348</v>
      </c>
      <c r="F281">
        <f>-67.3716350653519*(PI()/180)</f>
        <v>-1.175856854342455</v>
      </c>
      <c r="G281">
        <f>369.291517731754*(PI()/180)</f>
        <v>6.4453528841061338</v>
      </c>
      <c r="H281">
        <f>588.561007876118*(PI()/180)</f>
        <v>10.272327436294534</v>
      </c>
    </row>
    <row r="282" spans="1:8" x14ac:dyDescent="0.3">
      <c r="A282" s="1">
        <v>278</v>
      </c>
      <c r="B282" s="2">
        <v>4.154647395422491</v>
      </c>
      <c r="C282">
        <v>0.79933751839399336</v>
      </c>
      <c r="D282">
        <v>0.57103704384260001</v>
      </c>
      <c r="E282" s="3">
        <v>-51.678168643872297</v>
      </c>
      <c r="F282">
        <f>-53.3170378715777*(PI()/180)</f>
        <v>-0.93055785826954074</v>
      </c>
      <c r="G282">
        <f>362.898750410403*(PI()/180)</f>
        <v>6.3337780460346611</v>
      </c>
      <c r="H282">
        <f>584.369891670722*(PI()/180)</f>
        <v>10.19917865917669</v>
      </c>
    </row>
    <row r="283" spans="1:8" x14ac:dyDescent="0.3">
      <c r="A283" s="1">
        <v>279</v>
      </c>
      <c r="B283" s="2">
        <v>4.1600000000000028</v>
      </c>
      <c r="C283">
        <v>0.80018335317110778</v>
      </c>
      <c r="D283">
        <v>0.57172457746837124</v>
      </c>
      <c r="E283" s="3">
        <v>-51.337899101233589</v>
      </c>
      <c r="F283">
        <f>-62.2754392938058*(PI()/180)</f>
        <v>-1.0869114588027633</v>
      </c>
      <c r="G283">
        <f>360.730040833458*(PI()/180)</f>
        <v>6.2959269233974355</v>
      </c>
      <c r="H283">
        <f>582.892503927324*(PI()/180)</f>
        <v>10.173393378725784</v>
      </c>
    </row>
    <row r="284" spans="1:8" x14ac:dyDescent="0.3">
      <c r="A284" s="1">
        <v>280</v>
      </c>
      <c r="B284" s="2">
        <v>4.1768506150043629</v>
      </c>
      <c r="C284">
        <v>0.80286374937994043</v>
      </c>
      <c r="D284">
        <v>0.57386177237712443</v>
      </c>
      <c r="E284" s="3">
        <v>-50.288514185344823</v>
      </c>
      <c r="F284">
        <f>-71.0155238194427*(PI()/180)</f>
        <v>-1.2394547106777338</v>
      </c>
      <c r="G284">
        <f>353.627050205376*(PI()/180)</f>
        <v>6.1719563501991033</v>
      </c>
      <c r="H284">
        <f>577.87677072833*(PI()/180)</f>
        <v>10.085852320001749</v>
      </c>
    </row>
    <row r="285" spans="1:8" x14ac:dyDescent="0.3">
      <c r="A285" s="1">
        <v>281</v>
      </c>
      <c r="B285" s="2">
        <v>4.1899895957481128</v>
      </c>
      <c r="C285">
        <v>0.80483763582944479</v>
      </c>
      <c r="D285">
        <v>0.57563454130756642</v>
      </c>
      <c r="E285" s="3">
        <v>-49.454412331333927</v>
      </c>
      <c r="F285">
        <f>-71.8291764470799*(PI()/180)</f>
        <v>-1.2536556279975075</v>
      </c>
      <c r="G285">
        <f>347.821631774522*(PI()/180)</f>
        <v>6.0706326841247398</v>
      </c>
      <c r="H285">
        <f>573.591027006058*(PI()/180)</f>
        <v>10.011051981151422</v>
      </c>
    </row>
    <row r="286" spans="1:8" x14ac:dyDescent="0.3">
      <c r="A286" s="1">
        <v>282</v>
      </c>
      <c r="B286" s="2">
        <v>4.2000000000000028</v>
      </c>
      <c r="C286">
        <v>0.80650500784516566</v>
      </c>
      <c r="D286">
        <v>0.57687316172995751</v>
      </c>
      <c r="E286" s="3">
        <v>-48.823334663275141</v>
      </c>
      <c r="F286">
        <f>-63.0314125628206*(PI()/180)</f>
        <v>-1.1001056814041366</v>
      </c>
      <c r="G286">
        <f>343.257071516551*(PI()/180)</f>
        <v>5.9909660787174523</v>
      </c>
      <c r="H286">
        <f>570.111559995067*(PI()/180)</f>
        <v>9.9503238255951132</v>
      </c>
    </row>
    <row r="287" spans="1:8" x14ac:dyDescent="0.3">
      <c r="A287" s="1">
        <v>283</v>
      </c>
      <c r="B287" s="2">
        <v>4.2012806150049524</v>
      </c>
      <c r="C287">
        <v>0.80671838427700882</v>
      </c>
      <c r="D287">
        <v>0.57703143871998086</v>
      </c>
      <c r="E287" s="3">
        <v>-48.74260838928484</v>
      </c>
      <c r="F287">
        <f>-74.7133360323759*(PI()/180)</f>
        <v>-1.3039937089138756</v>
      </c>
      <c r="G287">
        <f>342.664897359864*(PI()/180)</f>
        <v>5.9806306899380459</v>
      </c>
      <c r="H287">
        <f>569.65330748993*(PI()/180)</f>
        <v>9.9423258105749568</v>
      </c>
    </row>
    <row r="288" spans="1:8" x14ac:dyDescent="0.3">
      <c r="A288" s="1">
        <v>284</v>
      </c>
      <c r="B288" s="2">
        <v>4.2184122348886355</v>
      </c>
      <c r="C288">
        <v>0.80929232347094826</v>
      </c>
      <c r="D288">
        <v>0.57933473014467851</v>
      </c>
      <c r="E288" s="3">
        <v>-47.665001862388323</v>
      </c>
      <c r="F288">
        <f>-43.8481489711889*(PI()/180)</f>
        <v>-0.76529457045221105</v>
      </c>
      <c r="G288">
        <f>334.57831644912*(PI()/180)</f>
        <v>5.8394932278166429</v>
      </c>
      <c r="H288">
        <f>563.242546429519*(PI()/180)</f>
        <v>9.8304369225121349</v>
      </c>
    </row>
    <row r="289" spans="1:8" x14ac:dyDescent="0.3">
      <c r="A289" s="1">
        <v>285</v>
      </c>
      <c r="B289" s="2">
        <v>4.2400000000000029</v>
      </c>
      <c r="C289">
        <v>0.81247492983107317</v>
      </c>
      <c r="D289">
        <v>0.58235021054916425</v>
      </c>
      <c r="E289" s="3">
        <v>-46.158861192315911</v>
      </c>
      <c r="F289">
        <f>-68.5348400604084*(PI()/180)</f>
        <v>-1.1961586113818361</v>
      </c>
      <c r="G289">
        <f>324.007907415307*(PI()/180)</f>
        <v>5.6550047868940636</v>
      </c>
      <c r="H289">
        <f>554.443584402516*(PI()/180)</f>
        <v>9.6768660643829776</v>
      </c>
    </row>
    <row r="290" spans="1:8" x14ac:dyDescent="0.3">
      <c r="A290" s="1">
        <v>286</v>
      </c>
      <c r="B290" s="2">
        <v>4.2454603124997954</v>
      </c>
      <c r="C290">
        <v>0.81326536682621753</v>
      </c>
      <c r="D290">
        <v>0.58311727657112677</v>
      </c>
      <c r="E290" s="3">
        <v>-45.784635607449559</v>
      </c>
      <c r="F290">
        <f>-93.7573362571312*(PI()/180)</f>
        <v>-1.6363742155863967</v>
      </c>
      <c r="G290">
        <f>321.27798557414*(PI()/180)</f>
        <v>5.6073586624435858</v>
      </c>
      <c r="H290">
        <f>552.095047228574*(PI()/180)</f>
        <v>9.635876358092208</v>
      </c>
    </row>
    <row r="291" spans="1:8" x14ac:dyDescent="0.3">
      <c r="A291" s="1">
        <v>287</v>
      </c>
      <c r="B291" s="2">
        <v>4.2572569276931693</v>
      </c>
      <c r="C291">
        <v>0.81492502303283865</v>
      </c>
      <c r="D291">
        <v>0.58473817852515375</v>
      </c>
      <c r="E291" s="3">
        <v>-45.103181987101813</v>
      </c>
      <c r="F291">
        <f>-43.6432019439642*(PI()/180)</f>
        <v>-0.76171757003496499</v>
      </c>
      <c r="G291">
        <f>315.315838550992*(PI()/180)</f>
        <v>5.5032995664016813</v>
      </c>
      <c r="H291">
        <f>546.857004226415*(PI()/180)</f>
        <v>9.5444552613434972</v>
      </c>
    </row>
    <row r="292" spans="1:8" x14ac:dyDescent="0.3">
      <c r="A292" s="1">
        <v>288</v>
      </c>
      <c r="B292" s="2">
        <v>4.2800000000000029</v>
      </c>
      <c r="C292">
        <v>0.8179327164225767</v>
      </c>
      <c r="D292">
        <v>0.58771072513123312</v>
      </c>
      <c r="E292" s="3">
        <v>-43.919798978663529</v>
      </c>
      <c r="F292">
        <f>-44.1069565037811*(PI()/180)</f>
        <v>-0.76981161402490783</v>
      </c>
      <c r="G292">
        <f>303.625538471102*(PI()/180)</f>
        <v>5.2992653394614377</v>
      </c>
      <c r="H292">
        <f>536.145875302339*(PI()/180)</f>
        <v>9.3575107950127574</v>
      </c>
    </row>
    <row r="293" spans="1:8" x14ac:dyDescent="0.3">
      <c r="A293" s="1">
        <v>289</v>
      </c>
      <c r="B293" s="2">
        <v>4.2933006175013748</v>
      </c>
      <c r="C293">
        <v>0.81965338393390941</v>
      </c>
      <c r="D293">
        <v>0.58939421109759194</v>
      </c>
      <c r="E293" s="3">
        <v>-43.333138384154623</v>
      </c>
      <c r="F293">
        <f>-61.4448654579496*(PI()/180)</f>
        <v>-1.0724152106861531</v>
      </c>
      <c r="G293">
        <f>296.707789436991*(PI()/180)</f>
        <v>5.1785278419895517</v>
      </c>
      <c r="H293">
        <f>529.523330238543*(PI()/180)</f>
        <v>9.2419255787878232</v>
      </c>
    </row>
    <row r="294" spans="1:8" x14ac:dyDescent="0.3">
      <c r="A294" s="1">
        <v>290</v>
      </c>
      <c r="B294" s="2">
        <v>4.3146190817054801</v>
      </c>
      <c r="C294">
        <v>0.8223407871473658</v>
      </c>
      <c r="D294">
        <v>0.59223788801924571</v>
      </c>
      <c r="E294" s="3">
        <v>-41.892614944149493</v>
      </c>
      <c r="F294">
        <f>-61.7894914750184*(PI()/180)</f>
        <v>-1.0784300693720379</v>
      </c>
      <c r="G294">
        <f>285.566057712842*(PI()/180)</f>
        <v>4.9840679390292371</v>
      </c>
      <c r="H294">
        <f>518.385133209901*(PI()/180)</f>
        <v>9.0475273679021821</v>
      </c>
    </row>
    <row r="295" spans="1:8" x14ac:dyDescent="0.3">
      <c r="A295" s="1">
        <v>291</v>
      </c>
      <c r="B295" s="2">
        <v>4.3200000000000029</v>
      </c>
      <c r="C295">
        <v>0.82298507091792517</v>
      </c>
      <c r="D295">
        <v>0.59296796298246268</v>
      </c>
      <c r="E295" s="3">
        <v>-41.485649875021579</v>
      </c>
      <c r="F295">
        <f>-75.6666566761118*(PI()/180)</f>
        <v>-1.3206322929743002</v>
      </c>
      <c r="G295">
        <f>282.752954625307*(PI()/180)</f>
        <v>4.9349700279537441</v>
      </c>
      <c r="H295">
        <f>515.475730847206*(PI()/180)</f>
        <v>8.9967487174078506</v>
      </c>
    </row>
    <row r="296" spans="1:8" x14ac:dyDescent="0.3">
      <c r="A296" s="1">
        <v>292</v>
      </c>
      <c r="B296" s="2">
        <v>4.326055566432645</v>
      </c>
      <c r="C296">
        <v>0.82369338847422191</v>
      </c>
      <c r="D296">
        <v>0.59377014024212427</v>
      </c>
      <c r="E296" s="3">
        <v>-41.082177938832245</v>
      </c>
      <c r="F296">
        <f>-74.6443606621576*(PI()/180)</f>
        <v>-1.3027898616007851</v>
      </c>
      <c r="G296">
        <f>279.590534795789*(PI()/180)</f>
        <v>4.8797753895982812</v>
      </c>
      <c r="H296">
        <f>512.15580929032*(PI()/180)</f>
        <v>8.9388051553322416</v>
      </c>
    </row>
    <row r="297" spans="1:8" x14ac:dyDescent="0.3">
      <c r="A297" s="1">
        <v>293</v>
      </c>
      <c r="B297" s="2">
        <v>4.347742680688623</v>
      </c>
      <c r="C297">
        <v>0.82626534873434609</v>
      </c>
      <c r="D297">
        <v>0.59641237798303537</v>
      </c>
      <c r="E297" s="3">
        <v>-39.670923584712455</v>
      </c>
      <c r="F297">
        <f>-52.960755954802*(PI()/180)</f>
        <v>-0.92433956575648724</v>
      </c>
      <c r="G297">
        <f>268.327571153817*(PI()/180)</f>
        <v>4.6831995905134711</v>
      </c>
      <c r="H297">
        <f>499.881942798827*(PI()/180)</f>
        <v>8.7245857731054954</v>
      </c>
    </row>
    <row r="298" spans="1:8" x14ac:dyDescent="0.3">
      <c r="A298" s="1">
        <v>294</v>
      </c>
      <c r="B298" s="2">
        <v>4.3578336558331765</v>
      </c>
      <c r="C298">
        <v>0.82737965066078312</v>
      </c>
      <c r="D298">
        <v>0.59764719494189944</v>
      </c>
      <c r="E298" s="3">
        <v>-39.073805313136525</v>
      </c>
      <c r="F298">
        <f>-69.3643629651727*(PI()/180)</f>
        <v>-1.2106365172906806</v>
      </c>
      <c r="G298">
        <f>263.140706906543*(PI()/180)</f>
        <v>4.5926717315445584</v>
      </c>
      <c r="H298">
        <f>493.974368233037*(PI()/180)</f>
        <v>8.6214791461253881</v>
      </c>
    </row>
    <row r="299" spans="1:8" x14ac:dyDescent="0.3">
      <c r="A299" s="1">
        <v>295</v>
      </c>
      <c r="B299" s="2">
        <v>4.360000000000003</v>
      </c>
      <c r="C299">
        <v>0.82760296014239831</v>
      </c>
      <c r="D299">
        <v>0.597923737845099</v>
      </c>
      <c r="E299" s="3">
        <v>-38.933354192552223</v>
      </c>
      <c r="F299">
        <f>-65.2887361472647*(PI()/180)</f>
        <v>-1.1395034102356065</v>
      </c>
      <c r="G299">
        <f>262.033145819297*(PI()/180)</f>
        <v>4.5733411439051439</v>
      </c>
      <c r="H299">
        <f>492.690449189789*(PI()/180)</f>
        <v>8.5990705314916394</v>
      </c>
    </row>
    <row r="300" spans="1:8" x14ac:dyDescent="0.3">
      <c r="A300" s="1">
        <v>296</v>
      </c>
      <c r="B300" s="2">
        <v>4.3702801562496134</v>
      </c>
      <c r="C300">
        <v>0.82866016436815593</v>
      </c>
      <c r="D300">
        <v>0.5992339645837651</v>
      </c>
      <c r="E300" s="3">
        <v>-38.262176430153254</v>
      </c>
      <c r="F300">
        <f>-61.147909608514*(PI()/180)</f>
        <v>-1.0672323533804462</v>
      </c>
      <c r="G300">
        <f>256.810889211522*(PI()/180)</f>
        <v>4.4821955717154447</v>
      </c>
      <c r="H300">
        <f>486.524157605205*(PI()/180)</f>
        <v>8.4914484407026372</v>
      </c>
    </row>
    <row r="301" spans="1:8" x14ac:dyDescent="0.3">
      <c r="A301" s="1">
        <v>297</v>
      </c>
      <c r="B301" s="2">
        <v>4.3806600763054995</v>
      </c>
      <c r="C301">
        <v>0.82971440189683565</v>
      </c>
      <c r="D301">
        <v>0.60055775049425875</v>
      </c>
      <c r="E301" s="3">
        <v>-37.605904342808529</v>
      </c>
      <c r="F301">
        <f>-74.0266956123948*(PI()/180)</f>
        <v>-1.2920095728079297</v>
      </c>
      <c r="G301">
        <f>251.602392188253*(PI()/180)</f>
        <v>4.3912901495790795</v>
      </c>
      <c r="H301">
        <f>480.177966920482*(PI()/180)</f>
        <v>8.3806865182948265</v>
      </c>
    </row>
    <row r="302" spans="1:8" x14ac:dyDescent="0.3">
      <c r="A302" s="1">
        <v>298</v>
      </c>
      <c r="B302" s="2">
        <v>4.400000000000003</v>
      </c>
      <c r="C302">
        <v>0.83157405192883838</v>
      </c>
      <c r="D302">
        <v>0.60299952915739663</v>
      </c>
      <c r="E302" s="3">
        <v>-36.415409187477486</v>
      </c>
      <c r="F302">
        <f>-61.9137796528711*(PI()/180)</f>
        <v>-1.0805993072968731</v>
      </c>
      <c r="G302">
        <f>242.109101994444*(PI()/180)</f>
        <v>4.225600978849811</v>
      </c>
      <c r="H302">
        <f>468.047328482755*(PI()/180)</f>
        <v>8.1689669371875073</v>
      </c>
    </row>
    <row r="303" spans="1:8" x14ac:dyDescent="0.3">
      <c r="A303" s="1">
        <v>299</v>
      </c>
      <c r="B303" s="2">
        <v>4.4057553515475227</v>
      </c>
      <c r="C303">
        <v>0.83212194646879589</v>
      </c>
      <c r="D303">
        <v>0.60372029418954865</v>
      </c>
      <c r="E303" s="3">
        <v>-36.059075535702888</v>
      </c>
      <c r="F303">
        <f>-49.6484943219452*(PI()/180)</f>
        <v>-0.8665296945756541</v>
      </c>
      <c r="G303">
        <f>239.345655030819*(PI()/180)</f>
        <v>4.1773697306303248</v>
      </c>
      <c r="H303">
        <f>464.363826897634*(PI()/180)</f>
        <v>8.104677706524722</v>
      </c>
    </row>
    <row r="304" spans="1:8" x14ac:dyDescent="0.3">
      <c r="A304" s="1">
        <v>300</v>
      </c>
      <c r="B304" s="2">
        <v>4.4221789234233988</v>
      </c>
      <c r="C304">
        <v>0.8336123859617498</v>
      </c>
      <c r="D304">
        <v>0.60577772998463031</v>
      </c>
      <c r="E304" s="3">
        <v>-35.109315680804627</v>
      </c>
      <c r="F304">
        <f>-72.98635017739*(PI()/180)</f>
        <v>-1.2738521196090036</v>
      </c>
      <c r="G304">
        <f>231.640645149721*(PI()/180)</f>
        <v>4.0428919393064593</v>
      </c>
      <c r="H304">
        <f>453.677150087764*(PI()/180)</f>
        <v>7.9181600100959635</v>
      </c>
    </row>
    <row r="305" spans="1:8" x14ac:dyDescent="0.3">
      <c r="A305" s="1">
        <v>301</v>
      </c>
      <c r="B305" s="2">
        <v>4.4376824009461471</v>
      </c>
      <c r="C305">
        <v>0.83501200028204825</v>
      </c>
      <c r="D305">
        <v>0.6077952827931743</v>
      </c>
      <c r="E305" s="3">
        <v>-34.066923259856864</v>
      </c>
      <c r="F305">
        <f>-63.3156101971234*(PI()/180)</f>
        <v>-1.1050658658490993</v>
      </c>
      <c r="G305">
        <f>224.644224692468*(PI()/180)</f>
        <v>3.9207813664735185</v>
      </c>
      <c r="H305">
        <f>443.363359377817*(PI()/180)</f>
        <v>7.7381504038457916</v>
      </c>
    </row>
    <row r="306" spans="1:8" x14ac:dyDescent="0.3">
      <c r="A306" s="1">
        <v>302</v>
      </c>
      <c r="B306" s="2">
        <v>4.4400000000000031</v>
      </c>
      <c r="C306">
        <v>0.83521081995113911</v>
      </c>
      <c r="D306">
        <v>0.60809337628396443</v>
      </c>
      <c r="E306" s="3">
        <v>-33.888563922688355</v>
      </c>
      <c r="F306">
        <f>-77.0713286191469*(PI()/180)</f>
        <v>-1.3451484432906489</v>
      </c>
      <c r="G306">
        <f>223.623813092121*(PI()/180)</f>
        <v>3.9029718243219089</v>
      </c>
      <c r="H306">
        <f>441.803666878776*(PI()/180)</f>
        <v>7.7109286344188526</v>
      </c>
    </row>
    <row r="307" spans="1:8" x14ac:dyDescent="0.3">
      <c r="A307" s="1">
        <v>303</v>
      </c>
      <c r="B307" s="2">
        <v>4.4489306200009153</v>
      </c>
      <c r="C307">
        <v>0.83597586920450273</v>
      </c>
      <c r="D307">
        <v>0.60924094111756222</v>
      </c>
      <c r="E307" s="3">
        <v>-33.200276182645112</v>
      </c>
      <c r="F307">
        <f>-65.8553115459679*(PI()/180)</f>
        <v>-1.1493920164037772</v>
      </c>
      <c r="G307">
        <f>219.758228042407*(PI()/180)</f>
        <v>3.8355046376885396</v>
      </c>
      <c r="H307">
        <f>435.75183708624*(PI()/180)</f>
        <v>7.605304278768819</v>
      </c>
    </row>
    <row r="308" spans="1:8" x14ac:dyDescent="0.3">
      <c r="A308" s="1">
        <v>304</v>
      </c>
      <c r="B308" s="2">
        <v>4.4793488904063992</v>
      </c>
      <c r="C308">
        <v>0.83832378572948285</v>
      </c>
      <c r="D308">
        <v>0.61291535679811371</v>
      </c>
      <c r="E308" s="3">
        <v>-31.516522610793483</v>
      </c>
      <c r="F308">
        <f>-63.5809108484423*(PI()/180)</f>
        <v>-1.1096962357222988</v>
      </c>
      <c r="G308">
        <f>207.467210392844*(PI()/180)</f>
        <v>3.6209859112829212</v>
      </c>
      <c r="H308">
        <f>414.675207329489*(PI()/180)</f>
        <v>7.2374476942897026</v>
      </c>
    </row>
    <row r="309" spans="1:8" x14ac:dyDescent="0.3">
      <c r="A309" s="1">
        <v>305</v>
      </c>
      <c r="B309" s="2">
        <v>4.4800000000000031</v>
      </c>
      <c r="C309">
        <v>0.83837164830004629</v>
      </c>
      <c r="D309">
        <v>0.61299263800964732</v>
      </c>
      <c r="E309" s="3">
        <v>-31.484676991253707</v>
      </c>
      <c r="F309">
        <f>-48.845948675695*(PI()/180)</f>
        <v>-0.85252263065104217</v>
      </c>
      <c r="G309">
        <f>207.220269053702*(PI()/180)</f>
        <v>3.6166759718556056</v>
      </c>
      <c r="H309">
        <f>414.21676253052*(PI()/180)</f>
        <v>7.229446323109058</v>
      </c>
    </row>
    <row r="310" spans="1:8" x14ac:dyDescent="0.3">
      <c r="A310" s="1">
        <v>306</v>
      </c>
      <c r="B310" s="2">
        <v>4.4986839062492958</v>
      </c>
      <c r="C310">
        <v>0.83974789991298771</v>
      </c>
      <c r="D310">
        <v>0.61520726485486976</v>
      </c>
      <c r="E310" s="3">
        <v>-30.57204315617664</v>
      </c>
      <c r="F310">
        <f>-53.3781065563286*(PI()/180)</f>
        <v>-0.9316237078883054</v>
      </c>
      <c r="G310">
        <f>200.452676926944*(PI()/180)</f>
        <v>3.4985592068116365</v>
      </c>
      <c r="H310">
        <f>400.943236976243*(PI()/180)</f>
        <v>6.9977795988393101</v>
      </c>
    </row>
    <row r="311" spans="1:8" x14ac:dyDescent="0.3">
      <c r="A311" s="1">
        <v>307</v>
      </c>
      <c r="B311" s="2">
        <v>4.5141413439406115</v>
      </c>
      <c r="C311">
        <v>0.84089337527469865</v>
      </c>
      <c r="D311">
        <v>0.61699539148111271</v>
      </c>
      <c r="E311" s="3">
        <v>-29.765412107312546</v>
      </c>
      <c r="F311">
        <f>-41.8851624494843*(PI()/180)</f>
        <v>-0.73103399247619383</v>
      </c>
      <c r="G311">
        <f>195.348079972723*(PI()/180)</f>
        <v>3.4094671829732048</v>
      </c>
      <c r="H311">
        <f>389.80032423644*(PI()/180)</f>
        <v>6.8032990832673228</v>
      </c>
    </row>
    <row r="312" spans="1:8" x14ac:dyDescent="0.3">
      <c r="A312" s="1">
        <v>308</v>
      </c>
      <c r="B312" s="2">
        <v>4.5200000000000031</v>
      </c>
      <c r="C312">
        <v>0.84127824319087385</v>
      </c>
      <c r="D312">
        <v>0.61765693176345082</v>
      </c>
      <c r="E312" s="3">
        <v>-29.52233910037258</v>
      </c>
      <c r="F312">
        <f>-39.9439880748172*(PI()/180)</f>
        <v>-0.69715410828291158</v>
      </c>
      <c r="G312">
        <f>193.536597533771*(PI()/180)</f>
        <v>3.3778508500714399</v>
      </c>
      <c r="H312">
        <f>385.540686545812*(PI()/180)</f>
        <v>6.7289543806238186</v>
      </c>
    </row>
    <row r="313" spans="1:8" x14ac:dyDescent="0.3">
      <c r="A313" s="1">
        <v>309</v>
      </c>
      <c r="B313" s="2">
        <v>4.5544201063733887</v>
      </c>
      <c r="C313">
        <v>0.84346315601582456</v>
      </c>
      <c r="D313">
        <v>0.6215351210403901</v>
      </c>
      <c r="E313" s="3">
        <v>-28.147457867855955</v>
      </c>
      <c r="F313">
        <f>-71.4056989699873*(PI()/180)</f>
        <v>-1.2462645517142021</v>
      </c>
      <c r="G313">
        <f>184.344728303455*(PI()/180)</f>
        <v>3.2174224675896625</v>
      </c>
      <c r="H313">
        <f>360.13294378068*(PI()/180)</f>
        <v>6.2855056138725089</v>
      </c>
    </row>
    <row r="314" spans="1:8" x14ac:dyDescent="0.3">
      <c r="A314" s="1">
        <v>310</v>
      </c>
      <c r="B314" s="2">
        <v>4.5600000000000032</v>
      </c>
      <c r="C314">
        <v>0.843776166392469</v>
      </c>
      <c r="D314">
        <v>0.62218052538491386</v>
      </c>
      <c r="E314" s="3">
        <v>-27.907075314136073</v>
      </c>
      <c r="F314">
        <f>-43.1563032574471*(PI()/180)</f>
        <v>-0.75321958483160623</v>
      </c>
      <c r="G314">
        <f>183.099093590788*(PI()/180)</f>
        <v>3.195682040576493</v>
      </c>
      <c r="H314">
        <f>355.955288000985*(PI()/180)</f>
        <v>6.2125917655018519</v>
      </c>
    </row>
    <row r="315" spans="1:8" x14ac:dyDescent="0.3">
      <c r="A315" s="1">
        <v>311</v>
      </c>
      <c r="B315" s="2">
        <v>4.5695558850913578</v>
      </c>
      <c r="C315">
        <v>0.84431158787850424</v>
      </c>
      <c r="D315">
        <v>0.62328578500612686</v>
      </c>
      <c r="E315" s="3">
        <v>-27.494689295986309</v>
      </c>
      <c r="F315">
        <f>25.0421025759153*(PI()/180)</f>
        <v>0.43706714157187537</v>
      </c>
      <c r="G315">
        <f>181.131942319058*(PI()/180)</f>
        <v>3.1613487740000203</v>
      </c>
      <c r="H315">
        <f>348.76464232866*(PI()/180)</f>
        <v>6.0870913231755033</v>
      </c>
    </row>
    <row r="316" spans="1:8" x14ac:dyDescent="0.3">
      <c r="A316" s="1">
        <v>312</v>
      </c>
      <c r="B316" s="2">
        <v>4.5884500823976957</v>
      </c>
      <c r="C316">
        <v>0.84532001454819405</v>
      </c>
      <c r="D316">
        <v>0.62526568981608177</v>
      </c>
      <c r="E316" s="3">
        <v>-26.579714769092597</v>
      </c>
      <c r="F316">
        <f>-38.3794511801842*(PI()/180)</f>
        <v>-0.66984778820263846</v>
      </c>
      <c r="G316">
        <f>177.879139722301*(PI()/180)</f>
        <v>3.1045766587691834</v>
      </c>
      <c r="H316">
        <f>334.417512775055*(PI()/180)</f>
        <v>5.8366866742549091</v>
      </c>
    </row>
    <row r="317" spans="1:8" x14ac:dyDescent="0.3">
      <c r="A317" s="1">
        <v>313</v>
      </c>
      <c r="B317" s="2">
        <v>4.6000000000000032</v>
      </c>
      <c r="C317">
        <v>0.84592128616161222</v>
      </c>
      <c r="D317">
        <v>0.6264616407623389</v>
      </c>
      <c r="E317" s="3">
        <v>-26.005348270110765</v>
      </c>
      <c r="F317">
        <f>-49.8687231785623*(PI()/180)</f>
        <v>-0.87037341323152417</v>
      </c>
      <c r="G317">
        <f>176.322219687085*(PI()/180)</f>
        <v>3.0774032779643936</v>
      </c>
      <c r="H317">
        <f>325.566193940887*(PI()/180)</f>
        <v>5.6822020174548893</v>
      </c>
    </row>
    <row r="318" spans="1:8" x14ac:dyDescent="0.3">
      <c r="A318" s="1">
        <v>314</v>
      </c>
      <c r="B318" s="2">
        <v>4.6185006100067998</v>
      </c>
      <c r="C318">
        <v>0.84688349943037022</v>
      </c>
      <c r="D318">
        <v>0.62837611730975884</v>
      </c>
      <c r="E318" s="3">
        <v>-25.082753967440411</v>
      </c>
      <c r="F318">
        <f>-37.8760084640889*(PI()/180)</f>
        <v>-0.66106105521159098</v>
      </c>
      <c r="G318">
        <f>174.539616475613*(PI()/180)</f>
        <v>3.046290982667581</v>
      </c>
      <c r="H318">
        <f>311.267378877287*(PI()/180)</f>
        <v>5.4326406154613087</v>
      </c>
    </row>
    <row r="319" spans="1:8" x14ac:dyDescent="0.3">
      <c r="A319" s="1">
        <v>315</v>
      </c>
      <c r="B319" s="2">
        <v>4.6362047314202037</v>
      </c>
      <c r="C319">
        <v>0.84769178601885842</v>
      </c>
      <c r="D319">
        <v>0.63011785148787458</v>
      </c>
      <c r="E319" s="3">
        <v>-24.441699786095967</v>
      </c>
      <c r="F319">
        <f>-25.3195288888719*(PI()/180)</f>
        <v>-0.44190914416463606</v>
      </c>
      <c r="G319">
        <f>173.686443842322*(PI()/180)</f>
        <v>3.0314003111287429</v>
      </c>
      <c r="H319">
        <f>297.453034895702*(PI()/180)</f>
        <v>5.1915348289795933</v>
      </c>
    </row>
    <row r="320" spans="1:8" x14ac:dyDescent="0.3">
      <c r="A320" s="1">
        <v>316</v>
      </c>
      <c r="B320" s="2">
        <v>4.6400000000000032</v>
      </c>
      <c r="C320">
        <v>0.84786015754804289</v>
      </c>
      <c r="D320">
        <v>0.6304752127686265</v>
      </c>
      <c r="E320" s="3">
        <v>-24.342144764630078</v>
      </c>
      <c r="F320">
        <f>-26.1572453450152*(PI()/180)</f>
        <v>-0.45653005452247503</v>
      </c>
      <c r="G320">
        <f>173.615575998207*(PI()/180)</f>
        <v>3.0301634339151455</v>
      </c>
      <c r="H320">
        <f>294.475804365518*(PI()/180)</f>
        <v>5.1395723536369768</v>
      </c>
    </row>
    <row r="321" spans="1:8" x14ac:dyDescent="0.3">
      <c r="A321" s="1">
        <v>317</v>
      </c>
      <c r="B321" s="2">
        <v>4.6585701337998113</v>
      </c>
      <c r="C321">
        <v>0.84868403272759974</v>
      </c>
      <c r="D321">
        <v>0.63222268878404986</v>
      </c>
      <c r="E321" s="3">
        <v>-23.856400309400048</v>
      </c>
      <c r="F321">
        <f>-31.9642611543881*(PI()/180)</f>
        <v>-0.55788160011139543</v>
      </c>
      <c r="G321">
        <f>173.856805060591*(PI()/180)</f>
        <v>3.0343736753052477</v>
      </c>
      <c r="H321">
        <f>279.832211511525*(PI()/180)</f>
        <v>4.8839934440132851</v>
      </c>
    </row>
    <row r="322" spans="1:8" x14ac:dyDescent="0.3">
      <c r="A322" s="1">
        <v>318</v>
      </c>
      <c r="B322" s="2">
        <v>4.6703566082796852</v>
      </c>
      <c r="C322">
        <v>0.84915570327873535</v>
      </c>
      <c r="D322">
        <v>0.63331162389540319</v>
      </c>
      <c r="E322" s="3">
        <v>-23.442316977871535</v>
      </c>
      <c r="F322">
        <f>-25.0320384673506*(PI()/180)</f>
        <v>-0.4368914897411435</v>
      </c>
      <c r="G322">
        <f>174.529483605403*(PI()/180)</f>
        <v>3.046114130719749</v>
      </c>
      <c r="H322">
        <f>270.475619515584*(PI()/180)</f>
        <v>4.7206901069183678</v>
      </c>
    </row>
    <row r="323" spans="1:8" x14ac:dyDescent="0.3">
      <c r="A323" s="1">
        <v>319</v>
      </c>
      <c r="B323" s="2">
        <v>4.6800000000000033</v>
      </c>
      <c r="C323">
        <v>0.84953739506745241</v>
      </c>
      <c r="D323">
        <v>0.63413480805661349</v>
      </c>
      <c r="E323" s="3">
        <v>-23.255544715518933</v>
      </c>
      <c r="F323">
        <f>-19.2478345369952*(PI()/180)</f>
        <v>-0.33593808654964447</v>
      </c>
      <c r="G323">
        <f>175.388762699698*(PI()/180)</f>
        <v>3.061111380108744</v>
      </c>
      <c r="H323">
        <f>262.786519274878*(PI()/180)</f>
        <v>4.5864899912021579</v>
      </c>
    </row>
    <row r="324" spans="1:8" x14ac:dyDescent="0.3">
      <c r="A324" s="1">
        <v>320</v>
      </c>
      <c r="B324" s="2">
        <v>4.6892356249996539</v>
      </c>
      <c r="C324">
        <v>0.84990311026135523</v>
      </c>
      <c r="D324">
        <v>0.6349225511861385</v>
      </c>
      <c r="E324" s="3">
        <v>-23.077775581059232</v>
      </c>
      <c r="F324">
        <f>-24.6126903350194*(PI()/180)</f>
        <v>-0.42957248411987464</v>
      </c>
      <c r="G324">
        <f>176.478043781265*(PI()/180)</f>
        <v>3.0801229214617716</v>
      </c>
      <c r="H324">
        <f>255.395477685959*(PI()/180)</f>
        <v>4.4574919803236899</v>
      </c>
    </row>
    <row r="325" spans="1:8" x14ac:dyDescent="0.3">
      <c r="A325" s="1">
        <v>321</v>
      </c>
      <c r="B325" s="2">
        <v>4.7176401039191074</v>
      </c>
      <c r="C325">
        <v>0.85091579110717841</v>
      </c>
      <c r="D325">
        <v>0.63734529351482028</v>
      </c>
      <c r="E325" s="3">
        <v>-22.590233095443267</v>
      </c>
      <c r="F325">
        <f>-20.9251169025174*(PI()/180)</f>
        <v>-0.36521218631364527</v>
      </c>
      <c r="G325">
        <f>181.515223732773*(PI()/180)</f>
        <v>3.1680382966310456</v>
      </c>
      <c r="H325">
        <f>232.511558934037*(PI()/180)</f>
        <v>4.0580922523437843</v>
      </c>
    </row>
    <row r="326" spans="1:8" x14ac:dyDescent="0.3">
      <c r="A326" s="1">
        <v>322</v>
      </c>
      <c r="B326" s="2">
        <v>4.7200000000000033</v>
      </c>
      <c r="C326">
        <v>0.85099682030832158</v>
      </c>
      <c r="D326">
        <v>0.63754683031659454</v>
      </c>
      <c r="E326" s="3">
        <v>-22.5500843378544</v>
      </c>
      <c r="F326">
        <f>-17.2405415932914*(PI()/180)</f>
        <v>-0.30090421562996483</v>
      </c>
      <c r="G326">
        <f>182.051379967103*(PI()/180)</f>
        <v>3.1773959882251908</v>
      </c>
      <c r="H326">
        <f>230.600738668966*(PI()/180)</f>
        <v>4.0247421473044716</v>
      </c>
    </row>
    <row r="327" spans="1:8" x14ac:dyDescent="0.3">
      <c r="A327" s="1">
        <v>323</v>
      </c>
      <c r="B327" s="2">
        <v>4.7600000000000033</v>
      </c>
      <c r="C327">
        <v>0.85239916908832047</v>
      </c>
      <c r="D327">
        <v>0.64096245553670361</v>
      </c>
      <c r="E327" s="3">
        <v>-21.899208785371307</v>
      </c>
      <c r="F327">
        <f>-16.1416029230474*(PI()/180)</f>
        <v>-0.28172411755671806</v>
      </c>
      <c r="G327">
        <f>194.013027975967*(PI()/180)</f>
        <v>3.3861661299444883</v>
      </c>
      <c r="H327">
        <f>198.020862547784*(PI()/180)</f>
        <v>3.4561160390979588</v>
      </c>
    </row>
    <row r="328" spans="1:8" x14ac:dyDescent="0.3">
      <c r="A328" s="1">
        <v>324</v>
      </c>
      <c r="B328" s="2">
        <v>4.7759651487512738</v>
      </c>
      <c r="C328">
        <v>0.85296037578375583</v>
      </c>
      <c r="D328">
        <v>0.64232506660434519</v>
      </c>
      <c r="E328" s="3">
        <v>-21.641504290280601</v>
      </c>
      <c r="F328">
        <f>-25.1177604772219*(PI()/180)</f>
        <v>-0.43838762105482404</v>
      </c>
      <c r="G328">
        <f>200.358300971887*(PI()/180)</f>
        <v>3.4969120356611811</v>
      </c>
      <c r="H328">
        <f>184.930125560282*(PI()/180)</f>
        <v>3.227639577153449</v>
      </c>
    </row>
    <row r="329" spans="1:8" x14ac:dyDescent="0.3">
      <c r="A329" s="1">
        <v>325</v>
      </c>
      <c r="B329" s="2">
        <v>4.7860110225966626</v>
      </c>
      <c r="C329">
        <v>0.85331779790925422</v>
      </c>
      <c r="D329">
        <v>0.64321465709742687</v>
      </c>
      <c r="E329" s="3">
        <v>-21.543392907186991</v>
      </c>
      <c r="F329">
        <f>10.4362524305153*(PI()/180)</f>
        <v>0.1821469664817523</v>
      </c>
      <c r="G329">
        <f>204.828837439677*(PI()/180)</f>
        <v>3.5749376163545969</v>
      </c>
      <c r="H329">
        <f>176.672045889399*(PI()/180)</f>
        <v>3.0835088970045335</v>
      </c>
    </row>
    <row r="330" spans="1:8" x14ac:dyDescent="0.3">
      <c r="A330" s="1">
        <v>326</v>
      </c>
      <c r="B330" s="2">
        <v>4.8000000000000034</v>
      </c>
      <c r="C330">
        <v>0.8537513326617292</v>
      </c>
      <c r="D330">
        <v>0.64433635900256681</v>
      </c>
      <c r="E330" s="3">
        <v>-21.681824850859467</v>
      </c>
      <c r="F330">
        <f>10.2021923187694*(PI()/180)</f>
        <v>0.1780618468842006</v>
      </c>
      <c r="G330">
        <f>211.683306901834*(PI()/180)</f>
        <v>3.6945706769466331</v>
      </c>
      <c r="H330">
        <f>165.149290911331*(PI()/180)</f>
        <v>2.8823988837366659</v>
      </c>
    </row>
    <row r="331" spans="1:8" x14ac:dyDescent="0.3">
      <c r="A331" s="1">
        <v>327</v>
      </c>
      <c r="B331" s="2">
        <v>4.8020807762524234</v>
      </c>
      <c r="C331">
        <v>0.85381546077040493</v>
      </c>
      <c r="D331">
        <v>0.64450296850584232</v>
      </c>
      <c r="E331" s="3">
        <v>-21.703054810139694</v>
      </c>
      <c r="F331">
        <f>19.6720251524035*(PI()/180)</f>
        <v>0.34334160944458114</v>
      </c>
      <c r="G331">
        <f>212.766374130186*(PI()/180)</f>
        <v>3.7134737661018331</v>
      </c>
      <c r="H331">
        <f>163.433266236083*(PI()/180)</f>
        <v>2.8524486031081211</v>
      </c>
    </row>
    <row r="332" spans="1:8" x14ac:dyDescent="0.3">
      <c r="A332" s="1">
        <v>328</v>
      </c>
      <c r="B332" s="2">
        <v>4.8400000000000034</v>
      </c>
      <c r="C332">
        <v>0.85501316772247105</v>
      </c>
      <c r="D332">
        <v>0.64751127784893869</v>
      </c>
      <c r="E332" s="3">
        <v>-22.079614998910717</v>
      </c>
      <c r="F332">
        <f>9.93547388320428*(PI()/180)</f>
        <v>0.17340673200782125</v>
      </c>
      <c r="G332">
        <f>235.471816920248*(PI()/180)</f>
        <v>4.1097585009116262</v>
      </c>
      <c r="H332">
        <f>132.088423759606*(PI()/180)</f>
        <v>2.3053778983746334</v>
      </c>
    </row>
    <row r="333" spans="1:8" x14ac:dyDescent="0.3">
      <c r="A333" s="1">
        <v>329</v>
      </c>
      <c r="B333" s="2">
        <v>4.8451381249998091</v>
      </c>
      <c r="C333">
        <v>0.8551754447164166</v>
      </c>
      <c r="D333">
        <v>0.64791888768859462</v>
      </c>
      <c r="E333" s="3">
        <v>-22.130670232224876</v>
      </c>
      <c r="F333">
        <f>18.7777058459893*(PI()/180)</f>
        <v>0.32773279298350139</v>
      </c>
      <c r="G333">
        <f>238.992016608768*(PI()/180)</f>
        <v>4.1711975758039692</v>
      </c>
      <c r="H333">
        <f>127.833198067937*(PI()/180)</f>
        <v>2.2311101996395606</v>
      </c>
    </row>
    <row r="334" spans="1:8" x14ac:dyDescent="0.3">
      <c r="A334" s="1">
        <v>330</v>
      </c>
      <c r="B334" s="2">
        <v>4.8712118860439597</v>
      </c>
      <c r="C334">
        <v>0.85600755054340216</v>
      </c>
      <c r="D334">
        <v>0.65005514294500699</v>
      </c>
      <c r="E334" s="3">
        <v>-22.518271066616837</v>
      </c>
      <c r="F334">
        <f>22.5013214696438*(PI()/180)</f>
        <v>0.39272214569497438</v>
      </c>
      <c r="G334">
        <f>258.547191951627*(PI()/180)</f>
        <v>4.5124997713416732</v>
      </c>
      <c r="H334">
        <f>106.225558595942*(PI()/180)</f>
        <v>1.8539857472693488</v>
      </c>
    </row>
    <row r="335" spans="1:8" x14ac:dyDescent="0.3">
      <c r="A335" s="1">
        <v>331</v>
      </c>
      <c r="B335" s="2">
        <v>4.8800000000000034</v>
      </c>
      <c r="C335">
        <v>0.85630446237900792</v>
      </c>
      <c r="D335">
        <v>0.6507927786391261</v>
      </c>
      <c r="E335" s="3">
        <v>-22.702335529421415</v>
      </c>
      <c r="F335">
        <f>20.8663849517533*(PI()/180)</f>
        <v>0.36418712039669304</v>
      </c>
      <c r="G335">
        <f>265.788158206755*(PI()/180)</f>
        <v>4.6388784735194681</v>
      </c>
      <c r="H335">
        <f>98.9406610926105*(PI()/180)</f>
        <v>1.7268403001659027</v>
      </c>
    </row>
    <row r="336" spans="1:8" x14ac:dyDescent="0.3">
      <c r="A336" s="1">
        <v>332</v>
      </c>
      <c r="B336" s="2">
        <v>4.8914868749995692</v>
      </c>
      <c r="C336">
        <v>0.85669218091018573</v>
      </c>
      <c r="D336">
        <v>0.6517564921460125</v>
      </c>
      <c r="E336" s="3">
        <v>-22.942028195806131</v>
      </c>
      <c r="F336">
        <f>25.8412663878494*(PI()/180)</f>
        <v>0.45101518135291424</v>
      </c>
      <c r="G336">
        <f>275.758346739215*(PI()/180)</f>
        <v>4.8128910904554765</v>
      </c>
      <c r="H336">
        <f>89.4199245842561*(PI()/180)</f>
        <v>1.5606721008802906</v>
      </c>
    </row>
    <row r="337" spans="1:8" x14ac:dyDescent="0.3">
      <c r="A337" s="1">
        <v>333</v>
      </c>
      <c r="B337" s="2">
        <v>4.9041819870793661</v>
      </c>
      <c r="C337">
        <v>0.8571410569822423</v>
      </c>
      <c r="D337">
        <v>0.65287501908787926</v>
      </c>
      <c r="E337" s="3">
        <v>-23.330074790596711</v>
      </c>
      <c r="F337">
        <f>50.8391520637309*(PI()/180)</f>
        <v>0.88731059243417465</v>
      </c>
      <c r="G337">
        <f>287.454463985392*(PI()/180)</f>
        <v>5.0170268461005509</v>
      </c>
      <c r="H337">
        <f>78.9021650364321*(PI()/180)</f>
        <v>1.3771025668376924</v>
      </c>
    </row>
    <row r="338" spans="1:8" x14ac:dyDescent="0.3">
      <c r="A338" s="1">
        <v>334</v>
      </c>
      <c r="B338" s="2">
        <v>4.9200000000000035</v>
      </c>
      <c r="C338">
        <v>0.85766862167362046</v>
      </c>
      <c r="D338">
        <v>0.65401063166101303</v>
      </c>
      <c r="E338" s="3">
        <v>-24.390610553684592</v>
      </c>
      <c r="F338">
        <f>67.1822302888001*(PI()/180)</f>
        <v>1.1725511173726235</v>
      </c>
      <c r="G338">
        <f>303.041930936899*(PI()/180)</f>
        <v>5.2890794664501577</v>
      </c>
      <c r="H338">
        <f>65.8084029103437*(PI()/180)</f>
        <v>1.1485733062645171</v>
      </c>
    </row>
    <row r="339" spans="1:8" x14ac:dyDescent="0.3">
      <c r="A339" s="1">
        <v>335</v>
      </c>
      <c r="B339" s="2">
        <v>4.938390153749932</v>
      </c>
      <c r="C339">
        <v>0.85827999124191823</v>
      </c>
      <c r="D339">
        <v>0.65532487542265661</v>
      </c>
      <c r="E339" s="3">
        <v>-25.626100260351546</v>
      </c>
      <c r="F339">
        <f>55.41474666458*(PI()/180)</f>
        <v>0.96716978345546611</v>
      </c>
      <c r="G339">
        <f>322.610141710155*(PI()/180)</f>
        <v>5.6306091731676933</v>
      </c>
      <c r="H339">
        <f>50.60909639658*(PI()/180)</f>
        <v>0.88329536357951854</v>
      </c>
    </row>
    <row r="340" spans="1:8" x14ac:dyDescent="0.3">
      <c r="A340" s="1">
        <v>336</v>
      </c>
      <c r="B340" s="2">
        <v>4.9600000000000035</v>
      </c>
      <c r="C340">
        <v>0.85903739096446452</v>
      </c>
      <c r="D340">
        <v>0.6569178469735133</v>
      </c>
      <c r="E340" s="3">
        <v>-27.229369137699763</v>
      </c>
      <c r="F340">
        <f>73.7952520181498*(PI()/180)</f>
        <v>1.2879701200557045</v>
      </c>
      <c r="G340">
        <f>347.642735286225*(PI()/180)</f>
        <v>6.0675103513836977</v>
      </c>
      <c r="H340">
        <f>32.794049212806*(PI()/180)</f>
        <v>0.57236413382451856</v>
      </c>
    </row>
    <row r="341" spans="1:8" x14ac:dyDescent="0.3">
      <c r="A341" s="1">
        <v>337</v>
      </c>
      <c r="B341" s="2">
        <v>4.9817843749991795</v>
      </c>
      <c r="C341">
        <v>0.85979262012348689</v>
      </c>
      <c r="D341">
        <v>0.65851364711794569</v>
      </c>
      <c r="E341" s="3">
        <v>-28.836957630621761</v>
      </c>
      <c r="F341">
        <f>81.872124368907*(PI()/180)</f>
        <v>1.4289381358397109</v>
      </c>
      <c r="G341">
        <f>375.169073296736*(PI()/180)</f>
        <v>6.5479355806839852</v>
      </c>
      <c r="H341">
        <f>14.9002458355656*(PI()/180)</f>
        <v>0.26005834918719267</v>
      </c>
    </row>
    <row r="342" spans="1:8" ht="15" thickBot="1" x14ac:dyDescent="0.35">
      <c r="A342" s="4">
        <v>338</v>
      </c>
      <c r="B342" s="5">
        <v>5</v>
      </c>
      <c r="C342">
        <v>0.86053380480058617</v>
      </c>
      <c r="D342">
        <v>0.65997319288591583</v>
      </c>
      <c r="E342" s="6">
        <v>-30.575054341856674</v>
      </c>
      <c r="F342">
        <f>95.419924561143*(PI()/180)</f>
        <v>1.665391855596551</v>
      </c>
      <c r="G342">
        <f>400.000171430272*(PI()/180)</f>
        <v>6.9813200000000002</v>
      </c>
      <c r="H342">
        <f>-1.17052768673602E-14*(PI()/180)</f>
        <v>-2.0429562119296246E-16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jstnc</dc:creator>
  <cp:lastModifiedBy>Shahrul Kamil</cp:lastModifiedBy>
  <dcterms:created xsi:type="dcterms:W3CDTF">2021-02-01T09:37:57Z</dcterms:created>
  <dcterms:modified xsi:type="dcterms:W3CDTF">2021-02-04T23:23:43Z</dcterms:modified>
</cp:coreProperties>
</file>