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f9434976b09689e/Desktop/UCLA/ACADEMIC/ECE183DA/"/>
    </mc:Choice>
  </mc:AlternateContent>
  <xr:revisionPtr revIDLastSave="26" documentId="13_ncr:1_{1D2DC953-773D-4FA0-A748-3587459D48D0}" xr6:coauthVersionLast="46" xr6:coauthVersionMax="46" xr10:uidLastSave="{4B2171C7-DC39-4DAB-B049-09B57B705D87}"/>
  <bookViews>
    <workbookView xWindow="-108" yWindow="-108" windowWidth="23256" windowHeight="12576" activeTab="6" xr2:uid="{47B388CD-F95B-4C9D-BC78-D8460BE66167}"/>
  </bookViews>
  <sheets>
    <sheet name="Plot3" sheetId="7" r:id="rId1"/>
    <sheet name="Plot2" sheetId="6" r:id="rId2"/>
    <sheet name="Angular displacement" sheetId="5" r:id="rId3"/>
    <sheet name="angular velocity of right wheel" sheetId="4" r:id="rId4"/>
    <sheet name="angular velocity left wheel" sheetId="3" r:id="rId5"/>
    <sheet name="Plot5" sheetId="2" r:id="rId6"/>
    <sheet name="Sheet1" sheetId="1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26" i="1" l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H626" i="1"/>
  <c r="G626" i="1"/>
  <c r="H625" i="1"/>
  <c r="G625" i="1"/>
  <c r="H624" i="1"/>
  <c r="G624" i="1"/>
  <c r="H623" i="1"/>
  <c r="G623" i="1"/>
  <c r="H622" i="1"/>
  <c r="G622" i="1"/>
  <c r="H621" i="1"/>
  <c r="G621" i="1"/>
  <c r="H620" i="1"/>
  <c r="G620" i="1"/>
  <c r="H619" i="1"/>
  <c r="G619" i="1"/>
  <c r="H618" i="1"/>
  <c r="G618" i="1"/>
  <c r="H617" i="1"/>
  <c r="G617" i="1"/>
  <c r="H616" i="1"/>
  <c r="G616" i="1"/>
  <c r="H615" i="1"/>
  <c r="G615" i="1"/>
  <c r="H614" i="1"/>
  <c r="G614" i="1"/>
  <c r="H613" i="1"/>
  <c r="G613" i="1"/>
  <c r="H612" i="1"/>
  <c r="G612" i="1"/>
  <c r="H611" i="1"/>
  <c r="G611" i="1"/>
  <c r="H610" i="1"/>
  <c r="G610" i="1"/>
  <c r="H609" i="1"/>
  <c r="G609" i="1"/>
  <c r="H608" i="1"/>
  <c r="G608" i="1"/>
  <c r="H607" i="1"/>
  <c r="G607" i="1"/>
  <c r="H606" i="1"/>
  <c r="G606" i="1"/>
  <c r="H605" i="1"/>
  <c r="G605" i="1"/>
  <c r="H604" i="1"/>
  <c r="G604" i="1"/>
  <c r="H603" i="1"/>
  <c r="G603" i="1"/>
  <c r="H602" i="1"/>
  <c r="G602" i="1"/>
  <c r="H601" i="1"/>
  <c r="G601" i="1"/>
  <c r="H600" i="1"/>
  <c r="G600" i="1"/>
  <c r="H599" i="1"/>
  <c r="G599" i="1"/>
  <c r="H598" i="1"/>
  <c r="G598" i="1"/>
  <c r="H597" i="1"/>
  <c r="G597" i="1"/>
  <c r="H596" i="1"/>
  <c r="G596" i="1"/>
  <c r="H595" i="1"/>
  <c r="G595" i="1"/>
  <c r="H594" i="1"/>
  <c r="G594" i="1"/>
  <c r="H593" i="1"/>
  <c r="G593" i="1"/>
  <c r="H592" i="1"/>
  <c r="G592" i="1"/>
  <c r="H591" i="1"/>
  <c r="G591" i="1"/>
  <c r="H590" i="1"/>
  <c r="G590" i="1"/>
  <c r="H589" i="1"/>
  <c r="G589" i="1"/>
  <c r="H588" i="1"/>
  <c r="G588" i="1"/>
  <c r="H587" i="1"/>
  <c r="G587" i="1"/>
  <c r="H586" i="1"/>
  <c r="G586" i="1"/>
  <c r="H585" i="1"/>
  <c r="G585" i="1"/>
  <c r="H584" i="1"/>
  <c r="G584" i="1"/>
  <c r="H583" i="1"/>
  <c r="G583" i="1"/>
  <c r="H582" i="1"/>
  <c r="G582" i="1"/>
  <c r="H581" i="1"/>
  <c r="G581" i="1"/>
  <c r="H580" i="1"/>
  <c r="G580" i="1"/>
  <c r="H579" i="1"/>
  <c r="G579" i="1"/>
  <c r="H578" i="1"/>
  <c r="G578" i="1"/>
  <c r="H577" i="1"/>
  <c r="G577" i="1"/>
  <c r="H576" i="1"/>
  <c r="G576" i="1"/>
  <c r="H575" i="1"/>
  <c r="G575" i="1"/>
  <c r="H574" i="1"/>
  <c r="G574" i="1"/>
  <c r="H573" i="1"/>
  <c r="G573" i="1"/>
  <c r="H572" i="1"/>
  <c r="G572" i="1"/>
  <c r="H571" i="1"/>
  <c r="G571" i="1"/>
  <c r="H570" i="1"/>
  <c r="G570" i="1"/>
  <c r="H569" i="1"/>
  <c r="G569" i="1"/>
  <c r="H568" i="1"/>
  <c r="G568" i="1"/>
  <c r="H567" i="1"/>
  <c r="G567" i="1"/>
  <c r="H566" i="1"/>
  <c r="G566" i="1"/>
  <c r="H565" i="1"/>
  <c r="G565" i="1"/>
  <c r="H564" i="1"/>
  <c r="G564" i="1"/>
  <c r="H563" i="1"/>
  <c r="G563" i="1"/>
  <c r="H562" i="1"/>
  <c r="G562" i="1"/>
  <c r="H561" i="1"/>
  <c r="G561" i="1"/>
  <c r="H560" i="1"/>
  <c r="G560" i="1"/>
  <c r="H559" i="1"/>
  <c r="G559" i="1"/>
  <c r="H558" i="1"/>
  <c r="G558" i="1"/>
  <c r="H557" i="1"/>
  <c r="G557" i="1"/>
  <c r="H556" i="1"/>
  <c r="G556" i="1"/>
  <c r="H555" i="1"/>
  <c r="G555" i="1"/>
  <c r="H554" i="1"/>
  <c r="G554" i="1"/>
  <c r="H553" i="1"/>
  <c r="G553" i="1"/>
  <c r="H552" i="1"/>
  <c r="G552" i="1"/>
  <c r="H551" i="1"/>
  <c r="G551" i="1"/>
  <c r="H550" i="1"/>
  <c r="G550" i="1"/>
  <c r="H549" i="1"/>
  <c r="G549" i="1"/>
  <c r="H548" i="1"/>
  <c r="G548" i="1"/>
  <c r="H547" i="1"/>
  <c r="G547" i="1"/>
  <c r="H546" i="1"/>
  <c r="G546" i="1"/>
  <c r="H545" i="1"/>
  <c r="G545" i="1"/>
  <c r="H544" i="1"/>
  <c r="G544" i="1"/>
  <c r="H543" i="1"/>
  <c r="G543" i="1"/>
  <c r="H542" i="1"/>
  <c r="G542" i="1"/>
  <c r="H541" i="1"/>
  <c r="G541" i="1"/>
  <c r="H540" i="1"/>
  <c r="G540" i="1"/>
  <c r="H539" i="1"/>
  <c r="G539" i="1"/>
  <c r="H538" i="1"/>
  <c r="G538" i="1"/>
  <c r="H537" i="1"/>
  <c r="G537" i="1"/>
  <c r="H536" i="1"/>
  <c r="G536" i="1"/>
  <c r="H535" i="1"/>
  <c r="G535" i="1"/>
  <c r="H534" i="1"/>
  <c r="G534" i="1"/>
  <c r="H533" i="1"/>
  <c r="G533" i="1"/>
  <c r="H532" i="1"/>
  <c r="G532" i="1"/>
  <c r="H531" i="1"/>
  <c r="G531" i="1"/>
  <c r="H530" i="1"/>
  <c r="G530" i="1"/>
  <c r="H529" i="1"/>
  <c r="G529" i="1"/>
  <c r="H528" i="1"/>
  <c r="G528" i="1"/>
  <c r="H527" i="1"/>
  <c r="G527" i="1"/>
  <c r="H526" i="1"/>
  <c r="G526" i="1"/>
  <c r="H525" i="1"/>
  <c r="G525" i="1"/>
  <c r="H524" i="1"/>
  <c r="G524" i="1"/>
  <c r="H523" i="1"/>
  <c r="G523" i="1"/>
  <c r="H522" i="1"/>
  <c r="G522" i="1"/>
  <c r="H521" i="1"/>
  <c r="G521" i="1"/>
  <c r="H520" i="1"/>
  <c r="G520" i="1"/>
  <c r="H519" i="1"/>
  <c r="G519" i="1"/>
  <c r="H518" i="1"/>
  <c r="G518" i="1"/>
  <c r="H517" i="1"/>
  <c r="G517" i="1"/>
  <c r="H516" i="1"/>
  <c r="G516" i="1"/>
  <c r="H515" i="1"/>
  <c r="G515" i="1"/>
  <c r="H514" i="1"/>
  <c r="G514" i="1"/>
  <c r="H513" i="1"/>
  <c r="G513" i="1"/>
  <c r="H512" i="1"/>
  <c r="G512" i="1"/>
  <c r="H511" i="1"/>
  <c r="G511" i="1"/>
  <c r="H510" i="1"/>
  <c r="G510" i="1"/>
  <c r="H509" i="1"/>
  <c r="G509" i="1"/>
  <c r="H508" i="1"/>
  <c r="G508" i="1"/>
  <c r="H507" i="1"/>
  <c r="G507" i="1"/>
  <c r="H506" i="1"/>
  <c r="G506" i="1"/>
  <c r="H505" i="1"/>
  <c r="G505" i="1"/>
  <c r="H504" i="1"/>
  <c r="G504" i="1"/>
  <c r="H503" i="1"/>
  <c r="G503" i="1"/>
  <c r="H502" i="1"/>
  <c r="G502" i="1"/>
  <c r="H501" i="1"/>
  <c r="G501" i="1"/>
  <c r="H500" i="1"/>
  <c r="G500" i="1"/>
  <c r="H499" i="1"/>
  <c r="G499" i="1"/>
  <c r="H498" i="1"/>
  <c r="G498" i="1"/>
  <c r="H497" i="1"/>
  <c r="G497" i="1"/>
  <c r="H496" i="1"/>
  <c r="G496" i="1"/>
  <c r="H495" i="1"/>
  <c r="G495" i="1"/>
  <c r="H494" i="1"/>
  <c r="G494" i="1"/>
  <c r="H493" i="1"/>
  <c r="G493" i="1"/>
  <c r="H492" i="1"/>
  <c r="G492" i="1"/>
  <c r="H491" i="1"/>
  <c r="G491" i="1"/>
  <c r="H490" i="1"/>
  <c r="G490" i="1"/>
  <c r="H489" i="1"/>
  <c r="G489" i="1"/>
  <c r="H488" i="1"/>
  <c r="G488" i="1"/>
  <c r="H487" i="1"/>
  <c r="G487" i="1"/>
  <c r="H486" i="1"/>
  <c r="G486" i="1"/>
  <c r="H485" i="1"/>
  <c r="G485" i="1"/>
  <c r="H484" i="1"/>
  <c r="G484" i="1"/>
  <c r="H483" i="1"/>
  <c r="G483" i="1"/>
  <c r="H482" i="1"/>
  <c r="G482" i="1"/>
  <c r="H481" i="1"/>
  <c r="G481" i="1"/>
  <c r="H480" i="1"/>
  <c r="G480" i="1"/>
  <c r="H479" i="1"/>
  <c r="G479" i="1"/>
  <c r="H478" i="1"/>
  <c r="G478" i="1"/>
  <c r="H477" i="1"/>
  <c r="G477" i="1"/>
  <c r="H476" i="1"/>
  <c r="G476" i="1"/>
  <c r="H475" i="1"/>
  <c r="G475" i="1"/>
  <c r="H474" i="1"/>
  <c r="G474" i="1"/>
  <c r="H473" i="1"/>
  <c r="G473" i="1"/>
  <c r="H472" i="1"/>
  <c r="G472" i="1"/>
  <c r="H471" i="1"/>
  <c r="G471" i="1"/>
  <c r="H470" i="1"/>
  <c r="G470" i="1"/>
  <c r="H469" i="1"/>
  <c r="G469" i="1"/>
  <c r="H468" i="1"/>
  <c r="G468" i="1"/>
  <c r="H467" i="1"/>
  <c r="G467" i="1"/>
  <c r="H466" i="1"/>
  <c r="G466" i="1"/>
  <c r="H465" i="1"/>
  <c r="G465" i="1"/>
  <c r="H464" i="1"/>
  <c r="G464" i="1"/>
  <c r="H463" i="1"/>
  <c r="G463" i="1"/>
  <c r="H462" i="1"/>
  <c r="G462" i="1"/>
  <c r="H461" i="1"/>
  <c r="G461" i="1"/>
  <c r="H460" i="1"/>
  <c r="G460" i="1"/>
  <c r="H459" i="1"/>
  <c r="G459" i="1"/>
  <c r="H458" i="1"/>
  <c r="G458" i="1"/>
  <c r="H457" i="1"/>
  <c r="G457" i="1"/>
  <c r="H456" i="1"/>
  <c r="G456" i="1"/>
  <c r="H455" i="1"/>
  <c r="G455" i="1"/>
  <c r="H454" i="1"/>
  <c r="G454" i="1"/>
  <c r="H453" i="1"/>
  <c r="G453" i="1"/>
  <c r="H452" i="1"/>
  <c r="G452" i="1"/>
  <c r="H451" i="1"/>
  <c r="G451" i="1"/>
  <c r="H450" i="1"/>
  <c r="G450" i="1"/>
  <c r="H449" i="1"/>
  <c r="G449" i="1"/>
  <c r="H448" i="1"/>
  <c r="G448" i="1"/>
  <c r="H447" i="1"/>
  <c r="G447" i="1"/>
  <c r="H446" i="1"/>
  <c r="G446" i="1"/>
  <c r="H445" i="1"/>
  <c r="G445" i="1"/>
  <c r="H444" i="1"/>
  <c r="G444" i="1"/>
  <c r="H443" i="1"/>
  <c r="G443" i="1"/>
  <c r="H442" i="1"/>
  <c r="G442" i="1"/>
  <c r="H441" i="1"/>
  <c r="G441" i="1"/>
  <c r="H440" i="1"/>
  <c r="G440" i="1"/>
  <c r="H439" i="1"/>
  <c r="G439" i="1"/>
  <c r="H438" i="1"/>
  <c r="G438" i="1"/>
  <c r="H437" i="1"/>
  <c r="G437" i="1"/>
  <c r="H436" i="1"/>
  <c r="G436" i="1"/>
  <c r="H435" i="1"/>
  <c r="G435" i="1"/>
  <c r="H434" i="1"/>
  <c r="G434" i="1"/>
  <c r="H433" i="1"/>
  <c r="G433" i="1"/>
  <c r="H432" i="1"/>
  <c r="G432" i="1"/>
  <c r="H431" i="1"/>
  <c r="G431" i="1"/>
  <c r="H430" i="1"/>
  <c r="G430" i="1"/>
  <c r="H429" i="1"/>
  <c r="G429" i="1"/>
  <c r="H428" i="1"/>
  <c r="G428" i="1"/>
  <c r="H427" i="1"/>
  <c r="G427" i="1"/>
  <c r="H426" i="1"/>
  <c r="G426" i="1"/>
  <c r="H425" i="1"/>
  <c r="G425" i="1"/>
  <c r="H424" i="1"/>
  <c r="G424" i="1"/>
  <c r="H423" i="1"/>
  <c r="G423" i="1"/>
  <c r="H422" i="1"/>
  <c r="G422" i="1"/>
  <c r="H421" i="1"/>
  <c r="G421" i="1"/>
  <c r="H420" i="1"/>
  <c r="G420" i="1"/>
  <c r="H419" i="1"/>
  <c r="G419" i="1"/>
  <c r="H418" i="1"/>
  <c r="G418" i="1"/>
  <c r="H417" i="1"/>
  <c r="G417" i="1"/>
  <c r="H416" i="1"/>
  <c r="G416" i="1"/>
  <c r="H415" i="1"/>
  <c r="G415" i="1"/>
  <c r="H414" i="1"/>
  <c r="G414" i="1"/>
  <c r="H413" i="1"/>
  <c r="G413" i="1"/>
  <c r="H412" i="1"/>
  <c r="G412" i="1"/>
  <c r="H411" i="1"/>
  <c r="G411" i="1"/>
  <c r="H410" i="1"/>
  <c r="G410" i="1"/>
  <c r="H409" i="1"/>
  <c r="G409" i="1"/>
  <c r="H408" i="1"/>
  <c r="G408" i="1"/>
  <c r="H407" i="1"/>
  <c r="G407" i="1"/>
  <c r="H406" i="1"/>
  <c r="G406" i="1"/>
  <c r="H405" i="1"/>
  <c r="G405" i="1"/>
  <c r="H404" i="1"/>
  <c r="G404" i="1"/>
  <c r="H403" i="1"/>
  <c r="G403" i="1"/>
  <c r="H402" i="1"/>
  <c r="G402" i="1"/>
  <c r="H401" i="1"/>
  <c r="G401" i="1"/>
  <c r="H400" i="1"/>
  <c r="G400" i="1"/>
  <c r="H399" i="1"/>
  <c r="G399" i="1"/>
  <c r="H398" i="1"/>
  <c r="G398" i="1"/>
  <c r="H397" i="1"/>
  <c r="G397" i="1"/>
  <c r="H396" i="1"/>
  <c r="G396" i="1"/>
  <c r="H395" i="1"/>
  <c r="G395" i="1"/>
  <c r="H394" i="1"/>
  <c r="G394" i="1"/>
  <c r="H393" i="1"/>
  <c r="G393" i="1"/>
  <c r="H392" i="1"/>
  <c r="G392" i="1"/>
  <c r="H391" i="1"/>
  <c r="G391" i="1"/>
  <c r="H390" i="1"/>
  <c r="G390" i="1"/>
  <c r="H389" i="1"/>
  <c r="G389" i="1"/>
  <c r="H388" i="1"/>
  <c r="G388" i="1"/>
  <c r="H387" i="1"/>
  <c r="G387" i="1"/>
  <c r="H386" i="1"/>
  <c r="G386" i="1"/>
  <c r="H385" i="1"/>
  <c r="G385" i="1"/>
  <c r="H384" i="1"/>
  <c r="G384" i="1"/>
  <c r="H383" i="1"/>
  <c r="G383" i="1"/>
  <c r="H382" i="1"/>
  <c r="G382" i="1"/>
  <c r="H381" i="1"/>
  <c r="G381" i="1"/>
  <c r="H380" i="1"/>
  <c r="G380" i="1"/>
  <c r="H379" i="1"/>
  <c r="G379" i="1"/>
  <c r="H378" i="1"/>
  <c r="G378" i="1"/>
  <c r="H377" i="1"/>
  <c r="G377" i="1"/>
  <c r="H376" i="1"/>
  <c r="G376" i="1"/>
  <c r="H375" i="1"/>
  <c r="G375" i="1"/>
  <c r="H374" i="1"/>
  <c r="G374" i="1"/>
  <c r="H373" i="1"/>
  <c r="G373" i="1"/>
  <c r="H372" i="1"/>
  <c r="G372" i="1"/>
  <c r="H371" i="1"/>
  <c r="G371" i="1"/>
  <c r="H370" i="1"/>
  <c r="G370" i="1"/>
  <c r="H369" i="1"/>
  <c r="G369" i="1"/>
  <c r="H368" i="1"/>
  <c r="G368" i="1"/>
  <c r="H367" i="1"/>
  <c r="G367" i="1"/>
  <c r="H366" i="1"/>
  <c r="G366" i="1"/>
  <c r="H365" i="1"/>
  <c r="G365" i="1"/>
  <c r="H364" i="1"/>
  <c r="G364" i="1"/>
  <c r="H363" i="1"/>
  <c r="G363" i="1"/>
  <c r="H362" i="1"/>
  <c r="G362" i="1"/>
  <c r="H361" i="1"/>
  <c r="G361" i="1"/>
  <c r="H360" i="1"/>
  <c r="G360" i="1"/>
  <c r="H359" i="1"/>
  <c r="G359" i="1"/>
  <c r="H358" i="1"/>
  <c r="G358" i="1"/>
  <c r="H357" i="1"/>
  <c r="G357" i="1"/>
  <c r="H356" i="1"/>
  <c r="G356" i="1"/>
  <c r="H355" i="1"/>
  <c r="G355" i="1"/>
  <c r="H354" i="1"/>
  <c r="G354" i="1"/>
  <c r="H353" i="1"/>
  <c r="G353" i="1"/>
  <c r="H352" i="1"/>
  <c r="G352" i="1"/>
  <c r="H351" i="1"/>
  <c r="G351" i="1"/>
  <c r="H350" i="1"/>
  <c r="G350" i="1"/>
  <c r="H349" i="1"/>
  <c r="G349" i="1"/>
  <c r="H348" i="1"/>
  <c r="G348" i="1"/>
  <c r="H347" i="1"/>
  <c r="G347" i="1"/>
  <c r="H346" i="1"/>
  <c r="G346" i="1"/>
  <c r="H345" i="1"/>
  <c r="G345" i="1"/>
  <c r="H344" i="1"/>
  <c r="G344" i="1"/>
  <c r="H343" i="1"/>
  <c r="G343" i="1"/>
  <c r="H342" i="1"/>
  <c r="G342" i="1"/>
  <c r="H341" i="1"/>
  <c r="G341" i="1"/>
  <c r="H340" i="1"/>
  <c r="G340" i="1"/>
  <c r="H339" i="1"/>
  <c r="G339" i="1"/>
  <c r="H338" i="1"/>
  <c r="G338" i="1"/>
  <c r="H337" i="1"/>
  <c r="G337" i="1"/>
  <c r="H336" i="1"/>
  <c r="G336" i="1"/>
  <c r="H335" i="1"/>
  <c r="G335" i="1"/>
  <c r="H334" i="1"/>
  <c r="G334" i="1"/>
  <c r="H333" i="1"/>
  <c r="G333" i="1"/>
  <c r="H332" i="1"/>
  <c r="G332" i="1"/>
  <c r="H331" i="1"/>
  <c r="G331" i="1"/>
  <c r="H330" i="1"/>
  <c r="G330" i="1"/>
  <c r="H329" i="1"/>
  <c r="G329" i="1"/>
  <c r="H328" i="1"/>
  <c r="G328" i="1"/>
  <c r="H327" i="1"/>
  <c r="G327" i="1"/>
  <c r="H326" i="1"/>
  <c r="G326" i="1"/>
  <c r="H325" i="1"/>
  <c r="G325" i="1"/>
  <c r="H324" i="1"/>
  <c r="G324" i="1"/>
  <c r="H323" i="1"/>
  <c r="G323" i="1"/>
  <c r="H322" i="1"/>
  <c r="G322" i="1"/>
  <c r="H321" i="1"/>
  <c r="G321" i="1"/>
  <c r="H320" i="1"/>
  <c r="G320" i="1"/>
  <c r="H319" i="1"/>
  <c r="G319" i="1"/>
  <c r="H318" i="1"/>
  <c r="G318" i="1"/>
  <c r="H317" i="1"/>
  <c r="G317" i="1"/>
  <c r="H316" i="1"/>
  <c r="G316" i="1"/>
  <c r="H315" i="1"/>
  <c r="G315" i="1"/>
  <c r="H314" i="1"/>
  <c r="G314" i="1"/>
  <c r="H313" i="1"/>
  <c r="G313" i="1"/>
  <c r="H312" i="1"/>
  <c r="G312" i="1"/>
  <c r="H311" i="1"/>
  <c r="G311" i="1"/>
  <c r="H310" i="1"/>
  <c r="G310" i="1"/>
  <c r="H309" i="1"/>
  <c r="G309" i="1"/>
  <c r="H308" i="1"/>
  <c r="G308" i="1"/>
  <c r="H307" i="1"/>
  <c r="G307" i="1"/>
  <c r="H306" i="1"/>
  <c r="G306" i="1"/>
  <c r="H305" i="1"/>
  <c r="G305" i="1"/>
  <c r="H304" i="1"/>
  <c r="G304" i="1"/>
  <c r="H303" i="1"/>
  <c r="G303" i="1"/>
  <c r="H302" i="1"/>
  <c r="G302" i="1"/>
  <c r="H301" i="1"/>
  <c r="G301" i="1"/>
  <c r="H300" i="1"/>
  <c r="G300" i="1"/>
  <c r="H299" i="1"/>
  <c r="G299" i="1"/>
  <c r="H298" i="1"/>
  <c r="G298" i="1"/>
  <c r="H297" i="1"/>
  <c r="G297" i="1"/>
  <c r="H296" i="1"/>
  <c r="G296" i="1"/>
  <c r="H295" i="1"/>
  <c r="G295" i="1"/>
  <c r="H294" i="1"/>
  <c r="G294" i="1"/>
  <c r="H293" i="1"/>
  <c r="G293" i="1"/>
  <c r="H292" i="1"/>
  <c r="G292" i="1"/>
  <c r="H291" i="1"/>
  <c r="G291" i="1"/>
  <c r="H290" i="1"/>
  <c r="G290" i="1"/>
  <c r="H289" i="1"/>
  <c r="G289" i="1"/>
  <c r="H288" i="1"/>
  <c r="G288" i="1"/>
  <c r="H287" i="1"/>
  <c r="G287" i="1"/>
  <c r="H286" i="1"/>
  <c r="G286" i="1"/>
  <c r="H285" i="1"/>
  <c r="G285" i="1"/>
  <c r="H284" i="1"/>
  <c r="G284" i="1"/>
  <c r="H283" i="1"/>
  <c r="G283" i="1"/>
  <c r="H282" i="1"/>
  <c r="G282" i="1"/>
  <c r="H281" i="1"/>
  <c r="G281" i="1"/>
  <c r="H280" i="1"/>
  <c r="G280" i="1"/>
  <c r="H279" i="1"/>
  <c r="G279" i="1"/>
  <c r="H278" i="1"/>
  <c r="G278" i="1"/>
  <c r="H277" i="1"/>
  <c r="G277" i="1"/>
  <c r="H276" i="1"/>
  <c r="G276" i="1"/>
  <c r="H275" i="1"/>
  <c r="G275" i="1"/>
  <c r="H274" i="1"/>
  <c r="G274" i="1"/>
  <c r="H273" i="1"/>
  <c r="G273" i="1"/>
  <c r="H272" i="1"/>
  <c r="G272" i="1"/>
  <c r="H271" i="1"/>
  <c r="G271" i="1"/>
  <c r="H270" i="1"/>
  <c r="G270" i="1"/>
  <c r="H269" i="1"/>
  <c r="G269" i="1"/>
  <c r="H268" i="1"/>
  <c r="G268" i="1"/>
  <c r="H267" i="1"/>
  <c r="G267" i="1"/>
  <c r="H266" i="1"/>
  <c r="G266" i="1"/>
  <c r="H265" i="1"/>
  <c r="G265" i="1"/>
  <c r="H264" i="1"/>
  <c r="G264" i="1"/>
  <c r="H263" i="1"/>
  <c r="G263" i="1"/>
  <c r="H262" i="1"/>
  <c r="G262" i="1"/>
  <c r="H261" i="1"/>
  <c r="G261" i="1"/>
  <c r="H260" i="1"/>
  <c r="G260" i="1"/>
  <c r="H259" i="1"/>
  <c r="G259" i="1"/>
  <c r="H258" i="1"/>
  <c r="G258" i="1"/>
  <c r="H257" i="1"/>
  <c r="G257" i="1"/>
  <c r="H256" i="1"/>
  <c r="G256" i="1"/>
  <c r="H255" i="1"/>
  <c r="G255" i="1"/>
  <c r="H254" i="1"/>
  <c r="G254" i="1"/>
  <c r="H253" i="1"/>
  <c r="G253" i="1"/>
  <c r="H252" i="1"/>
  <c r="G252" i="1"/>
  <c r="H251" i="1"/>
  <c r="G251" i="1"/>
  <c r="H250" i="1"/>
  <c r="G250" i="1"/>
  <c r="H249" i="1"/>
  <c r="G249" i="1"/>
  <c r="H248" i="1"/>
  <c r="G248" i="1"/>
  <c r="H247" i="1"/>
  <c r="G247" i="1"/>
  <c r="H246" i="1"/>
  <c r="G246" i="1"/>
  <c r="H245" i="1"/>
  <c r="G245" i="1"/>
  <c r="H244" i="1"/>
  <c r="G244" i="1"/>
  <c r="H243" i="1"/>
  <c r="G243" i="1"/>
  <c r="H242" i="1"/>
  <c r="G242" i="1"/>
  <c r="H241" i="1"/>
  <c r="G241" i="1"/>
  <c r="H240" i="1"/>
  <c r="G240" i="1"/>
  <c r="H239" i="1"/>
  <c r="G239" i="1"/>
  <c r="H238" i="1"/>
  <c r="G238" i="1"/>
  <c r="H237" i="1"/>
  <c r="G237" i="1"/>
  <c r="H236" i="1"/>
  <c r="G236" i="1"/>
  <c r="H235" i="1"/>
  <c r="G235" i="1"/>
  <c r="H234" i="1"/>
  <c r="G234" i="1"/>
  <c r="H233" i="1"/>
  <c r="G233" i="1"/>
  <c r="H232" i="1"/>
  <c r="G232" i="1"/>
  <c r="H231" i="1"/>
  <c r="G231" i="1"/>
  <c r="H230" i="1"/>
  <c r="G230" i="1"/>
  <c r="H229" i="1"/>
  <c r="G229" i="1"/>
  <c r="H228" i="1"/>
  <c r="G228" i="1"/>
  <c r="H227" i="1"/>
  <c r="G227" i="1"/>
  <c r="H226" i="1"/>
  <c r="G226" i="1"/>
  <c r="H225" i="1"/>
  <c r="G225" i="1"/>
  <c r="H224" i="1"/>
  <c r="G224" i="1"/>
  <c r="H223" i="1"/>
  <c r="G223" i="1"/>
  <c r="H222" i="1"/>
  <c r="G222" i="1"/>
  <c r="H221" i="1"/>
  <c r="G221" i="1"/>
  <c r="H220" i="1"/>
  <c r="G220" i="1"/>
  <c r="H219" i="1"/>
  <c r="G219" i="1"/>
  <c r="H218" i="1"/>
  <c r="G218" i="1"/>
  <c r="H217" i="1"/>
  <c r="G217" i="1"/>
  <c r="H216" i="1"/>
  <c r="G216" i="1"/>
  <c r="H215" i="1"/>
  <c r="G215" i="1"/>
  <c r="H214" i="1"/>
  <c r="G214" i="1"/>
  <c r="H213" i="1"/>
  <c r="G213" i="1"/>
  <c r="H212" i="1"/>
  <c r="G212" i="1"/>
  <c r="H211" i="1"/>
  <c r="G211" i="1"/>
  <c r="H210" i="1"/>
  <c r="G210" i="1"/>
  <c r="H209" i="1"/>
  <c r="G209" i="1"/>
  <c r="H208" i="1"/>
  <c r="G208" i="1"/>
  <c r="H207" i="1"/>
  <c r="G207" i="1"/>
  <c r="H206" i="1"/>
  <c r="G206" i="1"/>
  <c r="H205" i="1"/>
  <c r="G205" i="1"/>
  <c r="H204" i="1"/>
  <c r="G204" i="1"/>
  <c r="H203" i="1"/>
  <c r="G203" i="1"/>
  <c r="H202" i="1"/>
  <c r="G202" i="1"/>
  <c r="H201" i="1"/>
  <c r="G201" i="1"/>
  <c r="H200" i="1"/>
  <c r="G200" i="1"/>
  <c r="H199" i="1"/>
  <c r="G199" i="1"/>
  <c r="H198" i="1"/>
  <c r="G198" i="1"/>
  <c r="H197" i="1"/>
  <c r="G197" i="1"/>
  <c r="H196" i="1"/>
  <c r="G196" i="1"/>
  <c r="H195" i="1"/>
  <c r="G195" i="1"/>
  <c r="H194" i="1"/>
  <c r="G194" i="1"/>
  <c r="H193" i="1"/>
  <c r="G193" i="1"/>
  <c r="H192" i="1"/>
  <c r="G192" i="1"/>
  <c r="H191" i="1"/>
  <c r="G191" i="1"/>
  <c r="H190" i="1"/>
  <c r="G190" i="1"/>
  <c r="H189" i="1"/>
  <c r="G189" i="1"/>
  <c r="H188" i="1"/>
  <c r="G188" i="1"/>
  <c r="H187" i="1"/>
  <c r="G187" i="1"/>
  <c r="H186" i="1"/>
  <c r="G186" i="1"/>
  <c r="H185" i="1"/>
  <c r="G185" i="1"/>
  <c r="H184" i="1"/>
  <c r="G184" i="1"/>
  <c r="H183" i="1"/>
  <c r="G183" i="1"/>
  <c r="H182" i="1"/>
  <c r="G182" i="1"/>
  <c r="H181" i="1"/>
  <c r="G181" i="1"/>
  <c r="H180" i="1"/>
  <c r="G180" i="1"/>
  <c r="H179" i="1"/>
  <c r="G179" i="1"/>
  <c r="H178" i="1"/>
  <c r="G178" i="1"/>
  <c r="H177" i="1"/>
  <c r="G177" i="1"/>
  <c r="H176" i="1"/>
  <c r="G176" i="1"/>
  <c r="H175" i="1"/>
  <c r="G175" i="1"/>
  <c r="H174" i="1"/>
  <c r="G174" i="1"/>
  <c r="H173" i="1"/>
  <c r="G173" i="1"/>
  <c r="H172" i="1"/>
  <c r="G172" i="1"/>
  <c r="H171" i="1"/>
  <c r="G171" i="1"/>
  <c r="H170" i="1"/>
  <c r="G170" i="1"/>
  <c r="H169" i="1"/>
  <c r="G169" i="1"/>
  <c r="H168" i="1"/>
  <c r="G168" i="1"/>
  <c r="H167" i="1"/>
  <c r="G167" i="1"/>
  <c r="H166" i="1"/>
  <c r="G166" i="1"/>
  <c r="H165" i="1"/>
  <c r="G165" i="1"/>
  <c r="H164" i="1"/>
  <c r="G164" i="1"/>
  <c r="H163" i="1"/>
  <c r="G163" i="1"/>
  <c r="H162" i="1"/>
  <c r="G162" i="1"/>
  <c r="H161" i="1"/>
  <c r="G161" i="1"/>
  <c r="H160" i="1"/>
  <c r="G160" i="1"/>
  <c r="H159" i="1"/>
  <c r="G159" i="1"/>
  <c r="H158" i="1"/>
  <c r="G158" i="1"/>
  <c r="H157" i="1"/>
  <c r="G157" i="1"/>
  <c r="H156" i="1"/>
  <c r="G156" i="1"/>
  <c r="H155" i="1"/>
  <c r="G155" i="1"/>
  <c r="H154" i="1"/>
  <c r="G154" i="1"/>
  <c r="H153" i="1"/>
  <c r="G153" i="1"/>
  <c r="H152" i="1"/>
  <c r="G152" i="1"/>
  <c r="H151" i="1"/>
  <c r="G151" i="1"/>
  <c r="H150" i="1"/>
  <c r="G150" i="1"/>
  <c r="H149" i="1"/>
  <c r="G149" i="1"/>
  <c r="H148" i="1"/>
  <c r="G148" i="1"/>
  <c r="H147" i="1"/>
  <c r="G147" i="1"/>
  <c r="H146" i="1"/>
  <c r="G146" i="1"/>
  <c r="H145" i="1"/>
  <c r="G145" i="1"/>
  <c r="H144" i="1"/>
  <c r="G144" i="1"/>
  <c r="H143" i="1"/>
  <c r="G143" i="1"/>
  <c r="H142" i="1"/>
  <c r="G142" i="1"/>
  <c r="H141" i="1"/>
  <c r="G141" i="1"/>
  <c r="H140" i="1"/>
  <c r="G140" i="1"/>
  <c r="H139" i="1"/>
  <c r="G139" i="1"/>
  <c r="H138" i="1"/>
  <c r="G138" i="1"/>
  <c r="H137" i="1"/>
  <c r="G137" i="1"/>
  <c r="H136" i="1"/>
  <c r="G136" i="1"/>
  <c r="H135" i="1"/>
  <c r="G135" i="1"/>
  <c r="H134" i="1"/>
  <c r="G134" i="1"/>
  <c r="H133" i="1"/>
  <c r="G133" i="1"/>
  <c r="H132" i="1"/>
  <c r="G132" i="1"/>
  <c r="H131" i="1"/>
  <c r="G131" i="1"/>
  <c r="H130" i="1"/>
  <c r="G130" i="1"/>
  <c r="H129" i="1"/>
  <c r="G129" i="1"/>
  <c r="H128" i="1"/>
  <c r="G128" i="1"/>
  <c r="H127" i="1"/>
  <c r="G127" i="1"/>
  <c r="H126" i="1"/>
  <c r="G126" i="1"/>
  <c r="H125" i="1"/>
  <c r="G125" i="1"/>
  <c r="H124" i="1"/>
  <c r="G124" i="1"/>
  <c r="H123" i="1"/>
  <c r="G123" i="1"/>
  <c r="H122" i="1"/>
  <c r="G122" i="1"/>
  <c r="H121" i="1"/>
  <c r="G121" i="1"/>
  <c r="H120" i="1"/>
  <c r="G120" i="1"/>
  <c r="H119" i="1"/>
  <c r="G119" i="1"/>
  <c r="H118" i="1"/>
  <c r="G118" i="1"/>
  <c r="H117" i="1"/>
  <c r="G117" i="1"/>
  <c r="H116" i="1"/>
  <c r="G116" i="1"/>
  <c r="H115" i="1"/>
  <c r="G115" i="1"/>
  <c r="H114" i="1"/>
  <c r="G114" i="1"/>
  <c r="H113" i="1"/>
  <c r="G113" i="1"/>
  <c r="H112" i="1"/>
  <c r="G112" i="1"/>
  <c r="H111" i="1"/>
  <c r="G111" i="1"/>
  <c r="H110" i="1"/>
  <c r="G110" i="1"/>
  <c r="H109" i="1"/>
  <c r="G109" i="1"/>
  <c r="H108" i="1"/>
  <c r="G108" i="1"/>
  <c r="H107" i="1"/>
  <c r="G107" i="1"/>
  <c r="H106" i="1"/>
  <c r="G106" i="1"/>
  <c r="H105" i="1"/>
  <c r="G105" i="1"/>
  <c r="H104" i="1"/>
  <c r="G104" i="1"/>
  <c r="H103" i="1"/>
  <c r="G103" i="1"/>
  <c r="H102" i="1"/>
  <c r="G102" i="1"/>
  <c r="H101" i="1"/>
  <c r="G101" i="1"/>
  <c r="H100" i="1"/>
  <c r="G100" i="1"/>
  <c r="H99" i="1"/>
  <c r="G99" i="1"/>
  <c r="H98" i="1"/>
  <c r="G98" i="1"/>
  <c r="H97" i="1"/>
  <c r="G97" i="1"/>
  <c r="H96" i="1"/>
  <c r="G96" i="1"/>
  <c r="H95" i="1"/>
  <c r="G95" i="1"/>
  <c r="H94" i="1"/>
  <c r="G94" i="1"/>
  <c r="H93" i="1"/>
  <c r="G93" i="1"/>
  <c r="H92" i="1"/>
  <c r="G92" i="1"/>
  <c r="H91" i="1"/>
  <c r="G91" i="1"/>
  <c r="H90" i="1"/>
  <c r="G90" i="1"/>
  <c r="H89" i="1"/>
  <c r="G89" i="1"/>
  <c r="H88" i="1"/>
  <c r="G88" i="1"/>
  <c r="H87" i="1"/>
  <c r="G87" i="1"/>
  <c r="H86" i="1"/>
  <c r="G86" i="1"/>
  <c r="H85" i="1"/>
  <c r="G85" i="1"/>
  <c r="H84" i="1"/>
  <c r="G84" i="1"/>
  <c r="H83" i="1"/>
  <c r="G83" i="1"/>
  <c r="H82" i="1"/>
  <c r="G82" i="1"/>
  <c r="H81" i="1"/>
  <c r="G81" i="1"/>
  <c r="H80" i="1"/>
  <c r="G80" i="1"/>
  <c r="H79" i="1"/>
  <c r="G79" i="1"/>
  <c r="H78" i="1"/>
  <c r="G78" i="1"/>
  <c r="H77" i="1"/>
  <c r="G77" i="1"/>
  <c r="H76" i="1"/>
  <c r="G76" i="1"/>
  <c r="H75" i="1"/>
  <c r="G75" i="1"/>
  <c r="H74" i="1"/>
  <c r="G74" i="1"/>
  <c r="H73" i="1"/>
  <c r="G73" i="1"/>
  <c r="H72" i="1"/>
  <c r="G72" i="1"/>
  <c r="H71" i="1"/>
  <c r="G71" i="1"/>
  <c r="H70" i="1"/>
  <c r="G70" i="1"/>
  <c r="H69" i="1"/>
  <c r="G69" i="1"/>
  <c r="H68" i="1"/>
  <c r="G68" i="1"/>
  <c r="H67" i="1"/>
  <c r="G67" i="1"/>
  <c r="H66" i="1"/>
  <c r="G66" i="1"/>
  <c r="H65" i="1"/>
  <c r="G65" i="1"/>
  <c r="H64" i="1"/>
  <c r="G64" i="1"/>
  <c r="H63" i="1"/>
  <c r="G63" i="1"/>
  <c r="H62" i="1"/>
  <c r="G62" i="1"/>
  <c r="H61" i="1"/>
  <c r="G61" i="1"/>
  <c r="H60" i="1"/>
  <c r="G60" i="1"/>
  <c r="H59" i="1"/>
  <c r="G59" i="1"/>
  <c r="H58" i="1"/>
  <c r="G58" i="1"/>
  <c r="H57" i="1"/>
  <c r="G57" i="1"/>
  <c r="H56" i="1"/>
  <c r="G56" i="1"/>
  <c r="H55" i="1"/>
  <c r="G55" i="1"/>
  <c r="H54" i="1"/>
  <c r="G54" i="1"/>
  <c r="H53" i="1"/>
  <c r="G53" i="1"/>
  <c r="H52" i="1"/>
  <c r="G52" i="1"/>
  <c r="H51" i="1"/>
  <c r="G51" i="1"/>
  <c r="H50" i="1"/>
  <c r="G50" i="1"/>
  <c r="H49" i="1"/>
  <c r="G49" i="1"/>
  <c r="H48" i="1"/>
  <c r="G48" i="1"/>
  <c r="H47" i="1"/>
  <c r="G47" i="1"/>
  <c r="H46" i="1"/>
  <c r="G46" i="1"/>
  <c r="H45" i="1"/>
  <c r="G45" i="1"/>
  <c r="H44" i="1"/>
  <c r="G44" i="1"/>
  <c r="H43" i="1"/>
  <c r="G43" i="1"/>
  <c r="H42" i="1"/>
  <c r="G42" i="1"/>
  <c r="H41" i="1"/>
  <c r="G41" i="1"/>
  <c r="H40" i="1"/>
  <c r="G40" i="1"/>
  <c r="H39" i="1"/>
  <c r="G39" i="1"/>
  <c r="H38" i="1"/>
  <c r="G38" i="1"/>
  <c r="H37" i="1"/>
  <c r="G37" i="1"/>
  <c r="H36" i="1"/>
  <c r="G36" i="1"/>
  <c r="H35" i="1"/>
  <c r="G35" i="1"/>
  <c r="H34" i="1"/>
  <c r="G34" i="1"/>
  <c r="H33" i="1"/>
  <c r="G33" i="1"/>
  <c r="H32" i="1"/>
  <c r="G32" i="1"/>
  <c r="H31" i="1"/>
  <c r="G31" i="1"/>
  <c r="H30" i="1"/>
  <c r="G30" i="1"/>
  <c r="H29" i="1"/>
  <c r="G29" i="1"/>
  <c r="H28" i="1"/>
  <c r="G28" i="1"/>
  <c r="H27" i="1"/>
  <c r="G27" i="1"/>
  <c r="H26" i="1"/>
  <c r="G26" i="1"/>
  <c r="H25" i="1"/>
  <c r="G25" i="1"/>
  <c r="H24" i="1"/>
  <c r="G24" i="1"/>
  <c r="H23" i="1"/>
  <c r="G23" i="1"/>
  <c r="H22" i="1"/>
  <c r="G22" i="1"/>
  <c r="H21" i="1"/>
  <c r="G21" i="1"/>
  <c r="H20" i="1"/>
  <c r="G20" i="1"/>
  <c r="H19" i="1"/>
  <c r="G19" i="1"/>
  <c r="H18" i="1"/>
  <c r="G18" i="1"/>
  <c r="H17" i="1"/>
  <c r="G17" i="1"/>
  <c r="H16" i="1"/>
  <c r="G16" i="1"/>
  <c r="H15" i="1"/>
  <c r="G15" i="1"/>
  <c r="H14" i="1"/>
  <c r="G14" i="1"/>
  <c r="H13" i="1"/>
  <c r="G13" i="1"/>
  <c r="H12" i="1"/>
  <c r="G12" i="1"/>
  <c r="H11" i="1"/>
  <c r="G11" i="1"/>
  <c r="H10" i="1"/>
  <c r="G10" i="1"/>
  <c r="H9" i="1"/>
  <c r="G9" i="1"/>
  <c r="H8" i="1"/>
  <c r="G8" i="1"/>
  <c r="H7" i="1"/>
  <c r="G7" i="1"/>
  <c r="H6" i="1"/>
  <c r="G6" i="1"/>
  <c r="H5" i="1"/>
  <c r="G5" i="1"/>
  <c r="H4" i="1"/>
  <c r="G4" i="1"/>
  <c r="H3" i="1"/>
  <c r="G3" i="1"/>
  <c r="H2" i="1"/>
  <c r="G2" i="1"/>
  <c r="J2" i="1"/>
</calcChain>
</file>

<file path=xl/sharedStrings.xml><?xml version="1.0" encoding="utf-8"?>
<sst xmlns="http://schemas.openxmlformats.org/spreadsheetml/2006/main" count="8" uniqueCount="8">
  <si>
    <t>Frame</t>
  </si>
  <si>
    <t>time</t>
  </si>
  <si>
    <t>omega_SW</t>
  </si>
  <si>
    <t>theta_SW</t>
  </si>
  <si>
    <t>x_SW</t>
  </si>
  <si>
    <t>y_SW</t>
  </si>
  <si>
    <t>wR</t>
  </si>
  <si>
    <t>wL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</si>
</sst>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E+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1" fontId="0" fillId="0" borderId="0" xfId="0" applyNumberFormat="1" applyFill="1" applyBorder="1" applyAlignment="1"/>
    <xf numFmtId="164" fontId="0" fillId="0" borderId="0" xfId="0" applyNumberFormat="1" applyFill="1" applyBorder="1" applyAlignment="1"/>
    <xf numFmtId="165" fontId="0" fillId="0" borderId="0" xfId="0" applyNumberFormat="1" applyFill="1" applyBorder="1" applyAlignment="1"/>
    <xf numFmtId="1" fontId="0" fillId="0" borderId="2" xfId="0" applyNumberFormat="1" applyFill="1" applyBorder="1" applyAlignment="1"/>
    <xf numFmtId="164" fontId="0" fillId="0" borderId="2" xfId="0" applyNumberFormat="1" applyFill="1" applyBorder="1" applyAlignment="1"/>
    <xf numFmtId="165" fontId="0" fillId="0" borderId="2" xfId="0" applyNumberFormat="1" applyFill="1" applyBorder="1" applyAlignment="1"/>
    <xf numFmtId="0" fontId="1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chartsheet" Target="chartsheets/sheet3.xml"/><Relationship Id="rId7" Type="http://schemas.openxmlformats.org/officeDocument/2006/relationships/worksheet" Target="worksheets/sheet1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6.xml"/><Relationship Id="rId11" Type="http://schemas.openxmlformats.org/officeDocument/2006/relationships/calcChain" Target="calcChain.xml"/><Relationship Id="rId5" Type="http://schemas.openxmlformats.org/officeDocument/2006/relationships/chartsheet" Target="chartsheets/sheet5.xml"/><Relationship Id="rId10" Type="http://schemas.openxmlformats.org/officeDocument/2006/relationships/sharedStrings" Target="sharedStrings.xml"/><Relationship Id="rId4" Type="http://schemas.openxmlformats.org/officeDocument/2006/relationships/chartsheet" Target="chart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Plot3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Sheet1!$F$1:$F$1</c:f>
              <c:strCache>
                <c:ptCount val="1"/>
                <c:pt idx="0">
                  <c:v>y_SW</c:v>
                </c:pt>
              </c:strCache>
            </c:strRef>
          </c:tx>
          <c:xVal>
            <c:numRef>
              <c:f>Sheet1!#REF!</c:f>
            </c:numRef>
          </c:xVal>
          <c:yVal>
            <c:numRef>
              <c:f>Sheet1!$F$2:$F$626</c:f>
              <c:numCache>
                <c:formatCode>0.0000E+00</c:formatCode>
                <c:ptCount val="625"/>
                <c:pt idx="0">
                  <c:v>0.49999999999963995</c:v>
                </c:pt>
                <c:pt idx="1">
                  <c:v>0.50001971918873656</c:v>
                </c:pt>
                <c:pt idx="2">
                  <c:v>0.50011664890186314</c:v>
                </c:pt>
                <c:pt idx="3">
                  <c:v>0.50025909874437469</c:v>
                </c:pt>
                <c:pt idx="4">
                  <c:v>0.50046752394911842</c:v>
                </c:pt>
                <c:pt idx="5">
                  <c:v>0.50046799269217213</c:v>
                </c:pt>
                <c:pt idx="6">
                  <c:v>0.50073065567685404</c:v>
                </c:pt>
                <c:pt idx="7">
                  <c:v>0.50104404304852568</c:v>
                </c:pt>
                <c:pt idx="8">
                  <c:v>0.50141552640703724</c:v>
                </c:pt>
                <c:pt idx="9">
                  <c:v>0.50185802745316466</c:v>
                </c:pt>
                <c:pt idx="10">
                  <c:v>0.50185945509838259</c:v>
                </c:pt>
                <c:pt idx="11">
                  <c:v>0.5023737852248551</c:v>
                </c:pt>
                <c:pt idx="12">
                  <c:v>0.50295695660796302</c:v>
                </c:pt>
                <c:pt idx="13">
                  <c:v>0.50361072193189826</c:v>
                </c:pt>
                <c:pt idx="14">
                  <c:v>0.50436578871342863</c:v>
                </c:pt>
                <c:pt idx="15">
                  <c:v>0.50436984339412871</c:v>
                </c:pt>
                <c:pt idx="16">
                  <c:v>0.50522849169422102</c:v>
                </c:pt>
                <c:pt idx="17">
                  <c:v>0.5061383859074241</c:v>
                </c:pt>
                <c:pt idx="18">
                  <c:v>0.50709370195869341</c:v>
                </c:pt>
                <c:pt idx="19">
                  <c:v>0.50806810502418787</c:v>
                </c:pt>
                <c:pt idx="20">
                  <c:v>0.50807531204650647</c:v>
                </c:pt>
                <c:pt idx="21">
                  <c:v>0.50907372925476368</c:v>
                </c:pt>
                <c:pt idx="22">
                  <c:v>0.51007519854907302</c:v>
                </c:pt>
                <c:pt idx="23">
                  <c:v>0.51108559075587734</c:v>
                </c:pt>
                <c:pt idx="24">
                  <c:v>0.51209183147368054</c:v>
                </c:pt>
                <c:pt idx="25">
                  <c:v>0.5121010054786177</c:v>
                </c:pt>
                <c:pt idx="26">
                  <c:v>0.51312215884032986</c:v>
                </c:pt>
                <c:pt idx="27">
                  <c:v>0.51414980411933242</c:v>
                </c:pt>
                <c:pt idx="28">
                  <c:v>0.51517522638737634</c:v>
                </c:pt>
                <c:pt idx="29">
                  <c:v>0.51619802639413892</c:v>
                </c:pt>
                <c:pt idx="30">
                  <c:v>0.51620944682055647</c:v>
                </c:pt>
                <c:pt idx="31">
                  <c:v>0.51724790611939697</c:v>
                </c:pt>
                <c:pt idx="32">
                  <c:v>0.51828969665714486</c:v>
                </c:pt>
                <c:pt idx="33">
                  <c:v>0.51933519225311431</c:v>
                </c:pt>
                <c:pt idx="34">
                  <c:v>0.52037055384852526</c:v>
                </c:pt>
                <c:pt idx="35">
                  <c:v>0.52038425242487063</c:v>
                </c:pt>
                <c:pt idx="36">
                  <c:v>0.52143800003214491</c:v>
                </c:pt>
                <c:pt idx="37">
                  <c:v>0.52249651598067315</c:v>
                </c:pt>
                <c:pt idx="38">
                  <c:v>0.52355675279603264</c:v>
                </c:pt>
                <c:pt idx="39">
                  <c:v>0.52460090596018372</c:v>
                </c:pt>
                <c:pt idx="40">
                  <c:v>0.52461685886125109</c:v>
                </c:pt>
                <c:pt idx="41">
                  <c:v>0.52567331669227224</c:v>
                </c:pt>
                <c:pt idx="42">
                  <c:v>0.52673561347970055</c:v>
                </c:pt>
                <c:pt idx="43">
                  <c:v>0.52779894483156808</c:v>
                </c:pt>
                <c:pt idx="44">
                  <c:v>0.52885001109975083</c:v>
                </c:pt>
                <c:pt idx="45">
                  <c:v>0.52886824077058758</c:v>
                </c:pt>
                <c:pt idx="46">
                  <c:v>0.52993893862155583</c:v>
                </c:pt>
                <c:pt idx="47">
                  <c:v>0.53100895137739479</c:v>
                </c:pt>
                <c:pt idx="48">
                  <c:v>0.53208173652796265</c:v>
                </c:pt>
                <c:pt idx="49">
                  <c:v>0.53313412861671172</c:v>
                </c:pt>
                <c:pt idx="50">
                  <c:v>0.53315462019421478</c:v>
                </c:pt>
                <c:pt idx="51">
                  <c:v>0.53422788058964532</c:v>
                </c:pt>
                <c:pt idx="52">
                  <c:v>0.53529997890600489</c:v>
                </c:pt>
                <c:pt idx="53">
                  <c:v>0.53637657304977548</c:v>
                </c:pt>
                <c:pt idx="54">
                  <c:v>0.53743114720252949</c:v>
                </c:pt>
                <c:pt idx="55">
                  <c:v>0.53745384963832277</c:v>
                </c:pt>
                <c:pt idx="56">
                  <c:v>0.53853133529425701</c:v>
                </c:pt>
                <c:pt idx="57">
                  <c:v>0.53960683253107455</c:v>
                </c:pt>
                <c:pt idx="58">
                  <c:v>0.54068559176940234</c:v>
                </c:pt>
                <c:pt idx="59">
                  <c:v>0.54173932196192665</c:v>
                </c:pt>
                <c:pt idx="60">
                  <c:v>0.541763085453145</c:v>
                </c:pt>
                <c:pt idx="61">
                  <c:v>0.54284007184917349</c:v>
                </c:pt>
                <c:pt idx="62">
                  <c:v>0.54391715814702446</c:v>
                </c:pt>
                <c:pt idx="63">
                  <c:v>0.54497652156242604</c:v>
                </c:pt>
                <c:pt idx="64">
                  <c:v>0.54597936383228585</c:v>
                </c:pt>
                <c:pt idx="65">
                  <c:v>0.54600283811085326</c:v>
                </c:pt>
                <c:pt idx="66">
                  <c:v>0.5469940308740241</c:v>
                </c:pt>
                <c:pt idx="67">
                  <c:v>0.54795166696269804</c:v>
                </c:pt>
                <c:pt idx="68">
                  <c:v>0.54887711018698426</c:v>
                </c:pt>
                <c:pt idx="69">
                  <c:v>0.54975631453216223</c:v>
                </c:pt>
                <c:pt idx="70">
                  <c:v>0.54977720766949822</c:v>
                </c:pt>
                <c:pt idx="71">
                  <c:v>0.55064012872536894</c:v>
                </c:pt>
                <c:pt idx="72">
                  <c:v>0.55147127415481201</c:v>
                </c:pt>
                <c:pt idx="73">
                  <c:v>0.55227348026360845</c:v>
                </c:pt>
                <c:pt idx="74">
                  <c:v>0.55302654185761879</c:v>
                </c:pt>
                <c:pt idx="75">
                  <c:v>0.55304642190960929</c:v>
                </c:pt>
                <c:pt idx="76">
                  <c:v>0.55379116874907242</c:v>
                </c:pt>
                <c:pt idx="77">
                  <c:v>0.55450079363112925</c:v>
                </c:pt>
                <c:pt idx="78">
                  <c:v>0.55518940013933882</c:v>
                </c:pt>
                <c:pt idx="79">
                  <c:v>0.55583213377918805</c:v>
                </c:pt>
                <c:pt idx="80">
                  <c:v>0.5558502606726754</c:v>
                </c:pt>
                <c:pt idx="81">
                  <c:v>0.55648512537350825</c:v>
                </c:pt>
                <c:pt idx="82">
                  <c:v>0.55709283592217806</c:v>
                </c:pt>
                <c:pt idx="83">
                  <c:v>0.55767344531438412</c:v>
                </c:pt>
                <c:pt idx="84">
                  <c:v>0.5582110936602378</c:v>
                </c:pt>
                <c:pt idx="85">
                  <c:v>0.55822843516216547</c:v>
                </c:pt>
                <c:pt idx="86">
                  <c:v>0.5587574629489398</c:v>
                </c:pt>
                <c:pt idx="87">
                  <c:v>0.55925996945873946</c:v>
                </c:pt>
                <c:pt idx="88">
                  <c:v>0.55973563952291994</c:v>
                </c:pt>
                <c:pt idx="89">
                  <c:v>0.56017098908885254</c:v>
                </c:pt>
                <c:pt idx="90">
                  <c:v>0.56018587863879532</c:v>
                </c:pt>
                <c:pt idx="91">
                  <c:v>0.56061026566575467</c:v>
                </c:pt>
                <c:pt idx="92">
                  <c:v>0.56101023945959372</c:v>
                </c:pt>
                <c:pt idx="93">
                  <c:v>0.56138286176544783</c:v>
                </c:pt>
                <c:pt idx="94">
                  <c:v>0.56171520436853473</c:v>
                </c:pt>
                <c:pt idx="95">
                  <c:v>0.56172752154742767</c:v>
                </c:pt>
                <c:pt idx="96">
                  <c:v>0.56204667642309314</c:v>
                </c:pt>
                <c:pt idx="97">
                  <c:v>0.56233906571400327</c:v>
                </c:pt>
                <c:pt idx="98">
                  <c:v>0.56260464084540629</c:v>
                </c:pt>
                <c:pt idx="99">
                  <c:v>0.5628290311165941</c:v>
                </c:pt>
                <c:pt idx="100">
                  <c:v>0.56283760338059396</c:v>
                </c:pt>
                <c:pt idx="101">
                  <c:v>0.56304509804249514</c:v>
                </c:pt>
                <c:pt idx="102">
                  <c:v>0.56322507489447016</c:v>
                </c:pt>
                <c:pt idx="103">
                  <c:v>0.56337594289531712</c:v>
                </c:pt>
                <c:pt idx="104">
                  <c:v>0.56349406763511345</c:v>
                </c:pt>
                <c:pt idx="105">
                  <c:v>0.56349850580260075</c:v>
                </c:pt>
                <c:pt idx="106">
                  <c:v>0.56358998357680612</c:v>
                </c:pt>
                <c:pt idx="107">
                  <c:v>0.5636508959629265</c:v>
                </c:pt>
                <c:pt idx="108">
                  <c:v>0.56368060720072111</c:v>
                </c:pt>
                <c:pt idx="109">
                  <c:v>0.56367999486210107</c:v>
                </c:pt>
                <c:pt idx="110">
                  <c:v>0.56367932842038704</c:v>
                </c:pt>
                <c:pt idx="111">
                  <c:v>0.56364405789893757</c:v>
                </c:pt>
                <c:pt idx="112">
                  <c:v>0.56357878771861936</c:v>
                </c:pt>
                <c:pt idx="113">
                  <c:v>0.5634786511468155</c:v>
                </c:pt>
                <c:pt idx="114">
                  <c:v>0.56335146512173251</c:v>
                </c:pt>
                <c:pt idx="115">
                  <c:v>0.56334466899963354</c:v>
                </c:pt>
                <c:pt idx="116">
                  <c:v>0.56317636626414747</c:v>
                </c:pt>
                <c:pt idx="117">
                  <c:v>0.56297332769161268</c:v>
                </c:pt>
                <c:pt idx="118">
                  <c:v>0.56273239370401373</c:v>
                </c:pt>
                <c:pt idx="119">
                  <c:v>0.56247087293386999</c:v>
                </c:pt>
                <c:pt idx="120">
                  <c:v>0.5624575763119507</c:v>
                </c:pt>
                <c:pt idx="121">
                  <c:v>0.56214727827466637</c:v>
                </c:pt>
                <c:pt idx="122">
                  <c:v>0.56179888350851426</c:v>
                </c:pt>
                <c:pt idx="123">
                  <c:v>0.56141535831054334</c:v>
                </c:pt>
                <c:pt idx="124">
                  <c:v>0.561017181957985</c:v>
                </c:pt>
                <c:pt idx="125">
                  <c:v>0.56099647603930125</c:v>
                </c:pt>
                <c:pt idx="126">
                  <c:v>0.56055977183914063</c:v>
                </c:pt>
                <c:pt idx="127">
                  <c:v>0.56012001338519191</c:v>
                </c:pt>
                <c:pt idx="128">
                  <c:v>0.5596806907488191</c:v>
                </c:pt>
                <c:pt idx="129">
                  <c:v>0.55926252737041371</c:v>
                </c:pt>
                <c:pt idx="130">
                  <c:v>0.55924051070600045</c:v>
                </c:pt>
                <c:pt idx="131">
                  <c:v>0.55880061391797653</c:v>
                </c:pt>
                <c:pt idx="132">
                  <c:v>0.55836217331518978</c:v>
                </c:pt>
                <c:pt idx="133">
                  <c:v>0.55792516458933594</c:v>
                </c:pt>
                <c:pt idx="134">
                  <c:v>0.55750656074437888</c:v>
                </c:pt>
                <c:pt idx="135">
                  <c:v>0.55748477916170402</c:v>
                </c:pt>
                <c:pt idx="136">
                  <c:v>0.55704836767869648</c:v>
                </c:pt>
                <c:pt idx="137">
                  <c:v>0.55661631129600819</c:v>
                </c:pt>
                <c:pt idx="138">
                  <c:v>0.5561849894176546</c:v>
                </c:pt>
                <c:pt idx="139">
                  <c:v>0.55577577497712427</c:v>
                </c:pt>
                <c:pt idx="140">
                  <c:v>0.55575342205547262</c:v>
                </c:pt>
                <c:pt idx="141">
                  <c:v>0.55532669522914879</c:v>
                </c:pt>
                <c:pt idx="142">
                  <c:v>0.55490453761687408</c:v>
                </c:pt>
                <c:pt idx="143">
                  <c:v>0.55448488690688147</c:v>
                </c:pt>
                <c:pt idx="144">
                  <c:v>0.55409317333207775</c:v>
                </c:pt>
                <c:pt idx="145">
                  <c:v>0.55407129680872536</c:v>
                </c:pt>
                <c:pt idx="146">
                  <c:v>0.5536606326623138</c:v>
                </c:pt>
                <c:pt idx="147">
                  <c:v>0.55325096047535294</c:v>
                </c:pt>
                <c:pt idx="148">
                  <c:v>0.55284969777263726</c:v>
                </c:pt>
                <c:pt idx="149">
                  <c:v>0.55247446767174202</c:v>
                </c:pt>
                <c:pt idx="150">
                  <c:v>0.55245365749263897</c:v>
                </c:pt>
                <c:pt idx="151">
                  <c:v>0.55206329108957475</c:v>
                </c:pt>
                <c:pt idx="152">
                  <c:v>0.55168161628644197</c:v>
                </c:pt>
                <c:pt idx="153">
                  <c:v>0.55130329578408943</c:v>
                </c:pt>
                <c:pt idx="154">
                  <c:v>0.5509533934047498</c:v>
                </c:pt>
                <c:pt idx="155">
                  <c:v>0.55093321691169228</c:v>
                </c:pt>
                <c:pt idx="156">
                  <c:v>0.55057233172118358</c:v>
                </c:pt>
                <c:pt idx="157">
                  <c:v>0.55021561075516057</c:v>
                </c:pt>
                <c:pt idx="158">
                  <c:v>0.54986728023830012</c:v>
                </c:pt>
                <c:pt idx="159">
                  <c:v>0.54954795758250707</c:v>
                </c:pt>
                <c:pt idx="160">
                  <c:v>0.5495283612876628</c:v>
                </c:pt>
                <c:pt idx="161">
                  <c:v>0.54919701207732774</c:v>
                </c:pt>
                <c:pt idx="162">
                  <c:v>0.54887657227069708</c:v>
                </c:pt>
                <c:pt idx="163">
                  <c:v>0.54856476178212987</c:v>
                </c:pt>
                <c:pt idx="164">
                  <c:v>0.54828140486212629</c:v>
                </c:pt>
                <c:pt idx="165">
                  <c:v>0.54826337298616257</c:v>
                </c:pt>
                <c:pt idx="166">
                  <c:v>0.54796915307561422</c:v>
                </c:pt>
                <c:pt idx="167">
                  <c:v>0.54768466254679649</c:v>
                </c:pt>
                <c:pt idx="168">
                  <c:v>0.54741355646993184</c:v>
                </c:pt>
                <c:pt idx="169">
                  <c:v>0.54716413432236233</c:v>
                </c:pt>
                <c:pt idx="170">
                  <c:v>0.54714837610368861</c:v>
                </c:pt>
                <c:pt idx="171">
                  <c:v>0.54689261498028452</c:v>
                </c:pt>
                <c:pt idx="172">
                  <c:v>0.54664616662053211</c:v>
                </c:pt>
                <c:pt idx="173">
                  <c:v>0.54641408356718557</c:v>
                </c:pt>
                <c:pt idx="174">
                  <c:v>0.5462034292980823</c:v>
                </c:pt>
                <c:pt idx="175">
                  <c:v>0.54618977739041064</c:v>
                </c:pt>
                <c:pt idx="176">
                  <c:v>0.54598025121338734</c:v>
                </c:pt>
                <c:pt idx="177">
                  <c:v>0.54577975819398528</c:v>
                </c:pt>
                <c:pt idx="178">
                  <c:v>0.54559287114106148</c:v>
                </c:pt>
                <c:pt idx="179">
                  <c:v>0.54542668662859983</c:v>
                </c:pt>
                <c:pt idx="180">
                  <c:v>0.54541575224123395</c:v>
                </c:pt>
                <c:pt idx="181">
                  <c:v>0.54525129146239038</c:v>
                </c:pt>
                <c:pt idx="182">
                  <c:v>0.54509722114164727</c:v>
                </c:pt>
                <c:pt idx="183">
                  <c:v>0.54496189308917298</c:v>
                </c:pt>
                <c:pt idx="184">
                  <c:v>0.54484024015731225</c:v>
                </c:pt>
                <c:pt idx="185">
                  <c:v>0.54483203824223037</c:v>
                </c:pt>
                <c:pt idx="186">
                  <c:v>0.54471472706058155</c:v>
                </c:pt>
                <c:pt idx="187">
                  <c:v>0.54461101618470842</c:v>
                </c:pt>
                <c:pt idx="188">
                  <c:v>0.54452317604245637</c:v>
                </c:pt>
                <c:pt idx="189">
                  <c:v>0.54446038026637933</c:v>
                </c:pt>
                <c:pt idx="190">
                  <c:v>0.54445625626290195</c:v>
                </c:pt>
                <c:pt idx="191">
                  <c:v>0.54440755453668244</c:v>
                </c:pt>
                <c:pt idx="192">
                  <c:v>0.54436626900459628</c:v>
                </c:pt>
                <c:pt idx="193">
                  <c:v>0.54433672101482056</c:v>
                </c:pt>
                <c:pt idx="194">
                  <c:v>0.54432034397998863</c:v>
                </c:pt>
                <c:pt idx="195">
                  <c:v>0.54431967072767395</c:v>
                </c:pt>
                <c:pt idx="196">
                  <c:v>0.54431017939844184</c:v>
                </c:pt>
                <c:pt idx="197">
                  <c:v>0.54430470844780254</c:v>
                </c:pt>
                <c:pt idx="198">
                  <c:v>0.54430366913324701</c:v>
                </c:pt>
                <c:pt idx="199">
                  <c:v>0.54430544073116272</c:v>
                </c:pt>
                <c:pt idx="200">
                  <c:v>0.54430580116971883</c:v>
                </c:pt>
                <c:pt idx="201">
                  <c:v>0.54430373144624911</c:v>
                </c:pt>
                <c:pt idx="202">
                  <c:v>0.54430642792287109</c:v>
                </c:pt>
                <c:pt idx="203">
                  <c:v>0.54430690224673317</c:v>
                </c:pt>
                <c:pt idx="204">
                  <c:v>0.54430430096909033</c:v>
                </c:pt>
                <c:pt idx="205">
                  <c:v>0.54430400466255857</c:v>
                </c:pt>
                <c:pt idx="206">
                  <c:v>0.5442957415528149</c:v>
                </c:pt>
                <c:pt idx="207">
                  <c:v>0.54428551973481265</c:v>
                </c:pt>
                <c:pt idx="208">
                  <c:v>0.54426553791044274</c:v>
                </c:pt>
                <c:pt idx="209">
                  <c:v>0.54423924810753199</c:v>
                </c:pt>
                <c:pt idx="210">
                  <c:v>0.54423627687710574</c:v>
                </c:pt>
                <c:pt idx="211">
                  <c:v>0.54419806634431223</c:v>
                </c:pt>
                <c:pt idx="212">
                  <c:v>0.54415140944455953</c:v>
                </c:pt>
                <c:pt idx="213">
                  <c:v>0.54409436036848602</c:v>
                </c:pt>
                <c:pt idx="214">
                  <c:v>0.54403064682718105</c:v>
                </c:pt>
                <c:pt idx="215">
                  <c:v>0.5440251631542341</c:v>
                </c:pt>
                <c:pt idx="216">
                  <c:v>0.54394886903355932</c:v>
                </c:pt>
                <c:pt idx="217">
                  <c:v>0.54385761661120402</c:v>
                </c:pt>
                <c:pt idx="218">
                  <c:v>0.5437528428912195</c:v>
                </c:pt>
                <c:pt idx="219">
                  <c:v>0.54364401745445212</c:v>
                </c:pt>
                <c:pt idx="220">
                  <c:v>0.54363445325427007</c:v>
                </c:pt>
                <c:pt idx="221">
                  <c:v>0.54350376519114529</c:v>
                </c:pt>
                <c:pt idx="222">
                  <c:v>0.5433606548779667</c:v>
                </c:pt>
                <c:pt idx="223">
                  <c:v>0.54320679595555754</c:v>
                </c:pt>
                <c:pt idx="224">
                  <c:v>0.54305036835513165</c:v>
                </c:pt>
                <c:pt idx="225">
                  <c:v>0.54303665209673124</c:v>
                </c:pt>
                <c:pt idx="226">
                  <c:v>0.54285188554227271</c:v>
                </c:pt>
                <c:pt idx="227">
                  <c:v>0.54265325424268263</c:v>
                </c:pt>
                <c:pt idx="228">
                  <c:v>0.54244136929184561</c:v>
                </c:pt>
                <c:pt idx="229">
                  <c:v>0.54223534728372225</c:v>
                </c:pt>
                <c:pt idx="230">
                  <c:v>0.54221697196835283</c:v>
                </c:pt>
                <c:pt idx="231">
                  <c:v>0.54198047377672798</c:v>
                </c:pt>
                <c:pt idx="232">
                  <c:v>0.54173004941116831</c:v>
                </c:pt>
                <c:pt idx="233">
                  <c:v>0.54146684183805771</c:v>
                </c:pt>
                <c:pt idx="234">
                  <c:v>0.54121733312688936</c:v>
                </c:pt>
                <c:pt idx="235">
                  <c:v>0.54119509255130605</c:v>
                </c:pt>
                <c:pt idx="236">
                  <c:v>0.54091316684480295</c:v>
                </c:pt>
                <c:pt idx="237">
                  <c:v>0.54061967521635135</c:v>
                </c:pt>
                <c:pt idx="238">
                  <c:v>0.54031761036719117</c:v>
                </c:pt>
                <c:pt idx="239">
                  <c:v>0.54003273726300605</c:v>
                </c:pt>
                <c:pt idx="240">
                  <c:v>0.54000660788780042</c:v>
                </c:pt>
                <c:pt idx="241">
                  <c:v>0.53969578914066096</c:v>
                </c:pt>
                <c:pt idx="242">
                  <c:v>0.53937511249849812</c:v>
                </c:pt>
                <c:pt idx="243">
                  <c:v>0.53904748039217865</c:v>
                </c:pt>
                <c:pt idx="244">
                  <c:v>0.53874527768665637</c:v>
                </c:pt>
                <c:pt idx="245">
                  <c:v>0.53871774677420081</c:v>
                </c:pt>
                <c:pt idx="246">
                  <c:v>0.53838541881544466</c:v>
                </c:pt>
                <c:pt idx="247">
                  <c:v>0.5380501387471458</c:v>
                </c:pt>
                <c:pt idx="248">
                  <c:v>0.53771583123467503</c:v>
                </c:pt>
                <c:pt idx="249">
                  <c:v>0.53741303410886387</c:v>
                </c:pt>
                <c:pt idx="250">
                  <c:v>0.53738633633021982</c:v>
                </c:pt>
                <c:pt idx="251">
                  <c:v>0.53706390592295938</c:v>
                </c:pt>
                <c:pt idx="252">
                  <c:v>0.53675173545463284</c:v>
                </c:pt>
                <c:pt idx="253">
                  <c:v>0.53645489528483781</c:v>
                </c:pt>
                <c:pt idx="254">
                  <c:v>0.53619572024065798</c:v>
                </c:pt>
                <c:pt idx="255">
                  <c:v>0.53617156130067989</c:v>
                </c:pt>
                <c:pt idx="256">
                  <c:v>0.53589576599229971</c:v>
                </c:pt>
                <c:pt idx="257">
                  <c:v>0.53563784059888409</c:v>
                </c:pt>
                <c:pt idx="258">
                  <c:v>0.53539014665092932</c:v>
                </c:pt>
                <c:pt idx="259">
                  <c:v>0.53517293762721085</c:v>
                </c:pt>
                <c:pt idx="260">
                  <c:v>0.53515286200745038</c:v>
                </c:pt>
                <c:pt idx="261">
                  <c:v>0.53492820883884451</c:v>
                </c:pt>
                <c:pt idx="262">
                  <c:v>0.53471489609984046</c:v>
                </c:pt>
                <c:pt idx="263">
                  <c:v>0.53451692623444103</c:v>
                </c:pt>
                <c:pt idx="264">
                  <c:v>0.53434660002219392</c:v>
                </c:pt>
                <c:pt idx="265">
                  <c:v>0.5343305833194727</c:v>
                </c:pt>
                <c:pt idx="266">
                  <c:v>0.53415810311698975</c:v>
                </c:pt>
                <c:pt idx="267">
                  <c:v>0.53399502138179555</c:v>
                </c:pt>
                <c:pt idx="268">
                  <c:v>0.53384739493402489</c:v>
                </c:pt>
                <c:pt idx="269">
                  <c:v>0.53372741084236996</c:v>
                </c:pt>
                <c:pt idx="270">
                  <c:v>0.53371618323290626</c:v>
                </c:pt>
                <c:pt idx="271">
                  <c:v>0.53360141001421424</c:v>
                </c:pt>
                <c:pt idx="272">
                  <c:v>0.5334881625230059</c:v>
                </c:pt>
                <c:pt idx="273">
                  <c:v>0.5333871116193436</c:v>
                </c:pt>
                <c:pt idx="274">
                  <c:v>0.53331126858847233</c:v>
                </c:pt>
                <c:pt idx="275">
                  <c:v>0.53330381663932658</c:v>
                </c:pt>
                <c:pt idx="276">
                  <c:v>0.53323250024586311</c:v>
                </c:pt>
                <c:pt idx="277">
                  <c:v>0.5331755833939078</c:v>
                </c:pt>
                <c:pt idx="278">
                  <c:v>0.53312915654805848</c:v>
                </c:pt>
                <c:pt idx="279">
                  <c:v>0.53309873170214861</c:v>
                </c:pt>
                <c:pt idx="280">
                  <c:v>0.53309524143900833</c:v>
                </c:pt>
                <c:pt idx="281">
                  <c:v>0.53307328055255609</c:v>
                </c:pt>
                <c:pt idx="282">
                  <c:v>0.53306493908601893</c:v>
                </c:pt>
                <c:pt idx="283">
                  <c:v>0.53306729971109901</c:v>
                </c:pt>
                <c:pt idx="284">
                  <c:v>0.53307815091312738</c:v>
                </c:pt>
                <c:pt idx="285">
                  <c:v>0.53308046961660316</c:v>
                </c:pt>
                <c:pt idx="286">
                  <c:v>0.53311070614333333</c:v>
                </c:pt>
                <c:pt idx="287">
                  <c:v>0.53315157205650188</c:v>
                </c:pt>
                <c:pt idx="288">
                  <c:v>0.53320407612423792</c:v>
                </c:pt>
                <c:pt idx="289">
                  <c:v>0.53326394558553958</c:v>
                </c:pt>
                <c:pt idx="290">
                  <c:v>0.5332704094143963</c:v>
                </c:pt>
                <c:pt idx="291">
                  <c:v>0.53335380009892985</c:v>
                </c:pt>
                <c:pt idx="292">
                  <c:v>0.53344252799709957</c:v>
                </c:pt>
                <c:pt idx="293">
                  <c:v>0.53354747897612431</c:v>
                </c:pt>
                <c:pt idx="294">
                  <c:v>0.53365096894762598</c:v>
                </c:pt>
                <c:pt idx="295">
                  <c:v>0.53366273352722193</c:v>
                </c:pt>
                <c:pt idx="296">
                  <c:v>0.53379161956682419</c:v>
                </c:pt>
                <c:pt idx="297">
                  <c:v>0.5339326172565444</c:v>
                </c:pt>
                <c:pt idx="298">
                  <c:v>0.53408626292798178</c:v>
                </c:pt>
                <c:pt idx="299">
                  <c:v>0.53423363965766968</c:v>
                </c:pt>
                <c:pt idx="300">
                  <c:v>0.53425057534137965</c:v>
                </c:pt>
                <c:pt idx="301">
                  <c:v>0.53443318371230164</c:v>
                </c:pt>
                <c:pt idx="302">
                  <c:v>0.53461189628981054</c:v>
                </c:pt>
                <c:pt idx="303">
                  <c:v>0.53481395337216098</c:v>
                </c:pt>
                <c:pt idx="304">
                  <c:v>0.53501385531194201</c:v>
                </c:pt>
                <c:pt idx="305">
                  <c:v>0.53503567702337729</c:v>
                </c:pt>
                <c:pt idx="306">
                  <c:v>0.53526146982647316</c:v>
                </c:pt>
                <c:pt idx="307">
                  <c:v>0.53550572994907764</c:v>
                </c:pt>
                <c:pt idx="308">
                  <c:v>0.53576207011395161</c:v>
                </c:pt>
                <c:pt idx="309">
                  <c:v>0.53600146319873543</c:v>
                </c:pt>
                <c:pt idx="310">
                  <c:v>0.53602791598659816</c:v>
                </c:pt>
                <c:pt idx="311">
                  <c:v>0.53630687547638878</c:v>
                </c:pt>
                <c:pt idx="312">
                  <c:v>0.536596523650677</c:v>
                </c:pt>
                <c:pt idx="313">
                  <c:v>0.53689961288074772</c:v>
                </c:pt>
                <c:pt idx="314">
                  <c:v>0.53718296235669172</c:v>
                </c:pt>
                <c:pt idx="315">
                  <c:v>0.53721661912831198</c:v>
                </c:pt>
                <c:pt idx="316">
                  <c:v>0.53754609715014912</c:v>
                </c:pt>
                <c:pt idx="317">
                  <c:v>0.53788617839611141</c:v>
                </c:pt>
                <c:pt idx="318">
                  <c:v>0.53824077504015155</c:v>
                </c:pt>
                <c:pt idx="319">
                  <c:v>0.53856660298935033</c:v>
                </c:pt>
                <c:pt idx="320">
                  <c:v>0.53860512910986369</c:v>
                </c:pt>
                <c:pt idx="321">
                  <c:v>0.53897981757629543</c:v>
                </c:pt>
                <c:pt idx="322">
                  <c:v>0.5393681998238129</c:v>
                </c:pt>
                <c:pt idx="323">
                  <c:v>0.53976788844923118</c:v>
                </c:pt>
                <c:pt idx="324">
                  <c:v>0.54013836271945703</c:v>
                </c:pt>
                <c:pt idx="325">
                  <c:v>0.54018208863360473</c:v>
                </c:pt>
                <c:pt idx="326">
                  <c:v>0.54060617029145686</c:v>
                </c:pt>
                <c:pt idx="327">
                  <c:v>0.54104205118933413</c:v>
                </c:pt>
                <c:pt idx="328">
                  <c:v>0.54149479275796064</c:v>
                </c:pt>
                <c:pt idx="329">
                  <c:v>0.54190648824832877</c:v>
                </c:pt>
                <c:pt idx="330">
                  <c:v>0.54195714570254983</c:v>
                </c:pt>
                <c:pt idx="331">
                  <c:v>0.54243069020640966</c:v>
                </c:pt>
                <c:pt idx="332">
                  <c:v>0.54292586798022269</c:v>
                </c:pt>
                <c:pt idx="333">
                  <c:v>0.54343917761809868</c:v>
                </c:pt>
                <c:pt idx="334">
                  <c:v>0.54389256611167369</c:v>
                </c:pt>
                <c:pt idx="335">
                  <c:v>0.5439483676610688</c:v>
                </c:pt>
                <c:pt idx="336">
                  <c:v>0.54446550804956451</c:v>
                </c:pt>
                <c:pt idx="337">
                  <c:v>0.54499538424123151</c:v>
                </c:pt>
                <c:pt idx="338">
                  <c:v>0.54553768327421692</c:v>
                </c:pt>
                <c:pt idx="339">
                  <c:v>0.54602858779257046</c:v>
                </c:pt>
                <c:pt idx="340">
                  <c:v>0.54609053449305067</c:v>
                </c:pt>
                <c:pt idx="341">
                  <c:v>0.54665589865795094</c:v>
                </c:pt>
                <c:pt idx="342">
                  <c:v>0.547232465373518</c:v>
                </c:pt>
                <c:pt idx="343">
                  <c:v>0.54781933530850613</c:v>
                </c:pt>
                <c:pt idx="344">
                  <c:v>0.54834851592136979</c:v>
                </c:pt>
                <c:pt idx="345">
                  <c:v>0.54841676730795375</c:v>
                </c:pt>
                <c:pt idx="346">
                  <c:v>0.5490249663309732</c:v>
                </c:pt>
                <c:pt idx="347">
                  <c:v>0.54964640659576092</c:v>
                </c:pt>
                <c:pt idx="348">
                  <c:v>0.55027850941593748</c:v>
                </c:pt>
                <c:pt idx="349">
                  <c:v>0.55084662362939996</c:v>
                </c:pt>
                <c:pt idx="350">
                  <c:v>0.55092107236077925</c:v>
                </c:pt>
                <c:pt idx="351">
                  <c:v>0.55157430234606564</c:v>
                </c:pt>
                <c:pt idx="352">
                  <c:v>0.55224114303883409</c:v>
                </c:pt>
                <c:pt idx="353">
                  <c:v>0.55291620869479874</c:v>
                </c:pt>
                <c:pt idx="354">
                  <c:v>0.55352328060393619</c:v>
                </c:pt>
                <c:pt idx="355">
                  <c:v>0.55360344529300731</c:v>
                </c:pt>
                <c:pt idx="356">
                  <c:v>0.55430489801747018</c:v>
                </c:pt>
                <c:pt idx="357">
                  <c:v>0.55501341157185979</c:v>
                </c:pt>
                <c:pt idx="358">
                  <c:v>0.55573381129284494</c:v>
                </c:pt>
                <c:pt idx="359">
                  <c:v>0.55637748212403371</c:v>
                </c:pt>
                <c:pt idx="360">
                  <c:v>0.556463470211082</c:v>
                </c:pt>
                <c:pt idx="361">
                  <c:v>0.55720317451236134</c:v>
                </c:pt>
                <c:pt idx="362">
                  <c:v>0.55795687831445562</c:v>
                </c:pt>
                <c:pt idx="363">
                  <c:v>0.55871524702152342</c:v>
                </c:pt>
                <c:pt idx="364">
                  <c:v>0.55939424256715642</c:v>
                </c:pt>
                <c:pt idx="365">
                  <c:v>0.55948620287643269</c:v>
                </c:pt>
                <c:pt idx="366">
                  <c:v>0.56026728440464701</c:v>
                </c:pt>
                <c:pt idx="367">
                  <c:v>0.56105797578329131</c:v>
                </c:pt>
                <c:pt idx="368">
                  <c:v>0.56185952764882419</c:v>
                </c:pt>
                <c:pt idx="369">
                  <c:v>0.56257438212827315</c:v>
                </c:pt>
                <c:pt idx="370">
                  <c:v>0.56267324868760771</c:v>
                </c:pt>
                <c:pt idx="371">
                  <c:v>0.56349299380733331</c:v>
                </c:pt>
                <c:pt idx="372">
                  <c:v>0.56432275348635463</c:v>
                </c:pt>
                <c:pt idx="373">
                  <c:v>0.56516447374148626</c:v>
                </c:pt>
                <c:pt idx="374">
                  <c:v>0.5659095532175572</c:v>
                </c:pt>
                <c:pt idx="375">
                  <c:v>0.566014737591506</c:v>
                </c:pt>
                <c:pt idx="376">
                  <c:v>0.56686755852031656</c:v>
                </c:pt>
                <c:pt idx="377">
                  <c:v>0.56771865642644115</c:v>
                </c:pt>
                <c:pt idx="378">
                  <c:v>0.56856791227603032</c:v>
                </c:pt>
                <c:pt idx="379">
                  <c:v>0.56930983340151997</c:v>
                </c:pt>
                <c:pt idx="380">
                  <c:v>0.56941466475119595</c:v>
                </c:pt>
                <c:pt idx="381">
                  <c:v>0.57026006008411168</c:v>
                </c:pt>
                <c:pt idx="382">
                  <c:v>0.5711042742026553</c:v>
                </c:pt>
                <c:pt idx="383">
                  <c:v>0.57194163273611687</c:v>
                </c:pt>
                <c:pt idx="384">
                  <c:v>0.57267410442653144</c:v>
                </c:pt>
                <c:pt idx="385">
                  <c:v>0.57277977004918623</c:v>
                </c:pt>
                <c:pt idx="386">
                  <c:v>0.57361902306871304</c:v>
                </c:pt>
                <c:pt idx="387">
                  <c:v>0.57445430100697759</c:v>
                </c:pt>
                <c:pt idx="388">
                  <c:v>0.57528976584812219</c:v>
                </c:pt>
                <c:pt idx="389">
                  <c:v>0.57601534656166009</c:v>
                </c:pt>
                <c:pt idx="390">
                  <c:v>0.57612149615271713</c:v>
                </c:pt>
                <c:pt idx="391">
                  <c:v>0.57694710986374698</c:v>
                </c:pt>
                <c:pt idx="392">
                  <c:v>0.57777252337908402</c:v>
                </c:pt>
                <c:pt idx="393">
                  <c:v>0.5785945009652248</c:v>
                </c:pt>
                <c:pt idx="394">
                  <c:v>0.57930595517763428</c:v>
                </c:pt>
                <c:pt idx="395">
                  <c:v>0.57941189002242011</c:v>
                </c:pt>
                <c:pt idx="396">
                  <c:v>0.58022547884097042</c:v>
                </c:pt>
                <c:pt idx="397">
                  <c:v>0.58103455063695042</c:v>
                </c:pt>
                <c:pt idx="398">
                  <c:v>0.58183708394757716</c:v>
                </c:pt>
                <c:pt idx="399">
                  <c:v>0.58253066584563951</c:v>
                </c:pt>
                <c:pt idx="400">
                  <c:v>0.58263499562386967</c:v>
                </c:pt>
                <c:pt idx="401">
                  <c:v>0.58342915653265659</c:v>
                </c:pt>
                <c:pt idx="402">
                  <c:v>0.5842160447885022</c:v>
                </c:pt>
                <c:pt idx="403">
                  <c:v>0.58499753818454692</c:v>
                </c:pt>
                <c:pt idx="404">
                  <c:v>0.58567092564235046</c:v>
                </c:pt>
                <c:pt idx="405">
                  <c:v>0.58577309183350867</c:v>
                </c:pt>
                <c:pt idx="406">
                  <c:v>0.58654222273966805</c:v>
                </c:pt>
                <c:pt idx="407">
                  <c:v>0.58730234859245234</c:v>
                </c:pt>
                <c:pt idx="408">
                  <c:v>0.58805462322312951</c:v>
                </c:pt>
                <c:pt idx="409">
                  <c:v>0.58870144781947853</c:v>
                </c:pt>
                <c:pt idx="410">
                  <c:v>0.58880023919950342</c:v>
                </c:pt>
                <c:pt idx="411">
                  <c:v>0.58953544493530508</c:v>
                </c:pt>
                <c:pt idx="412">
                  <c:v>0.59026231280468289</c:v>
                </c:pt>
                <c:pt idx="413">
                  <c:v>0.59097980083499724</c:v>
                </c:pt>
                <c:pt idx="414">
                  <c:v>0.59159167019372183</c:v>
                </c:pt>
                <c:pt idx="415">
                  <c:v>0.59168623138141763</c:v>
                </c:pt>
                <c:pt idx="416">
                  <c:v>0.59238224812408558</c:v>
                </c:pt>
                <c:pt idx="417">
                  <c:v>0.59306807358492997</c:v>
                </c:pt>
                <c:pt idx="418">
                  <c:v>0.59374127363911089</c:v>
                </c:pt>
                <c:pt idx="419">
                  <c:v>0.59431317642288906</c:v>
                </c:pt>
                <c:pt idx="420">
                  <c:v>0.59440299734223978</c:v>
                </c:pt>
                <c:pt idx="421">
                  <c:v>0.59504922110530689</c:v>
                </c:pt>
                <c:pt idx="422">
                  <c:v>0.59568347124028265</c:v>
                </c:pt>
                <c:pt idx="423">
                  <c:v>0.5963025436815429</c:v>
                </c:pt>
                <c:pt idx="424">
                  <c:v>0.59682560536933915</c:v>
                </c:pt>
                <c:pt idx="425">
                  <c:v>0.59690846631289496</c:v>
                </c:pt>
                <c:pt idx="426">
                  <c:v>0.59749960906814903</c:v>
                </c:pt>
                <c:pt idx="427">
                  <c:v>0.59807682714259236</c:v>
                </c:pt>
                <c:pt idx="428">
                  <c:v>0.59863668201341402</c:v>
                </c:pt>
                <c:pt idx="429">
                  <c:v>0.5991059964842701</c:v>
                </c:pt>
                <c:pt idx="430">
                  <c:v>0.59918124124544048</c:v>
                </c:pt>
                <c:pt idx="431">
                  <c:v>0.59970874725802259</c:v>
                </c:pt>
                <c:pt idx="432">
                  <c:v>0.60021952327082162</c:v>
                </c:pt>
                <c:pt idx="433">
                  <c:v>0.60071073500367189</c:v>
                </c:pt>
                <c:pt idx="434">
                  <c:v>0.60111992066696385</c:v>
                </c:pt>
                <c:pt idx="435">
                  <c:v>0.60118636777659751</c:v>
                </c:pt>
                <c:pt idx="436">
                  <c:v>0.60164382042362485</c:v>
                </c:pt>
                <c:pt idx="437">
                  <c:v>0.60208245020599271</c:v>
                </c:pt>
                <c:pt idx="438">
                  <c:v>0.60251398528339128</c:v>
                </c:pt>
                <c:pt idx="439">
                  <c:v>0.60288239762232965</c:v>
                </c:pt>
                <c:pt idx="440">
                  <c:v>0.60294370802833419</c:v>
                </c:pt>
                <c:pt idx="441">
                  <c:v>0.6033702616200759</c:v>
                </c:pt>
                <c:pt idx="442">
                  <c:v>0.60379348199951899</c:v>
                </c:pt>
                <c:pt idx="443">
                  <c:v>0.60421267383621924</c:v>
                </c:pt>
                <c:pt idx="444">
                  <c:v>0.60456954335204494</c:v>
                </c:pt>
                <c:pt idx="445">
                  <c:v>0.60462986947137054</c:v>
                </c:pt>
                <c:pt idx="446">
                  <c:v>0.60504453769188915</c:v>
                </c:pt>
                <c:pt idx="447">
                  <c:v>0.60545517063827559</c:v>
                </c:pt>
                <c:pt idx="448">
                  <c:v>0.60586107623269592</c:v>
                </c:pt>
                <c:pt idx="449">
                  <c:v>0.6062033077329626</c:v>
                </c:pt>
                <c:pt idx="450">
                  <c:v>0.60626094673960795</c:v>
                </c:pt>
                <c:pt idx="451">
                  <c:v>0.60665278574904957</c:v>
                </c:pt>
                <c:pt idx="452">
                  <c:v>0.6070439752834017</c:v>
                </c:pt>
                <c:pt idx="453">
                  <c:v>0.60742644948470759</c:v>
                </c:pt>
                <c:pt idx="454">
                  <c:v>0.60775015635455776</c:v>
                </c:pt>
                <c:pt idx="455">
                  <c:v>0.60780589467656498</c:v>
                </c:pt>
                <c:pt idx="456">
                  <c:v>0.60817939529202536</c:v>
                </c:pt>
                <c:pt idx="457">
                  <c:v>0.60854525362459011</c:v>
                </c:pt>
                <c:pt idx="458">
                  <c:v>0.6089029816589191</c:v>
                </c:pt>
                <c:pt idx="459">
                  <c:v>0.6092040821595216</c:v>
                </c:pt>
                <c:pt idx="460">
                  <c:v>0.60925657228089181</c:v>
                </c:pt>
                <c:pt idx="461">
                  <c:v>0.60960320753897057</c:v>
                </c:pt>
                <c:pt idx="462">
                  <c:v>0.60993633490795873</c:v>
                </c:pt>
                <c:pt idx="463">
                  <c:v>0.6102671438152919</c:v>
                </c:pt>
                <c:pt idx="464">
                  <c:v>0.61053784074244333</c:v>
                </c:pt>
                <c:pt idx="465">
                  <c:v>0.61058560710098331</c:v>
                </c:pt>
                <c:pt idx="466">
                  <c:v>0.61089777519675903</c:v>
                </c:pt>
                <c:pt idx="467">
                  <c:v>0.61120022841988875</c:v>
                </c:pt>
                <c:pt idx="468">
                  <c:v>0.61149415139359165</c:v>
                </c:pt>
                <c:pt idx="469">
                  <c:v>0.61173653566368569</c:v>
                </c:pt>
                <c:pt idx="470">
                  <c:v>0.61177881277435253</c:v>
                </c:pt>
                <c:pt idx="471">
                  <c:v>0.6120476921543152</c:v>
                </c:pt>
                <c:pt idx="472">
                  <c:v>0.61230642062711815</c:v>
                </c:pt>
                <c:pt idx="473">
                  <c:v>0.61256120941060499</c:v>
                </c:pt>
                <c:pt idx="474">
                  <c:v>0.61276447557091196</c:v>
                </c:pt>
                <c:pt idx="475">
                  <c:v>0.61279977771969418</c:v>
                </c:pt>
                <c:pt idx="476">
                  <c:v>0.61302754926774572</c:v>
                </c:pt>
                <c:pt idx="477">
                  <c:v>0.61325156965597327</c:v>
                </c:pt>
                <c:pt idx="478">
                  <c:v>0.61346569794367967</c:v>
                </c:pt>
                <c:pt idx="479">
                  <c:v>0.61363363569236218</c:v>
                </c:pt>
                <c:pt idx="480">
                  <c:v>0.61366523155180552</c:v>
                </c:pt>
                <c:pt idx="481">
                  <c:v>0.6138569384881204</c:v>
                </c:pt>
                <c:pt idx="482">
                  <c:v>0.61403514223754641</c:v>
                </c:pt>
                <c:pt idx="483">
                  <c:v>0.61420501891584767</c:v>
                </c:pt>
                <c:pt idx="484">
                  <c:v>0.6143284460638283</c:v>
                </c:pt>
                <c:pt idx="485">
                  <c:v>0.61435301085342953</c:v>
                </c:pt>
                <c:pt idx="486">
                  <c:v>0.61449616151397957</c:v>
                </c:pt>
                <c:pt idx="487">
                  <c:v>0.61462819800432478</c:v>
                </c:pt>
                <c:pt idx="488">
                  <c:v>0.6147477014586048</c:v>
                </c:pt>
                <c:pt idx="489">
                  <c:v>0.61484520521558439</c:v>
                </c:pt>
                <c:pt idx="490">
                  <c:v>0.61486155876547421</c:v>
                </c:pt>
                <c:pt idx="491">
                  <c:v>0.61495919991161896</c:v>
                </c:pt>
                <c:pt idx="492">
                  <c:v>0.615040521642363</c:v>
                </c:pt>
                <c:pt idx="493">
                  <c:v>0.61510563227277792</c:v>
                </c:pt>
                <c:pt idx="494">
                  <c:v>0.61515604798292556</c:v>
                </c:pt>
                <c:pt idx="495">
                  <c:v>0.61516543327221063</c:v>
                </c:pt>
                <c:pt idx="496">
                  <c:v>0.61521591059014447</c:v>
                </c:pt>
                <c:pt idx="497">
                  <c:v>0.6152326762064263</c:v>
                </c:pt>
                <c:pt idx="498">
                  <c:v>0.61524899107775088</c:v>
                </c:pt>
                <c:pt idx="499">
                  <c:v>0.61524744439476464</c:v>
                </c:pt>
                <c:pt idx="500">
                  <c:v>0.61524801851213318</c:v>
                </c:pt>
                <c:pt idx="501">
                  <c:v>0.61522876739443044</c:v>
                </c:pt>
                <c:pt idx="502">
                  <c:v>0.61520835183832079</c:v>
                </c:pt>
                <c:pt idx="503">
                  <c:v>0.61517480830777149</c:v>
                </c:pt>
                <c:pt idx="504">
                  <c:v>0.61513747075475134</c:v>
                </c:pt>
                <c:pt idx="505">
                  <c:v>0.61512752590499953</c:v>
                </c:pt>
                <c:pt idx="506">
                  <c:v>0.61506496010091649</c:v>
                </c:pt>
                <c:pt idx="507">
                  <c:v>0.61498429291262935</c:v>
                </c:pt>
                <c:pt idx="508">
                  <c:v>0.61488567008077455</c:v>
                </c:pt>
                <c:pt idx="509">
                  <c:v>0.61479063220581409</c:v>
                </c:pt>
                <c:pt idx="510">
                  <c:v>0.61476951299507354</c:v>
                </c:pt>
                <c:pt idx="511">
                  <c:v>0.61463292681213821</c:v>
                </c:pt>
                <c:pt idx="512">
                  <c:v>0.61448416914940096</c:v>
                </c:pt>
                <c:pt idx="513">
                  <c:v>0.61431196447045877</c:v>
                </c:pt>
                <c:pt idx="514">
                  <c:v>0.61415993010126169</c:v>
                </c:pt>
                <c:pt idx="515">
                  <c:v>0.61412517932006638</c:v>
                </c:pt>
                <c:pt idx="516">
                  <c:v>0.61390727924003208</c:v>
                </c:pt>
                <c:pt idx="517">
                  <c:v>0.61367766501760335</c:v>
                </c:pt>
                <c:pt idx="518">
                  <c:v>0.61342538043403927</c:v>
                </c:pt>
                <c:pt idx="519">
                  <c:v>0.6132009378849802</c:v>
                </c:pt>
                <c:pt idx="520">
                  <c:v>0.61314854667668284</c:v>
                </c:pt>
                <c:pt idx="521">
                  <c:v>0.61284792974974367</c:v>
                </c:pt>
                <c:pt idx="522">
                  <c:v>0.61252712441851698</c:v>
                </c:pt>
                <c:pt idx="523">
                  <c:v>0.61218425117719344</c:v>
                </c:pt>
                <c:pt idx="524">
                  <c:v>0.61188611090394773</c:v>
                </c:pt>
                <c:pt idx="525">
                  <c:v>0.61181923036067187</c:v>
                </c:pt>
                <c:pt idx="526">
                  <c:v>0.61143230758131073</c:v>
                </c:pt>
                <c:pt idx="527">
                  <c:v>0.61102026060106374</c:v>
                </c:pt>
                <c:pt idx="528">
                  <c:v>0.6105866104855352</c:v>
                </c:pt>
                <c:pt idx="529">
                  <c:v>0.61021251699434331</c:v>
                </c:pt>
                <c:pt idx="530">
                  <c:v>0.61012784319775093</c:v>
                </c:pt>
                <c:pt idx="531">
                  <c:v>0.60964520747096551</c:v>
                </c:pt>
                <c:pt idx="532">
                  <c:v>0.60913780921515359</c:v>
                </c:pt>
                <c:pt idx="533">
                  <c:v>0.60860661356967716</c:v>
                </c:pt>
                <c:pt idx="534">
                  <c:v>0.60815599544857368</c:v>
                </c:pt>
                <c:pt idx="535">
                  <c:v>0.60805176458648125</c:v>
                </c:pt>
                <c:pt idx="536">
                  <c:v>0.60747164468036297</c:v>
                </c:pt>
                <c:pt idx="537">
                  <c:v>0.60686939404618556</c:v>
                </c:pt>
                <c:pt idx="538">
                  <c:v>0.60624425607617072</c:v>
                </c:pt>
                <c:pt idx="539">
                  <c:v>0.60571561348212932</c:v>
                </c:pt>
                <c:pt idx="540">
                  <c:v>0.60559356912565554</c:v>
                </c:pt>
                <c:pt idx="541">
                  <c:v>0.60492189271438479</c:v>
                </c:pt>
                <c:pt idx="542">
                  <c:v>0.60422347910541485</c:v>
                </c:pt>
                <c:pt idx="543">
                  <c:v>0.60350133644933301</c:v>
                </c:pt>
                <c:pt idx="544">
                  <c:v>0.60289720040987171</c:v>
                </c:pt>
                <c:pt idx="545">
                  <c:v>0.60275542990993281</c:v>
                </c:pt>
                <c:pt idx="546">
                  <c:v>0.6019852217635322</c:v>
                </c:pt>
                <c:pt idx="547">
                  <c:v>0.60119167117088756</c:v>
                </c:pt>
                <c:pt idx="548">
                  <c:v>0.60037832837915683</c:v>
                </c:pt>
                <c:pt idx="549">
                  <c:v>0.59970041162637888</c:v>
                </c:pt>
                <c:pt idx="550">
                  <c:v>0.59953898743183065</c:v>
                </c:pt>
                <c:pt idx="551">
                  <c:v>0.59867828623544683</c:v>
                </c:pt>
                <c:pt idx="552">
                  <c:v>0.59779233614874627</c:v>
                </c:pt>
                <c:pt idx="553">
                  <c:v>0.5968855186210712</c:v>
                </c:pt>
                <c:pt idx="554">
                  <c:v>0.59613432714581094</c:v>
                </c:pt>
                <c:pt idx="555">
                  <c:v>0.59595386514024018</c:v>
                </c:pt>
                <c:pt idx="556">
                  <c:v>0.59500076181098382</c:v>
                </c:pt>
                <c:pt idx="557">
                  <c:v>0.59402361279963556</c:v>
                </c:pt>
                <c:pt idx="558">
                  <c:v>0.59302683921757371</c:v>
                </c:pt>
                <c:pt idx="559">
                  <c:v>0.59221314520753909</c:v>
                </c:pt>
                <c:pt idx="560">
                  <c:v>0.59201379199524151</c:v>
                </c:pt>
                <c:pt idx="561">
                  <c:v>0.59097131168795791</c:v>
                </c:pt>
                <c:pt idx="562">
                  <c:v>0.58990734741582052</c:v>
                </c:pt>
                <c:pt idx="563">
                  <c:v>0.58883102699830991</c:v>
                </c:pt>
                <c:pt idx="564">
                  <c:v>0.58796104784191994</c:v>
                </c:pt>
                <c:pt idx="565">
                  <c:v>0.58774330977016243</c:v>
                </c:pt>
                <c:pt idx="566">
                  <c:v>0.58664648001889652</c:v>
                </c:pt>
                <c:pt idx="567">
                  <c:v>0.58554825316099424</c:v>
                </c:pt>
                <c:pt idx="568">
                  <c:v>0.58444426175631659</c:v>
                </c:pt>
                <c:pt idx="569">
                  <c:v>0.58355632371257182</c:v>
                </c:pt>
                <c:pt idx="570">
                  <c:v>0.58333355532874342</c:v>
                </c:pt>
                <c:pt idx="571">
                  <c:v>0.58221521806860455</c:v>
                </c:pt>
                <c:pt idx="572">
                  <c:v>0.58109401292200236</c:v>
                </c:pt>
                <c:pt idx="573">
                  <c:v>0.57996171406713148</c:v>
                </c:pt>
                <c:pt idx="574">
                  <c:v>0.57905467035303959</c:v>
                </c:pt>
                <c:pt idx="575">
                  <c:v>0.57882408226128079</c:v>
                </c:pt>
                <c:pt idx="576">
                  <c:v>0.57767928034464378</c:v>
                </c:pt>
                <c:pt idx="577">
                  <c:v>0.57652840768569691</c:v>
                </c:pt>
                <c:pt idx="578">
                  <c:v>0.57537272327074784</c:v>
                </c:pt>
                <c:pt idx="579">
                  <c:v>0.57445088705148539</c:v>
                </c:pt>
                <c:pt idx="580">
                  <c:v>0.57421118260952286</c:v>
                </c:pt>
                <c:pt idx="581">
                  <c:v>0.57304489746342713</c:v>
                </c:pt>
                <c:pt idx="582">
                  <c:v>0.57187269397856777</c:v>
                </c:pt>
                <c:pt idx="583">
                  <c:v>0.5706947739680257</c:v>
                </c:pt>
                <c:pt idx="584">
                  <c:v>0.56975946493460361</c:v>
                </c:pt>
                <c:pt idx="585">
                  <c:v>0.56951290953996236</c:v>
                </c:pt>
                <c:pt idx="586">
                  <c:v>0.56832319159408318</c:v>
                </c:pt>
                <c:pt idx="587">
                  <c:v>0.56712891209021743</c:v>
                </c:pt>
                <c:pt idx="588">
                  <c:v>0.56592959758093397</c:v>
                </c:pt>
                <c:pt idx="589">
                  <c:v>0.56497923673873285</c:v>
                </c:pt>
                <c:pt idx="590">
                  <c:v>0.56472504826927772</c:v>
                </c:pt>
                <c:pt idx="591">
                  <c:v>0.56351831537384578</c:v>
                </c:pt>
                <c:pt idx="592">
                  <c:v>0.56230413708817018</c:v>
                </c:pt>
                <c:pt idx="593">
                  <c:v>0.5610854311185689</c:v>
                </c:pt>
                <c:pt idx="594">
                  <c:v>0.56013208147439852</c:v>
                </c:pt>
                <c:pt idx="595">
                  <c:v>0.55987115623343653</c:v>
                </c:pt>
                <c:pt idx="596">
                  <c:v>0.55864417087443463</c:v>
                </c:pt>
                <c:pt idx="597">
                  <c:v>0.55741306977226501</c:v>
                </c:pt>
                <c:pt idx="598">
                  <c:v>0.5561767265062173</c:v>
                </c:pt>
                <c:pt idx="599">
                  <c:v>0.55520411023931282</c:v>
                </c:pt>
                <c:pt idx="600">
                  <c:v>0.55493736248932235</c:v>
                </c:pt>
                <c:pt idx="601">
                  <c:v>0.55369342127044807</c:v>
                </c:pt>
                <c:pt idx="602">
                  <c:v>0.55244745879774337</c:v>
                </c:pt>
                <c:pt idx="603">
                  <c:v>0.55119559952943897</c:v>
                </c:pt>
                <c:pt idx="604">
                  <c:v>0.55021340524108397</c:v>
                </c:pt>
                <c:pt idx="605">
                  <c:v>0.54994028781679638</c:v>
                </c:pt>
                <c:pt idx="606">
                  <c:v>0.54868384403897263</c:v>
                </c:pt>
                <c:pt idx="607">
                  <c:v>0.5474215969089089</c:v>
                </c:pt>
                <c:pt idx="608">
                  <c:v>0.54615664545972209</c:v>
                </c:pt>
                <c:pt idx="609">
                  <c:v>0.54516774904041876</c:v>
                </c:pt>
                <c:pt idx="610">
                  <c:v>0.54488876387982121</c:v>
                </c:pt>
                <c:pt idx="611">
                  <c:v>0.54361978696045465</c:v>
                </c:pt>
                <c:pt idx="612">
                  <c:v>0.54234750784582753</c:v>
                </c:pt>
                <c:pt idx="613">
                  <c:v>0.54107072153912228</c:v>
                </c:pt>
                <c:pt idx="614">
                  <c:v>0.54007530966670891</c:v>
                </c:pt>
                <c:pt idx="615">
                  <c:v>0.53979101777958127</c:v>
                </c:pt>
                <c:pt idx="616">
                  <c:v>0.53851076682214039</c:v>
                </c:pt>
                <c:pt idx="617">
                  <c:v>0.53722593962201126</c:v>
                </c:pt>
                <c:pt idx="618">
                  <c:v>0.53594123399561289</c:v>
                </c:pt>
                <c:pt idx="619">
                  <c:v>0.53493990945770065</c:v>
                </c:pt>
                <c:pt idx="620">
                  <c:v>0.53465198464090347</c:v>
                </c:pt>
                <c:pt idx="621">
                  <c:v>0.53336232295345076</c:v>
                </c:pt>
                <c:pt idx="622">
                  <c:v>0.53207109300841793</c:v>
                </c:pt>
                <c:pt idx="623">
                  <c:v>0.5307752021951454</c:v>
                </c:pt>
                <c:pt idx="624">
                  <c:v>0.5297709954746449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C3F-47BA-AD6F-D4B4F15DDD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947264"/>
        <c:axId val="442947592"/>
      </c:scatterChart>
      <c:valAx>
        <c:axId val="442947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442947592"/>
        <c:crosses val="autoZero"/>
        <c:crossBetween val="midCat"/>
      </c:valAx>
      <c:valAx>
        <c:axId val="4429475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endParaRPr lang="en-US"/>
              </a:p>
            </c:rich>
          </c:tx>
          <c:overlay val="0"/>
        </c:title>
        <c:numFmt formatCode="0.0000E+00" sourceLinked="1"/>
        <c:majorTickMark val="out"/>
        <c:minorTickMark val="none"/>
        <c:tickLblPos val="nextTo"/>
        <c:crossAx val="44294726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Plot2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Sheet1!$E$1:$E$1</c:f>
              <c:strCache>
                <c:ptCount val="1"/>
                <c:pt idx="0">
                  <c:v>x_SW</c:v>
                </c:pt>
              </c:strCache>
            </c:strRef>
          </c:tx>
          <c:xVal>
            <c:numRef>
              <c:f>Sheet1!#REF!</c:f>
            </c:numRef>
          </c:xVal>
          <c:yVal>
            <c:numRef>
              <c:f>Sheet1!$E$2:$E$626</c:f>
              <c:numCache>
                <c:formatCode>0.0000E+00</c:formatCode>
                <c:ptCount val="625"/>
                <c:pt idx="0">
                  <c:v>0.49999999999991457</c:v>
                </c:pt>
                <c:pt idx="1">
                  <c:v>0.50004925761907471</c:v>
                </c:pt>
                <c:pt idx="2">
                  <c:v>0.50011599541553831</c:v>
                </c:pt>
                <c:pt idx="3">
                  <c:v>0.50017415655535702</c:v>
                </c:pt>
                <c:pt idx="4">
                  <c:v>0.50023601359722669</c:v>
                </c:pt>
                <c:pt idx="5">
                  <c:v>0.50023611466512641</c:v>
                </c:pt>
                <c:pt idx="6">
                  <c:v>0.50027469850330764</c:v>
                </c:pt>
                <c:pt idx="7">
                  <c:v>0.50029308241621273</c:v>
                </c:pt>
                <c:pt idx="8">
                  <c:v>0.50031452648588892</c:v>
                </c:pt>
                <c:pt idx="9">
                  <c:v>0.5003524595729647</c:v>
                </c:pt>
                <c:pt idx="10">
                  <c:v>0.50035253773930122</c:v>
                </c:pt>
                <c:pt idx="11">
                  <c:v>0.50037123243213677</c:v>
                </c:pt>
                <c:pt idx="12">
                  <c:v>0.50037483729473919</c:v>
                </c:pt>
                <c:pt idx="13">
                  <c:v>0.50037116013727057</c:v>
                </c:pt>
                <c:pt idx="14">
                  <c:v>0.50034788459658852</c:v>
                </c:pt>
                <c:pt idx="15">
                  <c:v>0.50034769619550046</c:v>
                </c:pt>
                <c:pt idx="16">
                  <c:v>0.50027934091613668</c:v>
                </c:pt>
                <c:pt idx="17">
                  <c:v>0.50016011548738404</c:v>
                </c:pt>
                <c:pt idx="18">
                  <c:v>0.50002774626851876</c:v>
                </c:pt>
                <c:pt idx="19">
                  <c:v>0.49988013928054881</c:v>
                </c:pt>
                <c:pt idx="20">
                  <c:v>0.49987889935447399</c:v>
                </c:pt>
                <c:pt idx="21">
                  <c:v>0.49970617287670849</c:v>
                </c:pt>
                <c:pt idx="22">
                  <c:v>0.49951547273241048</c:v>
                </c:pt>
                <c:pt idx="23">
                  <c:v>0.49930878341405027</c:v>
                </c:pt>
                <c:pt idx="24">
                  <c:v>0.49908865545849596</c:v>
                </c:pt>
                <c:pt idx="25">
                  <c:v>0.49908656821274289</c:v>
                </c:pt>
                <c:pt idx="26">
                  <c:v>0.49884397167896732</c:v>
                </c:pt>
                <c:pt idx="27">
                  <c:v>0.49858586286862844</c:v>
                </c:pt>
                <c:pt idx="28">
                  <c:v>0.49830920700856124</c:v>
                </c:pt>
                <c:pt idx="29">
                  <c:v>0.49801839352987998</c:v>
                </c:pt>
                <c:pt idx="30">
                  <c:v>0.49801505287383918</c:v>
                </c:pt>
                <c:pt idx="31">
                  <c:v>0.49770195493348496</c:v>
                </c:pt>
                <c:pt idx="32">
                  <c:v>0.49737297732179891</c:v>
                </c:pt>
                <c:pt idx="33">
                  <c:v>0.49702596114601599</c:v>
                </c:pt>
                <c:pt idx="34">
                  <c:v>0.4966666344112069</c:v>
                </c:pt>
                <c:pt idx="35">
                  <c:v>0.4966617536607546</c:v>
                </c:pt>
                <c:pt idx="36">
                  <c:v>0.49627951996517089</c:v>
                </c:pt>
                <c:pt idx="37">
                  <c:v>0.4958841858329357</c:v>
                </c:pt>
                <c:pt idx="38">
                  <c:v>0.49546955537266146</c:v>
                </c:pt>
                <c:pt idx="39">
                  <c:v>0.49504209394893239</c:v>
                </c:pt>
                <c:pt idx="40">
                  <c:v>0.49503547903049422</c:v>
                </c:pt>
                <c:pt idx="41">
                  <c:v>0.49458424579833632</c:v>
                </c:pt>
                <c:pt idx="42">
                  <c:v>0.49411549969187424</c:v>
                </c:pt>
                <c:pt idx="43">
                  <c:v>0.4936290234994668</c:v>
                </c:pt>
                <c:pt idx="44">
                  <c:v>0.49313412049880578</c:v>
                </c:pt>
                <c:pt idx="45">
                  <c:v>0.49312547340812546</c:v>
                </c:pt>
                <c:pt idx="46">
                  <c:v>0.49260597133056572</c:v>
                </c:pt>
                <c:pt idx="47">
                  <c:v>0.49206598625863135</c:v>
                </c:pt>
                <c:pt idx="48">
                  <c:v>0.49151348008125739</c:v>
                </c:pt>
                <c:pt idx="49">
                  <c:v>0.49095222829909335</c:v>
                </c:pt>
                <c:pt idx="50">
                  <c:v>0.49094126369404539</c:v>
                </c:pt>
                <c:pt idx="51">
                  <c:v>0.49035566824280735</c:v>
                </c:pt>
                <c:pt idx="52">
                  <c:v>0.48975094765539945</c:v>
                </c:pt>
                <c:pt idx="53">
                  <c:v>0.4891299161109669</c:v>
                </c:pt>
                <c:pt idx="54">
                  <c:v>0.48850581095037821</c:v>
                </c:pt>
                <c:pt idx="55">
                  <c:v>0.48849226093060821</c:v>
                </c:pt>
                <c:pt idx="56">
                  <c:v>0.48783899418735532</c:v>
                </c:pt>
                <c:pt idx="57">
                  <c:v>0.48716806570226778</c:v>
                </c:pt>
                <c:pt idx="58">
                  <c:v>0.48648408050624736</c:v>
                </c:pt>
                <c:pt idx="59">
                  <c:v>0.48579944482270127</c:v>
                </c:pt>
                <c:pt idx="60">
                  <c:v>0.48578390351996331</c:v>
                </c:pt>
                <c:pt idx="61">
                  <c:v>0.48507001602078043</c:v>
                </c:pt>
                <c:pt idx="62">
                  <c:v>0.48433992413130506</c:v>
                </c:pt>
                <c:pt idx="63">
                  <c:v>0.48360501754186613</c:v>
                </c:pt>
                <c:pt idx="64">
                  <c:v>0.48289979981272324</c:v>
                </c:pt>
                <c:pt idx="65">
                  <c:v>0.48288310602174728</c:v>
                </c:pt>
                <c:pt idx="66">
                  <c:v>0.48217110482223857</c:v>
                </c:pt>
                <c:pt idx="67">
                  <c:v>0.48147345062097696</c:v>
                </c:pt>
                <c:pt idx="68">
                  <c:v>0.48078896612734895</c:v>
                </c:pt>
                <c:pt idx="69">
                  <c:v>0.48014500582981334</c:v>
                </c:pt>
                <c:pt idx="70">
                  <c:v>0.48012902273263042</c:v>
                </c:pt>
                <c:pt idx="71">
                  <c:v>0.47947731562925422</c:v>
                </c:pt>
                <c:pt idx="72">
                  <c:v>0.47884247515675593</c:v>
                </c:pt>
                <c:pt idx="73">
                  <c:v>0.47822670695383585</c:v>
                </c:pt>
                <c:pt idx="74">
                  <c:v>0.47764529929058358</c:v>
                </c:pt>
                <c:pt idx="75">
                  <c:v>0.4776304414073701</c:v>
                </c:pt>
                <c:pt idx="76">
                  <c:v>0.47705387239235203</c:v>
                </c:pt>
                <c:pt idx="77">
                  <c:v>0.47649245950643621</c:v>
                </c:pt>
                <c:pt idx="78">
                  <c:v>0.47595775075902241</c:v>
                </c:pt>
                <c:pt idx="79">
                  <c:v>0.47545810086866813</c:v>
                </c:pt>
                <c:pt idx="80">
                  <c:v>0.47544405282858271</c:v>
                </c:pt>
                <c:pt idx="81">
                  <c:v>0.47495387299033942</c:v>
                </c:pt>
                <c:pt idx="82">
                  <c:v>0.47448557465482843</c:v>
                </c:pt>
                <c:pt idx="83">
                  <c:v>0.47404059862840559</c:v>
                </c:pt>
                <c:pt idx="84">
                  <c:v>0.47363184054484941</c:v>
                </c:pt>
                <c:pt idx="85">
                  <c:v>0.47361865593126129</c:v>
                </c:pt>
                <c:pt idx="86">
                  <c:v>0.47322002501528421</c:v>
                </c:pt>
                <c:pt idx="87">
                  <c:v>0.47284510465934787</c:v>
                </c:pt>
                <c:pt idx="88">
                  <c:v>0.47249289299628672</c:v>
                </c:pt>
                <c:pt idx="89">
                  <c:v>0.47217582467782543</c:v>
                </c:pt>
                <c:pt idx="90">
                  <c:v>0.47216511018340185</c:v>
                </c:pt>
                <c:pt idx="91">
                  <c:v>0.47186084830324782</c:v>
                </c:pt>
                <c:pt idx="92">
                  <c:v>0.47158361828467438</c:v>
                </c:pt>
                <c:pt idx="93">
                  <c:v>0.47132652709826284</c:v>
                </c:pt>
                <c:pt idx="94">
                  <c:v>0.47110009715062789</c:v>
                </c:pt>
                <c:pt idx="95">
                  <c:v>0.47109188446703221</c:v>
                </c:pt>
                <c:pt idx="96">
                  <c:v>0.47088038201369553</c:v>
                </c:pt>
                <c:pt idx="97">
                  <c:v>0.47069252132228506</c:v>
                </c:pt>
                <c:pt idx="98">
                  <c:v>0.47052659514850331</c:v>
                </c:pt>
                <c:pt idx="99">
                  <c:v>0.47039128758068532</c:v>
                </c:pt>
                <c:pt idx="100">
                  <c:v>0.47038592818992669</c:v>
                </c:pt>
                <c:pt idx="101">
                  <c:v>0.47026491998093828</c:v>
                </c:pt>
                <c:pt idx="102">
                  <c:v>0.47016197829935569</c:v>
                </c:pt>
                <c:pt idx="103">
                  <c:v>0.47007754539462843</c:v>
                </c:pt>
                <c:pt idx="104">
                  <c:v>0.47001594292628601</c:v>
                </c:pt>
                <c:pt idx="105">
                  <c:v>0.47001358672977822</c:v>
                </c:pt>
                <c:pt idx="106">
                  <c:v>0.46996672959411423</c:v>
                </c:pt>
                <c:pt idx="107">
                  <c:v>0.46993701251449632</c:v>
                </c:pt>
                <c:pt idx="108">
                  <c:v>0.4699226360395985</c:v>
                </c:pt>
                <c:pt idx="109">
                  <c:v>0.46992429422533116</c:v>
                </c:pt>
                <c:pt idx="110">
                  <c:v>0.46992460833704858</c:v>
                </c:pt>
                <c:pt idx="111">
                  <c:v>0.46993820656390256</c:v>
                </c:pt>
                <c:pt idx="112">
                  <c:v>0.46996980693940982</c:v>
                </c:pt>
                <c:pt idx="113">
                  <c:v>0.47000739875240111</c:v>
                </c:pt>
                <c:pt idx="114">
                  <c:v>0.47005164805063393</c:v>
                </c:pt>
                <c:pt idx="115">
                  <c:v>0.47005386219687856</c:v>
                </c:pt>
                <c:pt idx="116">
                  <c:v>0.47010822272988373</c:v>
                </c:pt>
                <c:pt idx="117">
                  <c:v>0.47016848171924125</c:v>
                </c:pt>
                <c:pt idx="118">
                  <c:v>0.47022911947370233</c:v>
                </c:pt>
                <c:pt idx="119">
                  <c:v>0.47029076404464681</c:v>
                </c:pt>
                <c:pt idx="120">
                  <c:v>0.47029387054276645</c:v>
                </c:pt>
                <c:pt idx="121">
                  <c:v>0.47035910969839434</c:v>
                </c:pt>
                <c:pt idx="122">
                  <c:v>0.47042021855105209</c:v>
                </c:pt>
                <c:pt idx="123">
                  <c:v>0.47047676027146285</c:v>
                </c:pt>
                <c:pt idx="124">
                  <c:v>0.47052721813654264</c:v>
                </c:pt>
                <c:pt idx="125">
                  <c:v>0.4705296707969655</c:v>
                </c:pt>
                <c:pt idx="126">
                  <c:v>0.47057225759942573</c:v>
                </c:pt>
                <c:pt idx="127">
                  <c:v>0.47060168816715503</c:v>
                </c:pt>
                <c:pt idx="128">
                  <c:v>0.47061666659929158</c:v>
                </c:pt>
                <c:pt idx="129">
                  <c:v>0.47061674126116965</c:v>
                </c:pt>
                <c:pt idx="130">
                  <c:v>0.47061642587465474</c:v>
                </c:pt>
                <c:pt idx="131">
                  <c:v>0.47060775267100957</c:v>
                </c:pt>
                <c:pt idx="132">
                  <c:v>0.47058533181677026</c:v>
                </c:pt>
                <c:pt idx="133">
                  <c:v>0.47054791711468369</c:v>
                </c:pt>
                <c:pt idx="134">
                  <c:v>0.47049052715502243</c:v>
                </c:pt>
                <c:pt idx="135">
                  <c:v>0.47048804944436212</c:v>
                </c:pt>
                <c:pt idx="136">
                  <c:v>0.47042630741936114</c:v>
                </c:pt>
                <c:pt idx="137">
                  <c:v>0.4703538687253519</c:v>
                </c:pt>
                <c:pt idx="138">
                  <c:v>0.47026747752800097</c:v>
                </c:pt>
                <c:pt idx="139">
                  <c:v>0.47017197082341283</c:v>
                </c:pt>
                <c:pt idx="140">
                  <c:v>0.47016610652024182</c:v>
                </c:pt>
                <c:pt idx="141">
                  <c:v>0.47005681147171124</c:v>
                </c:pt>
                <c:pt idx="142">
                  <c:v>0.46993558199818219</c:v>
                </c:pt>
                <c:pt idx="143">
                  <c:v>0.46980628566851318</c:v>
                </c:pt>
                <c:pt idx="144">
                  <c:v>0.46966681681583122</c:v>
                </c:pt>
                <c:pt idx="145">
                  <c:v>0.46965906506288491</c:v>
                </c:pt>
                <c:pt idx="146">
                  <c:v>0.46950467878926089</c:v>
                </c:pt>
                <c:pt idx="147">
                  <c:v>0.46933640343161237</c:v>
                </c:pt>
                <c:pt idx="148">
                  <c:v>0.46915306737714457</c:v>
                </c:pt>
                <c:pt idx="149">
                  <c:v>0.46897442453913718</c:v>
                </c:pt>
                <c:pt idx="150">
                  <c:v>0.46896370847676216</c:v>
                </c:pt>
                <c:pt idx="151">
                  <c:v>0.46875799180550415</c:v>
                </c:pt>
                <c:pt idx="152">
                  <c:v>0.46853731113862357</c:v>
                </c:pt>
                <c:pt idx="153">
                  <c:v>0.46830847650475571</c:v>
                </c:pt>
                <c:pt idx="154">
                  <c:v>0.46808299093957217</c:v>
                </c:pt>
                <c:pt idx="155">
                  <c:v>0.46806976614902196</c:v>
                </c:pt>
                <c:pt idx="156">
                  <c:v>0.46782197783138257</c:v>
                </c:pt>
                <c:pt idx="157">
                  <c:v>0.46756142271111584</c:v>
                </c:pt>
                <c:pt idx="158">
                  <c:v>0.4672921688074731</c:v>
                </c:pt>
                <c:pt idx="159">
                  <c:v>0.46702968077671159</c:v>
                </c:pt>
                <c:pt idx="160">
                  <c:v>0.46701302237097275</c:v>
                </c:pt>
                <c:pt idx="161">
                  <c:v>0.46672363194048871</c:v>
                </c:pt>
                <c:pt idx="162">
                  <c:v>0.46641801941105948</c:v>
                </c:pt>
                <c:pt idx="163">
                  <c:v>0.46610785309661323</c:v>
                </c:pt>
                <c:pt idx="164">
                  <c:v>0.46580810687410268</c:v>
                </c:pt>
                <c:pt idx="165">
                  <c:v>0.46578885536818104</c:v>
                </c:pt>
                <c:pt idx="166">
                  <c:v>0.46546414967682892</c:v>
                </c:pt>
                <c:pt idx="167">
                  <c:v>0.46512868337065227</c:v>
                </c:pt>
                <c:pt idx="168">
                  <c:v>0.46478241619346233</c:v>
                </c:pt>
                <c:pt idx="169">
                  <c:v>0.46445275287732746</c:v>
                </c:pt>
                <c:pt idx="170">
                  <c:v>0.46443123458062546</c:v>
                </c:pt>
                <c:pt idx="171">
                  <c:v>0.46407360852749935</c:v>
                </c:pt>
                <c:pt idx="172">
                  <c:v>0.46370914281170078</c:v>
                </c:pt>
                <c:pt idx="173">
                  <c:v>0.46333695147373755</c:v>
                </c:pt>
                <c:pt idx="174">
                  <c:v>0.46298412500779679</c:v>
                </c:pt>
                <c:pt idx="175">
                  <c:v>0.46296014807058444</c:v>
                </c:pt>
                <c:pt idx="176">
                  <c:v>0.46257418063379596</c:v>
                </c:pt>
                <c:pt idx="177">
                  <c:v>0.46218021864032055</c:v>
                </c:pt>
                <c:pt idx="178">
                  <c:v>0.46178448459855831</c:v>
                </c:pt>
                <c:pt idx="179">
                  <c:v>0.46140982195030461</c:v>
                </c:pt>
                <c:pt idx="180">
                  <c:v>0.46138365940515003</c:v>
                </c:pt>
                <c:pt idx="181">
                  <c:v>0.46097731128030939</c:v>
                </c:pt>
                <c:pt idx="182">
                  <c:v>0.46056713246097292</c:v>
                </c:pt>
                <c:pt idx="183">
                  <c:v>0.46015207763855559</c:v>
                </c:pt>
                <c:pt idx="184">
                  <c:v>0.4597596536964067</c:v>
                </c:pt>
                <c:pt idx="185">
                  <c:v>0.4597320172179154</c:v>
                </c:pt>
                <c:pt idx="186">
                  <c:v>0.45931053386608661</c:v>
                </c:pt>
                <c:pt idx="187">
                  <c:v>0.4588835073237057</c:v>
                </c:pt>
                <c:pt idx="188">
                  <c:v>0.45846105179477464</c:v>
                </c:pt>
                <c:pt idx="189">
                  <c:v>0.45809421340825496</c:v>
                </c:pt>
                <c:pt idx="190">
                  <c:v>0.4580699486446424</c:v>
                </c:pt>
                <c:pt idx="191">
                  <c:v>0.45771420162716031</c:v>
                </c:pt>
                <c:pt idx="192">
                  <c:v>0.45740027258565008</c:v>
                </c:pt>
                <c:pt idx="193">
                  <c:v>0.45712376103362135</c:v>
                </c:pt>
                <c:pt idx="194">
                  <c:v>0.45689484838327266</c:v>
                </c:pt>
                <c:pt idx="195">
                  <c:v>0.45687930735040944</c:v>
                </c:pt>
                <c:pt idx="196">
                  <c:v>0.45667038067387333</c:v>
                </c:pt>
                <c:pt idx="197">
                  <c:v>0.45649645556092422</c:v>
                </c:pt>
                <c:pt idx="198">
                  <c:v>0.45635804933723678</c:v>
                </c:pt>
                <c:pt idx="199">
                  <c:v>0.45626037977886336</c:v>
                </c:pt>
                <c:pt idx="200">
                  <c:v>0.45625412925310677</c:v>
                </c:pt>
                <c:pt idx="201">
                  <c:v>0.45618307435619448</c:v>
                </c:pt>
                <c:pt idx="202">
                  <c:v>0.45614917016757511</c:v>
                </c:pt>
                <c:pt idx="203">
                  <c:v>0.45615046387593849</c:v>
                </c:pt>
                <c:pt idx="204">
                  <c:v>0.45618258946227669</c:v>
                </c:pt>
                <c:pt idx="205">
                  <c:v>0.45618632973002382</c:v>
                </c:pt>
                <c:pt idx="206">
                  <c:v>0.45625736837349401</c:v>
                </c:pt>
                <c:pt idx="207">
                  <c:v>0.45634995372120069</c:v>
                </c:pt>
                <c:pt idx="208">
                  <c:v>0.45648933992346047</c:v>
                </c:pt>
                <c:pt idx="209">
                  <c:v>0.45664945752379588</c:v>
                </c:pt>
                <c:pt idx="210">
                  <c:v>0.45666299412061978</c:v>
                </c:pt>
                <c:pt idx="211">
                  <c:v>0.45686848444149297</c:v>
                </c:pt>
                <c:pt idx="212">
                  <c:v>0.45710886124254219</c:v>
                </c:pt>
                <c:pt idx="213">
                  <c:v>0.45738387144759729</c:v>
                </c:pt>
                <c:pt idx="214">
                  <c:v>0.45766814383025178</c:v>
                </c:pt>
                <c:pt idx="215">
                  <c:v>0.45769223752697347</c:v>
                </c:pt>
                <c:pt idx="216">
                  <c:v>0.4580292321411602</c:v>
                </c:pt>
                <c:pt idx="217">
                  <c:v>0.45839796597358212</c:v>
                </c:pt>
                <c:pt idx="218">
                  <c:v>0.45880552094634597</c:v>
                </c:pt>
                <c:pt idx="219">
                  <c:v>0.45921063037025878</c:v>
                </c:pt>
                <c:pt idx="220">
                  <c:v>0.45924523717512827</c:v>
                </c:pt>
                <c:pt idx="221">
                  <c:v>0.4597177516065496</c:v>
                </c:pt>
                <c:pt idx="222">
                  <c:v>0.46022312606246252</c:v>
                </c:pt>
                <c:pt idx="223">
                  <c:v>0.46075753325297863</c:v>
                </c:pt>
                <c:pt idx="224">
                  <c:v>0.4612808172582642</c:v>
                </c:pt>
                <c:pt idx="225">
                  <c:v>0.46132596453932961</c:v>
                </c:pt>
                <c:pt idx="226">
                  <c:v>0.46192888741230842</c:v>
                </c:pt>
                <c:pt idx="227">
                  <c:v>0.46256345910505492</c:v>
                </c:pt>
                <c:pt idx="228">
                  <c:v>0.46323106502498146</c:v>
                </c:pt>
                <c:pt idx="229">
                  <c:v>0.46387514296503163</c:v>
                </c:pt>
                <c:pt idx="230">
                  <c:v>0.46393162815382599</c:v>
                </c:pt>
                <c:pt idx="231">
                  <c:v>0.46466384465941346</c:v>
                </c:pt>
                <c:pt idx="232">
                  <c:v>0.46542581582205816</c:v>
                </c:pt>
                <c:pt idx="233">
                  <c:v>0.46621947499592264</c:v>
                </c:pt>
                <c:pt idx="234">
                  <c:v>0.46698033562842733</c:v>
                </c:pt>
                <c:pt idx="235">
                  <c:v>0.46704816735968863</c:v>
                </c:pt>
                <c:pt idx="236">
                  <c:v>0.46791321777587785</c:v>
                </c:pt>
                <c:pt idx="237">
                  <c:v>0.46880986990051227</c:v>
                </c:pt>
                <c:pt idx="238">
                  <c:v>0.46974343623788967</c:v>
                </c:pt>
                <c:pt idx="239">
                  <c:v>0.47062661579247012</c:v>
                </c:pt>
                <c:pt idx="240">
                  <c:v>0.47070529207971679</c:v>
                </c:pt>
                <c:pt idx="241">
                  <c:v>0.47170384222270473</c:v>
                </c:pt>
                <c:pt idx="242">
                  <c:v>0.47273841160454638</c:v>
                </c:pt>
                <c:pt idx="243">
                  <c:v>0.47380879841464285</c:v>
                </c:pt>
                <c:pt idx="244">
                  <c:v>0.47481900285824924</c:v>
                </c:pt>
                <c:pt idx="245">
                  <c:v>0.47491249459958906</c:v>
                </c:pt>
                <c:pt idx="246">
                  <c:v>0.47605048588694304</c:v>
                </c:pt>
                <c:pt idx="247">
                  <c:v>0.47722490973306031</c:v>
                </c:pt>
                <c:pt idx="248">
                  <c:v>0.47843784459463023</c:v>
                </c:pt>
                <c:pt idx="249">
                  <c:v>0.47957703715628941</c:v>
                </c:pt>
                <c:pt idx="250">
                  <c:v>0.47968313851941757</c:v>
                </c:pt>
                <c:pt idx="251">
                  <c:v>0.48094853276173083</c:v>
                </c:pt>
                <c:pt idx="252">
                  <c:v>0.48221860932122335</c:v>
                </c:pt>
                <c:pt idx="253">
                  <c:v>0.48349259869378836</c:v>
                </c:pt>
                <c:pt idx="254">
                  <c:v>0.48465778988086855</c:v>
                </c:pt>
                <c:pt idx="255">
                  <c:v>0.48476623409981351</c:v>
                </c:pt>
                <c:pt idx="256">
                  <c:v>0.48604450268652755</c:v>
                </c:pt>
                <c:pt idx="257">
                  <c:v>0.48732583133190782</c:v>
                </c:pt>
                <c:pt idx="258">
                  <c:v>0.48861101156289871</c:v>
                </c:pt>
                <c:pt idx="259">
                  <c:v>0.48978557505381848</c:v>
                </c:pt>
                <c:pt idx="260">
                  <c:v>0.48989757753403762</c:v>
                </c:pt>
                <c:pt idx="261">
                  <c:v>0.49118598373952205</c:v>
                </c:pt>
                <c:pt idx="262">
                  <c:v>0.49247662797279385</c:v>
                </c:pt>
                <c:pt idx="263">
                  <c:v>0.49376871726548177</c:v>
                </c:pt>
                <c:pt idx="264">
                  <c:v>0.49494817044225375</c:v>
                </c:pt>
                <c:pt idx="265">
                  <c:v>0.49506220799533474</c:v>
                </c:pt>
                <c:pt idx="266">
                  <c:v>0.49635574342360012</c:v>
                </c:pt>
                <c:pt idx="267">
                  <c:v>0.49765391513623214</c:v>
                </c:pt>
                <c:pt idx="268">
                  <c:v>0.49895232039851606</c:v>
                </c:pt>
                <c:pt idx="269">
                  <c:v>0.50013143613519062</c:v>
                </c:pt>
                <c:pt idx="270">
                  <c:v>0.50024728446440836</c:v>
                </c:pt>
                <c:pt idx="271">
                  <c:v>0.50154480311626704</c:v>
                </c:pt>
                <c:pt idx="272">
                  <c:v>0.50284593188999482</c:v>
                </c:pt>
                <c:pt idx="273">
                  <c:v>0.50414782199827524</c:v>
                </c:pt>
                <c:pt idx="274">
                  <c:v>0.50533391606927736</c:v>
                </c:pt>
                <c:pt idx="275">
                  <c:v>0.50545182726416238</c:v>
                </c:pt>
                <c:pt idx="276">
                  <c:v>0.50675407932440208</c:v>
                </c:pt>
                <c:pt idx="277">
                  <c:v>0.5080591012350737</c:v>
                </c:pt>
                <c:pt idx="278">
                  <c:v>0.50936511926945416</c:v>
                </c:pt>
                <c:pt idx="279">
                  <c:v>0.51055083059351902</c:v>
                </c:pt>
                <c:pt idx="280">
                  <c:v>0.51066980757069813</c:v>
                </c:pt>
                <c:pt idx="281">
                  <c:v>0.5119758326437408</c:v>
                </c:pt>
                <c:pt idx="282">
                  <c:v>0.5132829189743976</c:v>
                </c:pt>
                <c:pt idx="283">
                  <c:v>0.51459128149040856</c:v>
                </c:pt>
                <c:pt idx="284">
                  <c:v>0.51577548692750397</c:v>
                </c:pt>
                <c:pt idx="285">
                  <c:v>0.51589663253385976</c:v>
                </c:pt>
                <c:pt idx="286">
                  <c:v>0.51720252039024339</c:v>
                </c:pt>
                <c:pt idx="287">
                  <c:v>0.51850949753461339</c:v>
                </c:pt>
                <c:pt idx="288">
                  <c:v>0.51981641567293668</c:v>
                </c:pt>
                <c:pt idx="289">
                  <c:v>0.52099766967045469</c:v>
                </c:pt>
                <c:pt idx="290">
                  <c:v>0.52112048721062953</c:v>
                </c:pt>
                <c:pt idx="291">
                  <c:v>0.52242388409092688</c:v>
                </c:pt>
                <c:pt idx="292">
                  <c:v>0.52372944056015813</c:v>
                </c:pt>
                <c:pt idx="293">
                  <c:v>0.52503176867055312</c:v>
                </c:pt>
                <c:pt idx="294">
                  <c:v>0.52620979152694725</c:v>
                </c:pt>
                <c:pt idx="295">
                  <c:v>0.52633522210791328</c:v>
                </c:pt>
                <c:pt idx="296">
                  <c:v>0.52763569910106101</c:v>
                </c:pt>
                <c:pt idx="297">
                  <c:v>0.52893566571583206</c:v>
                </c:pt>
                <c:pt idx="298">
                  <c:v>0.53023313366194991</c:v>
                </c:pt>
                <c:pt idx="299">
                  <c:v>0.5314036933989934</c:v>
                </c:pt>
                <c:pt idx="300">
                  <c:v>0.53152982555446016</c:v>
                </c:pt>
                <c:pt idx="301">
                  <c:v>0.53282330038794723</c:v>
                </c:pt>
                <c:pt idx="302">
                  <c:v>0.53412278950049297</c:v>
                </c:pt>
                <c:pt idx="303">
                  <c:v>0.5354152502754681</c:v>
                </c:pt>
                <c:pt idx="304">
                  <c:v>0.53657287750124971</c:v>
                </c:pt>
                <c:pt idx="305">
                  <c:v>0.53670043426597558</c:v>
                </c:pt>
                <c:pt idx="306">
                  <c:v>0.53798674986434381</c:v>
                </c:pt>
                <c:pt idx="307">
                  <c:v>0.53926799090773225</c:v>
                </c:pt>
                <c:pt idx="308">
                  <c:v>0.54054977521834702</c:v>
                </c:pt>
                <c:pt idx="309">
                  <c:v>0.54169854327336209</c:v>
                </c:pt>
                <c:pt idx="310">
                  <c:v>0.54182781216092224</c:v>
                </c:pt>
                <c:pt idx="311">
                  <c:v>0.54310026042713178</c:v>
                </c:pt>
                <c:pt idx="312">
                  <c:v>0.54437472652057928</c:v>
                </c:pt>
                <c:pt idx="313">
                  <c:v>0.54564659080566857</c:v>
                </c:pt>
                <c:pt idx="314">
                  <c:v>0.54678496699632106</c:v>
                </c:pt>
                <c:pt idx="315">
                  <c:v>0.54691429307321715</c:v>
                </c:pt>
                <c:pt idx="316">
                  <c:v>0.54817931738456338</c:v>
                </c:pt>
                <c:pt idx="317">
                  <c:v>0.5494415789153928</c:v>
                </c:pt>
                <c:pt idx="318">
                  <c:v>0.55069947636296779</c:v>
                </c:pt>
                <c:pt idx="319">
                  <c:v>0.55182406417788032</c:v>
                </c:pt>
                <c:pt idx="320">
                  <c:v>0.55195454735720106</c:v>
                </c:pt>
                <c:pt idx="321">
                  <c:v>0.55320657468176759</c:v>
                </c:pt>
                <c:pt idx="322">
                  <c:v>0.55445349897340102</c:v>
                </c:pt>
                <c:pt idx="323">
                  <c:v>0.55569748584621159</c:v>
                </c:pt>
                <c:pt idx="324">
                  <c:v>0.55680492912040935</c:v>
                </c:pt>
                <c:pt idx="325">
                  <c:v>0.55693507715896229</c:v>
                </c:pt>
                <c:pt idx="326">
                  <c:v>0.55817076240777364</c:v>
                </c:pt>
                <c:pt idx="327">
                  <c:v>0.55940453896562492</c:v>
                </c:pt>
                <c:pt idx="328">
                  <c:v>0.56062714939008629</c:v>
                </c:pt>
                <c:pt idx="329">
                  <c:v>0.56172053760678275</c:v>
                </c:pt>
                <c:pt idx="330">
                  <c:v>0.56185047148224976</c:v>
                </c:pt>
                <c:pt idx="331">
                  <c:v>0.56306847124688753</c:v>
                </c:pt>
                <c:pt idx="332">
                  <c:v>0.56427266857471881</c:v>
                </c:pt>
                <c:pt idx="333">
                  <c:v>0.56546192271202189</c:v>
                </c:pt>
                <c:pt idx="334">
                  <c:v>0.56653153747715168</c:v>
                </c:pt>
                <c:pt idx="335">
                  <c:v>0.56666291137843328</c:v>
                </c:pt>
                <c:pt idx="336">
                  <c:v>0.56786301867463029</c:v>
                </c:pt>
                <c:pt idx="337">
                  <c:v>0.56905869080264759</c:v>
                </c:pt>
                <c:pt idx="338">
                  <c:v>0.57024958391214187</c:v>
                </c:pt>
                <c:pt idx="339">
                  <c:v>0.57130361093364879</c:v>
                </c:pt>
                <c:pt idx="340">
                  <c:v>0.57143451748025442</c:v>
                </c:pt>
                <c:pt idx="341">
                  <c:v>0.57261405842808621</c:v>
                </c:pt>
                <c:pt idx="342">
                  <c:v>0.57378696824538167</c:v>
                </c:pt>
                <c:pt idx="343">
                  <c:v>0.57495533333851534</c:v>
                </c:pt>
                <c:pt idx="344">
                  <c:v>0.57598837263597624</c:v>
                </c:pt>
                <c:pt idx="345">
                  <c:v>0.57611968752734222</c:v>
                </c:pt>
                <c:pt idx="346">
                  <c:v>0.57727748226173703</c:v>
                </c:pt>
                <c:pt idx="347">
                  <c:v>0.57842775195175133</c:v>
                </c:pt>
                <c:pt idx="348">
                  <c:v>0.57957260558600221</c:v>
                </c:pt>
                <c:pt idx="349">
                  <c:v>0.58058013255584284</c:v>
                </c:pt>
                <c:pt idx="350">
                  <c:v>0.5807108812606695</c:v>
                </c:pt>
                <c:pt idx="351">
                  <c:v>0.58184403226028936</c:v>
                </c:pt>
                <c:pt idx="352">
                  <c:v>0.58296901493108499</c:v>
                </c:pt>
                <c:pt idx="353">
                  <c:v>0.58408914671239021</c:v>
                </c:pt>
                <c:pt idx="354">
                  <c:v>0.58507279926745803</c:v>
                </c:pt>
                <c:pt idx="355">
                  <c:v>0.58520197830410781</c:v>
                </c:pt>
                <c:pt idx="356">
                  <c:v>0.58630370289053879</c:v>
                </c:pt>
                <c:pt idx="357">
                  <c:v>0.58740232206897802</c:v>
                </c:pt>
                <c:pt idx="358">
                  <c:v>0.58849240877814823</c:v>
                </c:pt>
                <c:pt idx="359">
                  <c:v>0.58945039999109172</c:v>
                </c:pt>
                <c:pt idx="360">
                  <c:v>0.5895772030893619</c:v>
                </c:pt>
                <c:pt idx="361">
                  <c:v>0.59065404852213599</c:v>
                </c:pt>
                <c:pt idx="362">
                  <c:v>0.59172267331524486</c:v>
                </c:pt>
                <c:pt idx="363">
                  <c:v>0.59278544840338243</c:v>
                </c:pt>
                <c:pt idx="364">
                  <c:v>0.5937152223434945</c:v>
                </c:pt>
                <c:pt idx="365">
                  <c:v>0.59384052247725738</c:v>
                </c:pt>
                <c:pt idx="366">
                  <c:v>0.59489016058389399</c:v>
                </c:pt>
                <c:pt idx="367">
                  <c:v>0.59592999735909635</c:v>
                </c:pt>
                <c:pt idx="368">
                  <c:v>0.59696204191628577</c:v>
                </c:pt>
                <c:pt idx="369">
                  <c:v>0.59786089177988866</c:v>
                </c:pt>
                <c:pt idx="370">
                  <c:v>0.5979845903406571</c:v>
                </c:pt>
                <c:pt idx="371">
                  <c:v>0.59900366122033433</c:v>
                </c:pt>
                <c:pt idx="372">
                  <c:v>0.60001377298279412</c:v>
                </c:pt>
                <c:pt idx="373">
                  <c:v>0.60101442649183201</c:v>
                </c:pt>
                <c:pt idx="374">
                  <c:v>0.60188645210547587</c:v>
                </c:pt>
                <c:pt idx="375">
                  <c:v>0.60200802663606412</c:v>
                </c:pt>
                <c:pt idx="376">
                  <c:v>0.60298597612499127</c:v>
                </c:pt>
                <c:pt idx="377">
                  <c:v>0.60394146255327474</c:v>
                </c:pt>
                <c:pt idx="378">
                  <c:v>0.60487482581440943</c:v>
                </c:pt>
                <c:pt idx="379">
                  <c:v>0.60567560765779149</c:v>
                </c:pt>
                <c:pt idx="380">
                  <c:v>0.60578756446685933</c:v>
                </c:pt>
                <c:pt idx="381">
                  <c:v>0.60667855776633961</c:v>
                </c:pt>
                <c:pt idx="382">
                  <c:v>0.60754393083669789</c:v>
                </c:pt>
                <c:pt idx="383">
                  <c:v>0.60839196976441823</c:v>
                </c:pt>
                <c:pt idx="384">
                  <c:v>0.6091058675100155</c:v>
                </c:pt>
                <c:pt idx="385">
                  <c:v>0.60920818935162968</c:v>
                </c:pt>
                <c:pt idx="386">
                  <c:v>0.61000329732000269</c:v>
                </c:pt>
                <c:pt idx="387">
                  <c:v>0.61077633496523653</c:v>
                </c:pt>
                <c:pt idx="388">
                  <c:v>0.61151960382159753</c:v>
                </c:pt>
                <c:pt idx="389">
                  <c:v>0.61215398516036246</c:v>
                </c:pt>
                <c:pt idx="390">
                  <c:v>0.61224598511117345</c:v>
                </c:pt>
                <c:pt idx="391">
                  <c:v>0.61295545026472498</c:v>
                </c:pt>
                <c:pt idx="392">
                  <c:v>0.61363807255270986</c:v>
                </c:pt>
                <c:pt idx="393">
                  <c:v>0.61429275373940584</c:v>
                </c:pt>
                <c:pt idx="394">
                  <c:v>0.61484794968558154</c:v>
                </c:pt>
                <c:pt idx="395">
                  <c:v>0.61492946386044578</c:v>
                </c:pt>
                <c:pt idx="396">
                  <c:v>0.6155368046291223</c:v>
                </c:pt>
                <c:pt idx="397">
                  <c:v>0.61612582122789605</c:v>
                </c:pt>
                <c:pt idx="398">
                  <c:v>0.61669027791820841</c:v>
                </c:pt>
                <c:pt idx="399">
                  <c:v>0.61716574650592104</c:v>
                </c:pt>
                <c:pt idx="400">
                  <c:v>0.61723552982487562</c:v>
                </c:pt>
                <c:pt idx="401">
                  <c:v>0.61774991078567421</c:v>
                </c:pt>
                <c:pt idx="402">
                  <c:v>0.61824043449587074</c:v>
                </c:pt>
                <c:pt idx="403">
                  <c:v>0.61870588988324648</c:v>
                </c:pt>
                <c:pt idx="404">
                  <c:v>0.61909179329653963</c:v>
                </c:pt>
                <c:pt idx="405">
                  <c:v>0.61914947736913006</c:v>
                </c:pt>
                <c:pt idx="406">
                  <c:v>0.619568677349292</c:v>
                </c:pt>
                <c:pt idx="407">
                  <c:v>0.61996443555187164</c:v>
                </c:pt>
                <c:pt idx="408">
                  <c:v>0.62033615022215982</c:v>
                </c:pt>
                <c:pt idx="409">
                  <c:v>0.62064481217324752</c:v>
                </c:pt>
                <c:pt idx="410">
                  <c:v>0.62069071066091852</c:v>
                </c:pt>
                <c:pt idx="411">
                  <c:v>0.62102185315730363</c:v>
                </c:pt>
                <c:pt idx="412">
                  <c:v>0.62132802940313281</c:v>
                </c:pt>
                <c:pt idx="413">
                  <c:v>0.6216153258843814</c:v>
                </c:pt>
                <c:pt idx="414">
                  <c:v>0.621844823482265</c:v>
                </c:pt>
                <c:pt idx="415">
                  <c:v>0.62187861739313965</c:v>
                </c:pt>
                <c:pt idx="416">
                  <c:v>0.62212240506022864</c:v>
                </c:pt>
                <c:pt idx="417">
                  <c:v>0.62234274040963355</c:v>
                </c:pt>
                <c:pt idx="418">
                  <c:v>0.62254444635175288</c:v>
                </c:pt>
                <c:pt idx="419">
                  <c:v>0.62270087447155964</c:v>
                </c:pt>
                <c:pt idx="420">
                  <c:v>0.62272467012881594</c:v>
                </c:pt>
                <c:pt idx="421">
                  <c:v>0.62288316223341811</c:v>
                </c:pt>
                <c:pt idx="422">
                  <c:v>0.62302427640058633</c:v>
                </c:pt>
                <c:pt idx="423">
                  <c:v>0.62314534324914472</c:v>
                </c:pt>
                <c:pt idx="424">
                  <c:v>0.62323514525363666</c:v>
                </c:pt>
                <c:pt idx="425">
                  <c:v>0.62324892509698626</c:v>
                </c:pt>
                <c:pt idx="426">
                  <c:v>0.62333302782219024</c:v>
                </c:pt>
                <c:pt idx="427">
                  <c:v>0.62340193773178343</c:v>
                </c:pt>
                <c:pt idx="428">
                  <c:v>0.62345378027471887</c:v>
                </c:pt>
                <c:pt idx="429">
                  <c:v>0.62348605904674659</c:v>
                </c:pt>
                <c:pt idx="430">
                  <c:v>0.62349007583661542</c:v>
                </c:pt>
                <c:pt idx="431">
                  <c:v>0.6235110511529538</c:v>
                </c:pt>
                <c:pt idx="432">
                  <c:v>0.62351672878794029</c:v>
                </c:pt>
                <c:pt idx="433">
                  <c:v>0.6235088837238264</c:v>
                </c:pt>
                <c:pt idx="434">
                  <c:v>0.62349169803343518</c:v>
                </c:pt>
                <c:pt idx="435">
                  <c:v>0.62348909616536519</c:v>
                </c:pt>
                <c:pt idx="436">
                  <c:v>0.6234558906834653</c:v>
                </c:pt>
                <c:pt idx="437">
                  <c:v>0.62341134200603521</c:v>
                </c:pt>
                <c:pt idx="438">
                  <c:v>0.6233601812730426</c:v>
                </c:pt>
                <c:pt idx="439">
                  <c:v>0.62330248467066507</c:v>
                </c:pt>
                <c:pt idx="440">
                  <c:v>0.62329214418641032</c:v>
                </c:pt>
                <c:pt idx="441">
                  <c:v>0.62321543705698401</c:v>
                </c:pt>
                <c:pt idx="442">
                  <c:v>0.6231205298436544</c:v>
                </c:pt>
                <c:pt idx="443">
                  <c:v>0.62301496619693719</c:v>
                </c:pt>
                <c:pt idx="444">
                  <c:v>0.62291853674365238</c:v>
                </c:pt>
                <c:pt idx="445">
                  <c:v>0.62290132687550037</c:v>
                </c:pt>
                <c:pt idx="446">
                  <c:v>0.62277140371705531</c:v>
                </c:pt>
                <c:pt idx="447">
                  <c:v>0.62262977523409291</c:v>
                </c:pt>
                <c:pt idx="448">
                  <c:v>0.62247393486849356</c:v>
                </c:pt>
                <c:pt idx="449">
                  <c:v>0.62236306804709574</c:v>
                </c:pt>
                <c:pt idx="450">
                  <c:v>0.62233800651870586</c:v>
                </c:pt>
                <c:pt idx="451">
                  <c:v>0.62216261615418589</c:v>
                </c:pt>
                <c:pt idx="452">
                  <c:v>0.62197311304917868</c:v>
                </c:pt>
                <c:pt idx="453">
                  <c:v>0.62177377928397815</c:v>
                </c:pt>
                <c:pt idx="454">
                  <c:v>0.62159402638158023</c:v>
                </c:pt>
                <c:pt idx="455">
                  <c:v>0.62156201895149343</c:v>
                </c:pt>
                <c:pt idx="456">
                  <c:v>0.62134828453906898</c:v>
                </c:pt>
                <c:pt idx="457">
                  <c:v>0.62111594997600983</c:v>
                </c:pt>
                <c:pt idx="458">
                  <c:v>0.62087408227321506</c:v>
                </c:pt>
                <c:pt idx="459">
                  <c:v>0.62066037975240562</c:v>
                </c:pt>
                <c:pt idx="460">
                  <c:v>0.62062174676085757</c:v>
                </c:pt>
                <c:pt idx="461">
                  <c:v>0.62035848564008311</c:v>
                </c:pt>
                <c:pt idx="462">
                  <c:v>0.62008518356606634</c:v>
                </c:pt>
                <c:pt idx="463">
                  <c:v>0.61980246445908138</c:v>
                </c:pt>
                <c:pt idx="464">
                  <c:v>0.61955668190228996</c:v>
                </c:pt>
                <c:pt idx="465">
                  <c:v>0.61951108318040682</c:v>
                </c:pt>
                <c:pt idx="466">
                  <c:v>0.61920801206893661</c:v>
                </c:pt>
                <c:pt idx="467">
                  <c:v>0.61889616941716585</c:v>
                </c:pt>
                <c:pt idx="468">
                  <c:v>0.61857642895257914</c:v>
                </c:pt>
                <c:pt idx="469">
                  <c:v>0.61829905160944632</c:v>
                </c:pt>
                <c:pt idx="470">
                  <c:v>0.61824769727032214</c:v>
                </c:pt>
                <c:pt idx="471">
                  <c:v>0.61791065469703976</c:v>
                </c:pt>
                <c:pt idx="472">
                  <c:v>0.61757115925049788</c:v>
                </c:pt>
                <c:pt idx="473">
                  <c:v>0.61722023590135455</c:v>
                </c:pt>
                <c:pt idx="474">
                  <c:v>0.61691954020519768</c:v>
                </c:pt>
                <c:pt idx="475">
                  <c:v>0.61686357404355829</c:v>
                </c:pt>
                <c:pt idx="476">
                  <c:v>0.6164961168356613</c:v>
                </c:pt>
                <c:pt idx="477">
                  <c:v>0.61612211352801327</c:v>
                </c:pt>
                <c:pt idx="478">
                  <c:v>0.61574264988256266</c:v>
                </c:pt>
                <c:pt idx="479">
                  <c:v>0.61542086009044583</c:v>
                </c:pt>
                <c:pt idx="480">
                  <c:v>0.61535908650702642</c:v>
                </c:pt>
                <c:pt idx="481">
                  <c:v>0.6149689601524686</c:v>
                </c:pt>
                <c:pt idx="482">
                  <c:v>0.61457358812313789</c:v>
                </c:pt>
                <c:pt idx="483">
                  <c:v>0.61417296524449083</c:v>
                </c:pt>
                <c:pt idx="484">
                  <c:v>0.61383637845279526</c:v>
                </c:pt>
                <c:pt idx="485">
                  <c:v>0.61377039893308527</c:v>
                </c:pt>
                <c:pt idx="486">
                  <c:v>0.61336211320167056</c:v>
                </c:pt>
                <c:pt idx="487">
                  <c:v>0.61294802245144975</c:v>
                </c:pt>
                <c:pt idx="488">
                  <c:v>0.6125294924479473</c:v>
                </c:pt>
                <c:pt idx="489">
                  <c:v>0.61218314883140701</c:v>
                </c:pt>
                <c:pt idx="490">
                  <c:v>0.61211494174856762</c:v>
                </c:pt>
                <c:pt idx="491">
                  <c:v>0.61169591038299553</c:v>
                </c:pt>
                <c:pt idx="492">
                  <c:v>0.61126911883667678</c:v>
                </c:pt>
                <c:pt idx="493">
                  <c:v>0.61084243218545109</c:v>
                </c:pt>
                <c:pt idx="494">
                  <c:v>0.61048564921730508</c:v>
                </c:pt>
                <c:pt idx="495">
                  <c:v>0.61041513019904337</c:v>
                </c:pt>
                <c:pt idx="496">
                  <c:v>0.60998645210735736</c:v>
                </c:pt>
                <c:pt idx="497">
                  <c:v>0.60955928510229263</c:v>
                </c:pt>
                <c:pt idx="498">
                  <c:v>0.60912827221260057</c:v>
                </c:pt>
                <c:pt idx="499">
                  <c:v>0.608769175398716</c:v>
                </c:pt>
                <c:pt idx="500">
                  <c:v>0.60869552823823025</c:v>
                </c:pt>
                <c:pt idx="501">
                  <c:v>0.60825188922422013</c:v>
                </c:pt>
                <c:pt idx="502">
                  <c:v>0.60779010448513582</c:v>
                </c:pt>
                <c:pt idx="503">
                  <c:v>0.60731095224466791</c:v>
                </c:pt>
                <c:pt idx="504">
                  <c:v>0.6069003890587662</c:v>
                </c:pt>
                <c:pt idx="505">
                  <c:v>0.60681498853952387</c:v>
                </c:pt>
                <c:pt idx="506">
                  <c:v>0.60630802652539406</c:v>
                </c:pt>
                <c:pt idx="507">
                  <c:v>0.60577879680736524</c:v>
                </c:pt>
                <c:pt idx="508">
                  <c:v>0.60523798278109475</c:v>
                </c:pt>
                <c:pt idx="509">
                  <c:v>0.60477994761351528</c:v>
                </c:pt>
                <c:pt idx="510">
                  <c:v>0.60468244220420653</c:v>
                </c:pt>
                <c:pt idx="511">
                  <c:v>0.60411336032644047</c:v>
                </c:pt>
                <c:pt idx="512">
                  <c:v>0.60353620934517949</c:v>
                </c:pt>
                <c:pt idx="513">
                  <c:v>0.60294024975438842</c:v>
                </c:pt>
                <c:pt idx="514">
                  <c:v>0.6024383464216605</c:v>
                </c:pt>
                <c:pt idx="515">
                  <c:v>0.60233075740646824</c:v>
                </c:pt>
                <c:pt idx="516">
                  <c:v>0.60171924648216346</c:v>
                </c:pt>
                <c:pt idx="517">
                  <c:v>0.60108555037363476</c:v>
                </c:pt>
                <c:pt idx="518">
                  <c:v>0.60044735581479769</c:v>
                </c:pt>
                <c:pt idx="519">
                  <c:v>0.59991143314223705</c:v>
                </c:pt>
                <c:pt idx="520">
                  <c:v>0.59979750342869198</c:v>
                </c:pt>
                <c:pt idx="521">
                  <c:v>0.59914282287120779</c:v>
                </c:pt>
                <c:pt idx="522">
                  <c:v>0.59847428624144106</c:v>
                </c:pt>
                <c:pt idx="523">
                  <c:v>0.59779665951617933</c:v>
                </c:pt>
                <c:pt idx="524">
                  <c:v>0.59723435564380078</c:v>
                </c:pt>
                <c:pt idx="525">
                  <c:v>0.59711056604164725</c:v>
                </c:pt>
                <c:pt idx="526">
                  <c:v>0.59641387009737634</c:v>
                </c:pt>
                <c:pt idx="527">
                  <c:v>0.59571534472648013</c:v>
                </c:pt>
                <c:pt idx="528">
                  <c:v>0.59500701858258287</c:v>
                </c:pt>
                <c:pt idx="529">
                  <c:v>0.59442232852402399</c:v>
                </c:pt>
                <c:pt idx="530">
                  <c:v>0.59429218828694275</c:v>
                </c:pt>
                <c:pt idx="531">
                  <c:v>0.59357366843452086</c:v>
                </c:pt>
                <c:pt idx="532">
                  <c:v>0.59285117117515862</c:v>
                </c:pt>
                <c:pt idx="533">
                  <c:v>0.59213472953593083</c:v>
                </c:pt>
                <c:pt idx="534">
                  <c:v>0.59153712639027867</c:v>
                </c:pt>
                <c:pt idx="535">
                  <c:v>0.59140490292452164</c:v>
                </c:pt>
                <c:pt idx="536">
                  <c:v>0.59067209466255299</c:v>
                </c:pt>
                <c:pt idx="537">
                  <c:v>0.58993333136970061</c:v>
                </c:pt>
                <c:pt idx="538">
                  <c:v>0.58919129263475478</c:v>
                </c:pt>
                <c:pt idx="539">
                  <c:v>0.58858962611081966</c:v>
                </c:pt>
                <c:pt idx="540">
                  <c:v>0.58845056811122343</c:v>
                </c:pt>
                <c:pt idx="541">
                  <c:v>0.58770795219752392</c:v>
                </c:pt>
                <c:pt idx="542">
                  <c:v>0.58696481590819527</c:v>
                </c:pt>
                <c:pt idx="543">
                  <c:v>0.58621879897735629</c:v>
                </c:pt>
                <c:pt idx="544">
                  <c:v>0.58561399248576129</c:v>
                </c:pt>
                <c:pt idx="545">
                  <c:v>0.58547268565380306</c:v>
                </c:pt>
                <c:pt idx="546">
                  <c:v>0.58472308294173647</c:v>
                </c:pt>
                <c:pt idx="547">
                  <c:v>0.58397350180115404</c:v>
                </c:pt>
                <c:pt idx="548">
                  <c:v>0.58321992860455918</c:v>
                </c:pt>
                <c:pt idx="549">
                  <c:v>0.58260953507045898</c:v>
                </c:pt>
                <c:pt idx="550">
                  <c:v>0.58246688752129649</c:v>
                </c:pt>
                <c:pt idx="551">
                  <c:v>0.58171238655893553</c:v>
                </c:pt>
                <c:pt idx="552">
                  <c:v>0.58096030342422667</c:v>
                </c:pt>
                <c:pt idx="553">
                  <c:v>0.580213643218501</c:v>
                </c:pt>
                <c:pt idx="554">
                  <c:v>0.57960552070700444</c:v>
                </c:pt>
                <c:pt idx="555">
                  <c:v>0.57946266040398586</c:v>
                </c:pt>
                <c:pt idx="556">
                  <c:v>0.57871269323998242</c:v>
                </c:pt>
                <c:pt idx="557">
                  <c:v>0.57796417840702952</c:v>
                </c:pt>
                <c:pt idx="558">
                  <c:v>0.57721152312753543</c:v>
                </c:pt>
                <c:pt idx="559">
                  <c:v>0.57661458489023731</c:v>
                </c:pt>
                <c:pt idx="560">
                  <c:v>0.57646957886088301</c:v>
                </c:pt>
                <c:pt idx="561">
                  <c:v>0.57571897989220078</c:v>
                </c:pt>
                <c:pt idx="562">
                  <c:v>0.57497117884458049</c:v>
                </c:pt>
                <c:pt idx="563">
                  <c:v>0.57422786790305247</c:v>
                </c:pt>
                <c:pt idx="564">
                  <c:v>0.57364093807152117</c:v>
                </c:pt>
                <c:pt idx="565">
                  <c:v>0.57350360531050337</c:v>
                </c:pt>
                <c:pt idx="566">
                  <c:v>0.57279913134058302</c:v>
                </c:pt>
                <c:pt idx="567">
                  <c:v>0.57208698020091509</c:v>
                </c:pt>
                <c:pt idx="568">
                  <c:v>0.57138887447633169</c:v>
                </c:pt>
                <c:pt idx="569">
                  <c:v>0.57083484212903324</c:v>
                </c:pt>
                <c:pt idx="570">
                  <c:v>0.57069716629684741</c:v>
                </c:pt>
                <c:pt idx="571">
                  <c:v>0.57001692843944252</c:v>
                </c:pt>
                <c:pt idx="572">
                  <c:v>0.56934926291110888</c:v>
                </c:pt>
                <c:pt idx="573">
                  <c:v>0.56869177236737134</c:v>
                </c:pt>
                <c:pt idx="574">
                  <c:v>0.56818034875880052</c:v>
                </c:pt>
                <c:pt idx="575">
                  <c:v>0.56805071798031159</c:v>
                </c:pt>
                <c:pt idx="576">
                  <c:v>0.56741828174918751</c:v>
                </c:pt>
                <c:pt idx="577">
                  <c:v>0.56679298331260541</c:v>
                </c:pt>
                <c:pt idx="578">
                  <c:v>0.56618015580214076</c:v>
                </c:pt>
                <c:pt idx="579">
                  <c:v>0.5657019858681851</c:v>
                </c:pt>
                <c:pt idx="580">
                  <c:v>0.56557883787082786</c:v>
                </c:pt>
                <c:pt idx="581">
                  <c:v>0.56499181356004591</c:v>
                </c:pt>
                <c:pt idx="582">
                  <c:v>0.56441310181891913</c:v>
                </c:pt>
                <c:pt idx="583">
                  <c:v>0.56384861971833433</c:v>
                </c:pt>
                <c:pt idx="584">
                  <c:v>0.56340497071451856</c:v>
                </c:pt>
                <c:pt idx="585">
                  <c:v>0.56329217888617367</c:v>
                </c:pt>
                <c:pt idx="586">
                  <c:v>0.56274931952741136</c:v>
                </c:pt>
                <c:pt idx="587">
                  <c:v>0.56221583515335261</c:v>
                </c:pt>
                <c:pt idx="588">
                  <c:v>0.56169518341864111</c:v>
                </c:pt>
                <c:pt idx="589">
                  <c:v>0.56129258695263839</c:v>
                </c:pt>
                <c:pt idx="590">
                  <c:v>0.56118687749513074</c:v>
                </c:pt>
                <c:pt idx="591">
                  <c:v>0.56069584044954168</c:v>
                </c:pt>
                <c:pt idx="592">
                  <c:v>0.5602072284819648</c:v>
                </c:pt>
                <c:pt idx="593">
                  <c:v>0.55973329218355306</c:v>
                </c:pt>
                <c:pt idx="594">
                  <c:v>0.55937279998356138</c:v>
                </c:pt>
                <c:pt idx="595">
                  <c:v>0.55927495909154512</c:v>
                </c:pt>
                <c:pt idx="596">
                  <c:v>0.55881940958523191</c:v>
                </c:pt>
                <c:pt idx="597">
                  <c:v>0.55837878721867673</c:v>
                </c:pt>
                <c:pt idx="598">
                  <c:v>0.55795457467266663</c:v>
                </c:pt>
                <c:pt idx="599">
                  <c:v>0.55762716713894167</c:v>
                </c:pt>
                <c:pt idx="600">
                  <c:v>0.55753820764639173</c:v>
                </c:pt>
                <c:pt idx="601">
                  <c:v>0.55713280888037398</c:v>
                </c:pt>
                <c:pt idx="602">
                  <c:v>0.55674012917329629</c:v>
                </c:pt>
                <c:pt idx="603">
                  <c:v>0.556358593869416</c:v>
                </c:pt>
                <c:pt idx="604">
                  <c:v>0.55606903037041322</c:v>
                </c:pt>
                <c:pt idx="605">
                  <c:v>0.55599242073235888</c:v>
                </c:pt>
                <c:pt idx="606">
                  <c:v>0.55564009822445992</c:v>
                </c:pt>
                <c:pt idx="607">
                  <c:v>0.55529758766129678</c:v>
                </c:pt>
                <c:pt idx="608">
                  <c:v>0.55497253908806843</c:v>
                </c:pt>
                <c:pt idx="609">
                  <c:v>0.55472669562246035</c:v>
                </c:pt>
                <c:pt idx="610">
                  <c:v>0.55465678082661773</c:v>
                </c:pt>
                <c:pt idx="611">
                  <c:v>0.55435519449213499</c:v>
                </c:pt>
                <c:pt idx="612">
                  <c:v>0.55406408043678612</c:v>
                </c:pt>
                <c:pt idx="613">
                  <c:v>0.55378434677603128</c:v>
                </c:pt>
                <c:pt idx="614">
                  <c:v>0.55357421441220578</c:v>
                </c:pt>
                <c:pt idx="615">
                  <c:v>0.55351404401785897</c:v>
                </c:pt>
                <c:pt idx="616">
                  <c:v>0.55325081775448293</c:v>
                </c:pt>
                <c:pt idx="617">
                  <c:v>0.55300823525304588</c:v>
                </c:pt>
                <c:pt idx="618">
                  <c:v>0.55277740972956979</c:v>
                </c:pt>
                <c:pt idx="619">
                  <c:v>0.55260779631682921</c:v>
                </c:pt>
                <c:pt idx="620">
                  <c:v>0.55255919410006238</c:v>
                </c:pt>
                <c:pt idx="621">
                  <c:v>0.55235382423399537</c:v>
                </c:pt>
                <c:pt idx="622">
                  <c:v>0.55216391697722478</c:v>
                </c:pt>
                <c:pt idx="623">
                  <c:v>0.55198274686027571</c:v>
                </c:pt>
                <c:pt idx="624">
                  <c:v>0.55185239048372647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251-4745-8F84-902A876539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4106888"/>
        <c:axId val="444102624"/>
      </c:scatterChart>
      <c:valAx>
        <c:axId val="444106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444102624"/>
        <c:crosses val="autoZero"/>
        <c:crossBetween val="midCat"/>
      </c:valAx>
      <c:valAx>
        <c:axId val="4441026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endParaRPr lang="en-US"/>
              </a:p>
            </c:rich>
          </c:tx>
          <c:overlay val="0"/>
        </c:title>
        <c:numFmt formatCode="0.0000E+00" sourceLinked="1"/>
        <c:majorTickMark val="out"/>
        <c:minorTickMark val="none"/>
        <c:tickLblPos val="nextTo"/>
        <c:crossAx val="44410688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Angular displacement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Sheet1!$D$1:$D$1</c:f>
              <c:strCache>
                <c:ptCount val="1"/>
                <c:pt idx="0">
                  <c:v>theta_SW</c:v>
                </c:pt>
              </c:strCache>
            </c:strRef>
          </c:tx>
          <c:xVal>
            <c:numRef>
              <c:f>Sheet1!#REF!</c:f>
            </c:numRef>
          </c:xVal>
          <c:yVal>
            <c:numRef>
              <c:f>Sheet1!$D$2:$D$626</c:f>
              <c:numCache>
                <c:formatCode>0.0000E+00</c:formatCode>
                <c:ptCount val="625"/>
                <c:pt idx="0">
                  <c:v>-2.5450028268850913E-13</c:v>
                </c:pt>
                <c:pt idx="1">
                  <c:v>7.6799887051202234E-2</c:v>
                </c:pt>
                <c:pt idx="2">
                  <c:v>0.27820117190536348</c:v>
                </c:pt>
                <c:pt idx="3">
                  <c:v>0.51790734840689745</c:v>
                </c:pt>
                <c:pt idx="4">
                  <c:v>0.80276185642337183</c:v>
                </c:pt>
                <c:pt idx="5">
                  <c:v>0.80338926866400406</c:v>
                </c:pt>
                <c:pt idx="6">
                  <c:v>1.1535282255802777</c:v>
                </c:pt>
                <c:pt idx="7">
                  <c:v>1.5624976999102851</c:v>
                </c:pt>
                <c:pt idx="8">
                  <c:v>2.0019052011898562</c:v>
                </c:pt>
                <c:pt idx="9">
                  <c:v>2.5036468290368425</c:v>
                </c:pt>
                <c:pt idx="10">
                  <c:v>2.5052383898598207</c:v>
                </c:pt>
                <c:pt idx="11">
                  <c:v>3.0842837142719115</c:v>
                </c:pt>
                <c:pt idx="12">
                  <c:v>3.7350509565106678</c:v>
                </c:pt>
                <c:pt idx="13">
                  <c:v>4.4515796201421418</c:v>
                </c:pt>
                <c:pt idx="14">
                  <c:v>5.2727981141214491</c:v>
                </c:pt>
                <c:pt idx="15">
                  <c:v>5.2771719641514681</c:v>
                </c:pt>
                <c:pt idx="16">
                  <c:v>6.2221829373606106</c:v>
                </c:pt>
                <c:pt idx="17">
                  <c:v>7.2123363102425104</c:v>
                </c:pt>
                <c:pt idx="18">
                  <c:v>8.189175585925021</c:v>
                </c:pt>
                <c:pt idx="19">
                  <c:v>9.1224541665943821</c:v>
                </c:pt>
                <c:pt idx="20">
                  <c:v>9.1292570882374591</c:v>
                </c:pt>
                <c:pt idx="21">
                  <c:v>10.054476277774109</c:v>
                </c:pt>
                <c:pt idx="22">
                  <c:v>10.965519110960857</c:v>
                </c:pt>
                <c:pt idx="23">
                  <c:v>11.86994038838268</c:v>
                </c:pt>
                <c:pt idx="24">
                  <c:v>12.753399054612093</c:v>
                </c:pt>
                <c:pt idx="25">
                  <c:v>12.761376627410915</c:v>
                </c:pt>
                <c:pt idx="26">
                  <c:v>13.643861906245302</c:v>
                </c:pt>
                <c:pt idx="27">
                  <c:v>14.515550496836648</c:v>
                </c:pt>
                <c:pt idx="28">
                  <c:v>15.376892788643008</c:v>
                </c:pt>
                <c:pt idx="29">
                  <c:v>16.215368523844003</c:v>
                </c:pt>
                <c:pt idx="30">
                  <c:v>16.224656840621019</c:v>
                </c:pt>
                <c:pt idx="31">
                  <c:v>17.06257038863356</c:v>
                </c:pt>
                <c:pt idx="32">
                  <c:v>17.888373232110567</c:v>
                </c:pt>
                <c:pt idx="33">
                  <c:v>18.702330740666746</c:v>
                </c:pt>
                <c:pt idx="34">
                  <c:v>19.495915617558015</c:v>
                </c:pt>
                <c:pt idx="35">
                  <c:v>19.506327834461207</c:v>
                </c:pt>
                <c:pt idx="36">
                  <c:v>20.300396598994748</c:v>
                </c:pt>
                <c:pt idx="37">
                  <c:v>21.084514604995636</c:v>
                </c:pt>
                <c:pt idx="38">
                  <c:v>21.85775893699936</c:v>
                </c:pt>
                <c:pt idx="39">
                  <c:v>22.606742458845329</c:v>
                </c:pt>
                <c:pt idx="40">
                  <c:v>22.618121385749159</c:v>
                </c:pt>
                <c:pt idx="41">
                  <c:v>23.358964130166523</c:v>
                </c:pt>
                <c:pt idx="42">
                  <c:v>24.09415193397988</c:v>
                </c:pt>
                <c:pt idx="43">
                  <c:v>24.818392316846246</c:v>
                </c:pt>
                <c:pt idx="44">
                  <c:v>25.522959193393781</c:v>
                </c:pt>
                <c:pt idx="45">
                  <c:v>25.535034428767613</c:v>
                </c:pt>
                <c:pt idx="46">
                  <c:v>26.239329694319608</c:v>
                </c:pt>
                <c:pt idx="47">
                  <c:v>26.93265447168061</c:v>
                </c:pt>
                <c:pt idx="48">
                  <c:v>27.614854178645789</c:v>
                </c:pt>
                <c:pt idx="49">
                  <c:v>28.272996098034039</c:v>
                </c:pt>
                <c:pt idx="50">
                  <c:v>28.285671791600063</c:v>
                </c:pt>
                <c:pt idx="51">
                  <c:v>28.948211604380212</c:v>
                </c:pt>
                <c:pt idx="52">
                  <c:v>29.596578471656645</c:v>
                </c:pt>
                <c:pt idx="53">
                  <c:v>30.235574898149274</c:v>
                </c:pt>
                <c:pt idx="54">
                  <c:v>30.84936292500787</c:v>
                </c:pt>
                <c:pt idx="55">
                  <c:v>30.862427545534818</c:v>
                </c:pt>
                <c:pt idx="56">
                  <c:v>31.478443860934838</c:v>
                </c:pt>
                <c:pt idx="57">
                  <c:v>32.082763966531026</c:v>
                </c:pt>
                <c:pt idx="58">
                  <c:v>32.677654529224512</c:v>
                </c:pt>
                <c:pt idx="59">
                  <c:v>33.248081646986662</c:v>
                </c:pt>
                <c:pt idx="60">
                  <c:v>33.260793102322438</c:v>
                </c:pt>
                <c:pt idx="61">
                  <c:v>33.830472616864185</c:v>
                </c:pt>
                <c:pt idx="62">
                  <c:v>34.392011243254302</c:v>
                </c:pt>
                <c:pt idx="63">
                  <c:v>34.924208924651772</c:v>
                </c:pt>
                <c:pt idx="64">
                  <c:v>35.403050976239385</c:v>
                </c:pt>
                <c:pt idx="65">
                  <c:v>35.413892700827532</c:v>
                </c:pt>
                <c:pt idx="66">
                  <c:v>35.858045814896101</c:v>
                </c:pt>
                <c:pt idx="67">
                  <c:v>36.256339234212447</c:v>
                </c:pt>
                <c:pt idx="68">
                  <c:v>36.611093143078222</c:v>
                </c:pt>
                <c:pt idx="69">
                  <c:v>36.91656689101071</c:v>
                </c:pt>
                <c:pt idx="70">
                  <c:v>36.923476162983107</c:v>
                </c:pt>
                <c:pt idx="71">
                  <c:v>37.189008919637565</c:v>
                </c:pt>
                <c:pt idx="72">
                  <c:v>37.409642133134916</c:v>
                </c:pt>
                <c:pt idx="73">
                  <c:v>37.586383493029302</c:v>
                </c:pt>
                <c:pt idx="74">
                  <c:v>37.715992825144951</c:v>
                </c:pt>
                <c:pt idx="75">
                  <c:v>37.718953688162493</c:v>
                </c:pt>
                <c:pt idx="76">
                  <c:v>37.807119591240991</c:v>
                </c:pt>
                <c:pt idx="77">
                  <c:v>37.848149605803023</c:v>
                </c:pt>
                <c:pt idx="78">
                  <c:v>37.847226483128694</c:v>
                </c:pt>
                <c:pt idx="79">
                  <c:v>37.803534587517056</c:v>
                </c:pt>
                <c:pt idx="80">
                  <c:v>37.801674560208127</c:v>
                </c:pt>
                <c:pt idx="81">
                  <c:v>37.712956614913772</c:v>
                </c:pt>
                <c:pt idx="82">
                  <c:v>37.57865195183637</c:v>
                </c:pt>
                <c:pt idx="83">
                  <c:v>37.399888840132419</c:v>
                </c:pt>
                <c:pt idx="84">
                  <c:v>37.184153546657392</c:v>
                </c:pt>
                <c:pt idx="85">
                  <c:v>37.176306640277097</c:v>
                </c:pt>
                <c:pt idx="86">
                  <c:v>36.908197833955619</c:v>
                </c:pt>
                <c:pt idx="87">
                  <c:v>36.595716913837656</c:v>
                </c:pt>
                <c:pt idx="88">
                  <c:v>36.23842831981225</c:v>
                </c:pt>
                <c:pt idx="89">
                  <c:v>35.851353883691957</c:v>
                </c:pt>
                <c:pt idx="90">
                  <c:v>35.836973917709294</c:v>
                </c:pt>
                <c:pt idx="91">
                  <c:v>35.390941761250055</c:v>
                </c:pt>
                <c:pt idx="92">
                  <c:v>34.901431222358916</c:v>
                </c:pt>
                <c:pt idx="93">
                  <c:v>34.366363136864543</c:v>
                </c:pt>
                <c:pt idx="94">
                  <c:v>33.808568835044923</c:v>
                </c:pt>
                <c:pt idx="95">
                  <c:v>33.786393917059804</c:v>
                </c:pt>
                <c:pt idx="96">
                  <c:v>33.162306262282534</c:v>
                </c:pt>
                <c:pt idx="97">
                  <c:v>32.493978970376503</c:v>
                </c:pt>
                <c:pt idx="98">
                  <c:v>31.780981205344293</c:v>
                </c:pt>
                <c:pt idx="99">
                  <c:v>31.060441944784966</c:v>
                </c:pt>
                <c:pt idx="100">
                  <c:v>31.030030808479481</c:v>
                </c:pt>
                <c:pt idx="101">
                  <c:v>30.229828736771772</c:v>
                </c:pt>
                <c:pt idx="102">
                  <c:v>29.383616495303837</c:v>
                </c:pt>
                <c:pt idx="103">
                  <c:v>28.492691307841984</c:v>
                </c:pt>
                <c:pt idx="104">
                  <c:v>27.596365079325047</c:v>
                </c:pt>
                <c:pt idx="105">
                  <c:v>27.557146505277508</c:v>
                </c:pt>
                <c:pt idx="106">
                  <c:v>26.577517082247613</c:v>
                </c:pt>
                <c:pt idx="107">
                  <c:v>25.553375628702895</c:v>
                </c:pt>
                <c:pt idx="108">
                  <c:v>24.484748745429673</c:v>
                </c:pt>
                <c:pt idx="109">
                  <c:v>23.419175049511772</c:v>
                </c:pt>
                <c:pt idx="110">
                  <c:v>23.371532644182995</c:v>
                </c:pt>
                <c:pt idx="111">
                  <c:v>22.212014320072075</c:v>
                </c:pt>
                <c:pt idx="112">
                  <c:v>21.01045228157318</c:v>
                </c:pt>
                <c:pt idx="113">
                  <c:v>19.76321197715048</c:v>
                </c:pt>
                <c:pt idx="114">
                  <c:v>18.530545093091359</c:v>
                </c:pt>
                <c:pt idx="115">
                  <c:v>18.471504255049165</c:v>
                </c:pt>
                <c:pt idx="116">
                  <c:v>17.135648046489106</c:v>
                </c:pt>
                <c:pt idx="117">
                  <c:v>15.75536750530242</c:v>
                </c:pt>
                <c:pt idx="118">
                  <c:v>14.330252353269479</c:v>
                </c:pt>
                <c:pt idx="119">
                  <c:v>12.929646690995821</c:v>
                </c:pt>
                <c:pt idx="120">
                  <c:v>12.861084764025332</c:v>
                </c:pt>
                <c:pt idx="121">
                  <c:v>11.347312075510716</c:v>
                </c:pt>
                <c:pt idx="122">
                  <c:v>9.7904130306795238</c:v>
                </c:pt>
                <c:pt idx="123">
                  <c:v>8.1871647312326701</c:v>
                </c:pt>
                <c:pt idx="124">
                  <c:v>6.6199629338672397</c:v>
                </c:pt>
                <c:pt idx="125">
                  <c:v>6.5401973711110388</c:v>
                </c:pt>
                <c:pt idx="126">
                  <c:v>4.8709334136047726</c:v>
                </c:pt>
                <c:pt idx="127">
                  <c:v>3.2005796759819063</c:v>
                </c:pt>
                <c:pt idx="128">
                  <c:v>1.5325376038367324</c:v>
                </c:pt>
                <c:pt idx="129">
                  <c:v>-5.1985797515950623E-2</c:v>
                </c:pt>
                <c:pt idx="130">
                  <c:v>-0.13529337550319875</c:v>
                </c:pt>
                <c:pt idx="131">
                  <c:v>-1.8033280581833788</c:v>
                </c:pt>
                <c:pt idx="132">
                  <c:v>-3.470610310441633</c:v>
                </c:pt>
                <c:pt idx="133">
                  <c:v>-5.1380018635559201</c:v>
                </c:pt>
                <c:pt idx="134">
                  <c:v>-6.7269703152131086</c:v>
                </c:pt>
                <c:pt idx="135">
                  <c:v>-6.8107193095251413</c:v>
                </c:pt>
                <c:pt idx="136">
                  <c:v>-8.479243837678025</c:v>
                </c:pt>
                <c:pt idx="137">
                  <c:v>-10.14769409106813</c:v>
                </c:pt>
                <c:pt idx="138">
                  <c:v>-11.816016099812755</c:v>
                </c:pt>
                <c:pt idx="139">
                  <c:v>-13.399226554202608</c:v>
                </c:pt>
                <c:pt idx="140">
                  <c:v>-13.485754167455273</c:v>
                </c:pt>
                <c:pt idx="141">
                  <c:v>-15.157027938986058</c:v>
                </c:pt>
                <c:pt idx="142">
                  <c:v>-16.826543295339167</c:v>
                </c:pt>
                <c:pt idx="143">
                  <c:v>-18.494683382569221</c:v>
                </c:pt>
                <c:pt idx="144">
                  <c:v>-20.074733968912096</c:v>
                </c:pt>
                <c:pt idx="145">
                  <c:v>-20.163046130334926</c:v>
                </c:pt>
                <c:pt idx="146">
                  <c:v>-21.828511145165848</c:v>
                </c:pt>
                <c:pt idx="147">
                  <c:v>-23.494123999688902</c:v>
                </c:pt>
                <c:pt idx="148">
                  <c:v>-25.165647930206823</c:v>
                </c:pt>
                <c:pt idx="149">
                  <c:v>-26.742114385118523</c:v>
                </c:pt>
                <c:pt idx="150">
                  <c:v>-26.831338310700051</c:v>
                </c:pt>
                <c:pt idx="151">
                  <c:v>-28.502796720537795</c:v>
                </c:pt>
                <c:pt idx="152">
                  <c:v>-30.172086817137</c:v>
                </c:pt>
                <c:pt idx="153">
                  <c:v>-31.844615761597719</c:v>
                </c:pt>
                <c:pt idx="154">
                  <c:v>-33.423451631148509</c:v>
                </c:pt>
                <c:pt idx="155">
                  <c:v>-33.514525315440977</c:v>
                </c:pt>
                <c:pt idx="156">
                  <c:v>-35.182831363420362</c:v>
                </c:pt>
                <c:pt idx="157">
                  <c:v>-36.855557311831888</c:v>
                </c:pt>
                <c:pt idx="158">
                  <c:v>-38.523818896750434</c:v>
                </c:pt>
                <c:pt idx="159">
                  <c:v>-40.096044026910342</c:v>
                </c:pt>
                <c:pt idx="160">
                  <c:v>-40.192820588336268</c:v>
                </c:pt>
                <c:pt idx="161">
                  <c:v>-41.861377256225396</c:v>
                </c:pt>
                <c:pt idx="162">
                  <c:v>-43.533626136180288</c:v>
                </c:pt>
                <c:pt idx="163">
                  <c:v>-45.203182582458943</c:v>
                </c:pt>
                <c:pt idx="164">
                  <c:v>-46.770548884051365</c:v>
                </c:pt>
                <c:pt idx="165">
                  <c:v>-46.870508211173131</c:v>
                </c:pt>
                <c:pt idx="166">
                  <c:v>-48.538871170904052</c:v>
                </c:pt>
                <c:pt idx="167">
                  <c:v>-50.207885109460321</c:v>
                </c:pt>
                <c:pt idx="168">
                  <c:v>-51.874981750261355</c:v>
                </c:pt>
                <c:pt idx="169">
                  <c:v>-53.443654213340572</c:v>
                </c:pt>
                <c:pt idx="170">
                  <c:v>-53.545327969690156</c:v>
                </c:pt>
                <c:pt idx="171">
                  <c:v>-55.213452913496248</c:v>
                </c:pt>
                <c:pt idx="172">
                  <c:v>-56.882423664508323</c:v>
                </c:pt>
                <c:pt idx="173">
                  <c:v>-58.550014022775123</c:v>
                </c:pt>
                <c:pt idx="174">
                  <c:v>-60.11341835177295</c:v>
                </c:pt>
                <c:pt idx="175">
                  <c:v>-60.218412192829788</c:v>
                </c:pt>
                <c:pt idx="176">
                  <c:v>-61.886735651355302</c:v>
                </c:pt>
                <c:pt idx="177">
                  <c:v>-63.559145932097415</c:v>
                </c:pt>
                <c:pt idx="178">
                  <c:v>-65.226563565111164</c:v>
                </c:pt>
                <c:pt idx="179">
                  <c:v>-66.786791108014413</c:v>
                </c:pt>
                <c:pt idx="180">
                  <c:v>-66.894374265303369</c:v>
                </c:pt>
                <c:pt idx="181">
                  <c:v>-68.561603693343997</c:v>
                </c:pt>
                <c:pt idx="182">
                  <c:v>-70.229640829782554</c:v>
                </c:pt>
                <c:pt idx="183">
                  <c:v>-71.89744229913471</c:v>
                </c:pt>
                <c:pt idx="184">
                  <c:v>-73.456775731770023</c:v>
                </c:pt>
                <c:pt idx="185">
                  <c:v>-73.566734260737178</c:v>
                </c:pt>
                <c:pt idx="186">
                  <c:v>-75.233096617294791</c:v>
                </c:pt>
                <c:pt idx="187">
                  <c:v>-76.901607507699225</c:v>
                </c:pt>
                <c:pt idx="188">
                  <c:v>-78.558795348598579</c:v>
                </c:pt>
                <c:pt idx="189">
                  <c:v>-80.067137520796194</c:v>
                </c:pt>
                <c:pt idx="190">
                  <c:v>-80.17262770523449</c:v>
                </c:pt>
                <c:pt idx="191">
                  <c:v>-81.736933266697051</c:v>
                </c:pt>
                <c:pt idx="192">
                  <c:v>-83.25049502128779</c:v>
                </c:pt>
                <c:pt idx="193">
                  <c:v>-84.714512100401876</c:v>
                </c:pt>
                <c:pt idx="194">
                  <c:v>-86.039540348137393</c:v>
                </c:pt>
                <c:pt idx="195">
                  <c:v>-86.135122920773313</c:v>
                </c:pt>
                <c:pt idx="196">
                  <c:v>-87.511322618959838</c:v>
                </c:pt>
                <c:pt idx="197">
                  <c:v>-88.842640778491273</c:v>
                </c:pt>
                <c:pt idx="198">
                  <c:v>-90.129431287149018</c:v>
                </c:pt>
                <c:pt idx="199">
                  <c:v>-91.28728771937547</c:v>
                </c:pt>
                <c:pt idx="200">
                  <c:v>-91.372782721778719</c:v>
                </c:pt>
                <c:pt idx="201">
                  <c:v>-92.568989192937437</c:v>
                </c:pt>
                <c:pt idx="202">
                  <c:v>-93.722466887369094</c:v>
                </c:pt>
                <c:pt idx="203">
                  <c:v>-94.831117997874728</c:v>
                </c:pt>
                <c:pt idx="204">
                  <c:v>-95.821374902619056</c:v>
                </c:pt>
                <c:pt idx="205">
                  <c:v>-95.896456353015566</c:v>
                </c:pt>
                <c:pt idx="206">
                  <c:v>-96.915474807390794</c:v>
                </c:pt>
                <c:pt idx="207">
                  <c:v>-97.906719542164169</c:v>
                </c:pt>
                <c:pt idx="208">
                  <c:v>-98.837653037907756</c:v>
                </c:pt>
                <c:pt idx="209">
                  <c:v>-99.660982732451373</c:v>
                </c:pt>
                <c:pt idx="210">
                  <c:v>-99.724086652649731</c:v>
                </c:pt>
                <c:pt idx="211">
                  <c:v>-100.56358083111195</c:v>
                </c:pt>
                <c:pt idx="212">
                  <c:v>-101.35935967843899</c:v>
                </c:pt>
                <c:pt idx="213">
                  <c:v>-102.11176976967437</c:v>
                </c:pt>
                <c:pt idx="214">
                  <c:v>-102.76903020899735</c:v>
                </c:pt>
                <c:pt idx="215">
                  <c:v>-102.82007240229845</c:v>
                </c:pt>
                <c:pt idx="216">
                  <c:v>-103.48969604051054</c:v>
                </c:pt>
                <c:pt idx="217">
                  <c:v>-104.11476601980134</c:v>
                </c:pt>
                <c:pt idx="218">
                  <c:v>-104.68925619348984</c:v>
                </c:pt>
                <c:pt idx="219">
                  <c:v>-105.18021014507032</c:v>
                </c:pt>
                <c:pt idx="220">
                  <c:v>-105.21900302537753</c:v>
                </c:pt>
                <c:pt idx="221">
                  <c:v>-105.70497255180238</c:v>
                </c:pt>
                <c:pt idx="222">
                  <c:v>-106.14679982934834</c:v>
                </c:pt>
                <c:pt idx="223">
                  <c:v>-106.54900407577223</c:v>
                </c:pt>
                <c:pt idx="224">
                  <c:v>-106.87860093728047</c:v>
                </c:pt>
                <c:pt idx="225">
                  <c:v>-106.90415226709092</c:v>
                </c:pt>
                <c:pt idx="226">
                  <c:v>-107.21253984165914</c:v>
                </c:pt>
                <c:pt idx="227">
                  <c:v>-107.47556908588174</c:v>
                </c:pt>
                <c:pt idx="228">
                  <c:v>-107.69461278656951</c:v>
                </c:pt>
                <c:pt idx="229">
                  <c:v>-107.85735002790767</c:v>
                </c:pt>
                <c:pt idx="230">
                  <c:v>-107.86953680732709</c:v>
                </c:pt>
                <c:pt idx="231">
                  <c:v>-107.99976029205344</c:v>
                </c:pt>
                <c:pt idx="232">
                  <c:v>-108.08204447444317</c:v>
                </c:pt>
                <c:pt idx="233">
                  <c:v>-108.11868955888778</c:v>
                </c:pt>
                <c:pt idx="234">
                  <c:v>-108.11433913309835</c:v>
                </c:pt>
                <c:pt idx="235">
                  <c:v>-108.11245508943684</c:v>
                </c:pt>
                <c:pt idx="236">
                  <c:v>-108.06473991400404</c:v>
                </c:pt>
                <c:pt idx="237">
                  <c:v>-107.97103944590519</c:v>
                </c:pt>
                <c:pt idx="238">
                  <c:v>-107.83426278211248</c:v>
                </c:pt>
                <c:pt idx="239">
                  <c:v>-107.66834734857798</c:v>
                </c:pt>
                <c:pt idx="240">
                  <c:v>-107.6519081229446</c:v>
                </c:pt>
                <c:pt idx="241">
                  <c:v>-107.42867257219943</c:v>
                </c:pt>
                <c:pt idx="242">
                  <c:v>-107.1588199849226</c:v>
                </c:pt>
                <c:pt idx="243">
                  <c:v>-106.84346229070242</c:v>
                </c:pt>
                <c:pt idx="244">
                  <c:v>-106.51981925306404</c:v>
                </c:pt>
                <c:pt idx="245">
                  <c:v>-106.48831646257058</c:v>
                </c:pt>
                <c:pt idx="246">
                  <c:v>-106.08830522380525</c:v>
                </c:pt>
                <c:pt idx="247">
                  <c:v>-105.64232167417799</c:v>
                </c:pt>
                <c:pt idx="248">
                  <c:v>-105.15057726184655</c:v>
                </c:pt>
                <c:pt idx="249">
                  <c:v>-104.66653637459216</c:v>
                </c:pt>
                <c:pt idx="250">
                  <c:v>-104.62041570222875</c:v>
                </c:pt>
                <c:pt idx="251">
                  <c:v>-104.06772066933861</c:v>
                </c:pt>
                <c:pt idx="252">
                  <c:v>-103.51133470883737</c:v>
                </c:pt>
                <c:pt idx="253">
                  <c:v>-102.95553884661466</c:v>
                </c:pt>
                <c:pt idx="254">
                  <c:v>-102.44974585444599</c:v>
                </c:pt>
                <c:pt idx="255">
                  <c:v>-102.40233949790122</c:v>
                </c:pt>
                <c:pt idx="256">
                  <c:v>-101.84561573788525</c:v>
                </c:pt>
                <c:pt idx="257">
                  <c:v>-101.29192774695366</c:v>
                </c:pt>
                <c:pt idx="258">
                  <c:v>-100.73596657101005</c:v>
                </c:pt>
                <c:pt idx="259">
                  <c:v>-100.22902349156732</c:v>
                </c:pt>
                <c:pt idx="260">
                  <c:v>-100.18082810185179</c:v>
                </c:pt>
                <c:pt idx="261">
                  <c:v>-99.625701824453913</c:v>
                </c:pt>
                <c:pt idx="262">
                  <c:v>-99.070273099409278</c:v>
                </c:pt>
                <c:pt idx="263">
                  <c:v>-98.516071979582037</c:v>
                </c:pt>
                <c:pt idx="264">
                  <c:v>-98.011862054029478</c:v>
                </c:pt>
                <c:pt idx="265">
                  <c:v>-97.962886825598048</c:v>
                </c:pt>
                <c:pt idx="266">
                  <c:v>-97.410851135060014</c:v>
                </c:pt>
                <c:pt idx="267">
                  <c:v>-96.855050597237209</c:v>
                </c:pt>
                <c:pt idx="268">
                  <c:v>-96.299251116381257</c:v>
                </c:pt>
                <c:pt idx="269">
                  <c:v>-95.801217023697603</c:v>
                </c:pt>
                <c:pt idx="270">
                  <c:v>-95.752211604877928</c:v>
                </c:pt>
                <c:pt idx="271">
                  <c:v>-95.204394128302241</c:v>
                </c:pt>
                <c:pt idx="272">
                  <c:v>-94.649296660932208</c:v>
                </c:pt>
                <c:pt idx="273">
                  <c:v>-94.095692565717059</c:v>
                </c:pt>
                <c:pt idx="274">
                  <c:v>-93.591557835132065</c:v>
                </c:pt>
                <c:pt idx="275">
                  <c:v>-93.541481371529144</c:v>
                </c:pt>
                <c:pt idx="276">
                  <c:v>-92.989983735046209</c:v>
                </c:pt>
                <c:pt idx="277">
                  <c:v>-92.436151947839164</c:v>
                </c:pt>
                <c:pt idx="278">
                  <c:v>-91.881980342451996</c:v>
                </c:pt>
                <c:pt idx="279">
                  <c:v>-91.380230940035929</c:v>
                </c:pt>
                <c:pt idx="280">
                  <c:v>-91.329554641477912</c:v>
                </c:pt>
                <c:pt idx="281">
                  <c:v>-90.776595831591024</c:v>
                </c:pt>
                <c:pt idx="282">
                  <c:v>-90.221802219979452</c:v>
                </c:pt>
                <c:pt idx="283">
                  <c:v>-89.666756215717072</c:v>
                </c:pt>
                <c:pt idx="284">
                  <c:v>-89.161757920101451</c:v>
                </c:pt>
                <c:pt idx="285">
                  <c:v>-89.109800023393376</c:v>
                </c:pt>
                <c:pt idx="286">
                  <c:v>-88.556373559645849</c:v>
                </c:pt>
                <c:pt idx="287">
                  <c:v>-88.002194966494329</c:v>
                </c:pt>
                <c:pt idx="288">
                  <c:v>-87.447048770373769</c:v>
                </c:pt>
                <c:pt idx="289">
                  <c:v>-86.94440193240878</c:v>
                </c:pt>
                <c:pt idx="290">
                  <c:v>-86.892098434928315</c:v>
                </c:pt>
                <c:pt idx="291">
                  <c:v>-86.337270901095678</c:v>
                </c:pt>
                <c:pt idx="292">
                  <c:v>-85.781171228296088</c:v>
                </c:pt>
                <c:pt idx="293">
                  <c:v>-85.22780869760598</c:v>
                </c:pt>
                <c:pt idx="294">
                  <c:v>-84.725225355639097</c:v>
                </c:pt>
                <c:pt idx="295">
                  <c:v>-84.67181677050462</c:v>
                </c:pt>
                <c:pt idx="296">
                  <c:v>-84.118314415824941</c:v>
                </c:pt>
                <c:pt idx="297">
                  <c:v>-83.562914564330228</c:v>
                </c:pt>
                <c:pt idx="298">
                  <c:v>-83.009140652956631</c:v>
                </c:pt>
                <c:pt idx="299">
                  <c:v>-82.506797539734208</c:v>
                </c:pt>
                <c:pt idx="300">
                  <c:v>-82.452842073058747</c:v>
                </c:pt>
                <c:pt idx="301">
                  <c:v>-81.899890472528114</c:v>
                </c:pt>
                <c:pt idx="302">
                  <c:v>-81.352949530141558</c:v>
                </c:pt>
                <c:pt idx="303">
                  <c:v>-80.797832213236347</c:v>
                </c:pt>
                <c:pt idx="304">
                  <c:v>-80.298156635421165</c:v>
                </c:pt>
                <c:pt idx="305">
                  <c:v>-80.243164424233086</c:v>
                </c:pt>
                <c:pt idx="306">
                  <c:v>-79.684476021997284</c:v>
                </c:pt>
                <c:pt idx="307">
                  <c:v>-79.132866233901723</c:v>
                </c:pt>
                <c:pt idx="308">
                  <c:v>-78.577866767359168</c:v>
                </c:pt>
                <c:pt idx="309">
                  <c:v>-78.080540532493487</c:v>
                </c:pt>
                <c:pt idx="310">
                  <c:v>-78.024424925691378</c:v>
                </c:pt>
                <c:pt idx="311">
                  <c:v>-77.468698675415226</c:v>
                </c:pt>
                <c:pt idx="312">
                  <c:v>-76.914111783395526</c:v>
                </c:pt>
                <c:pt idx="313">
                  <c:v>-76.359228697043719</c:v>
                </c:pt>
                <c:pt idx="314">
                  <c:v>-75.862410698245213</c:v>
                </c:pt>
                <c:pt idx="315">
                  <c:v>-75.805947687396056</c:v>
                </c:pt>
                <c:pt idx="316">
                  <c:v>-75.251953799321754</c:v>
                </c:pt>
                <c:pt idx="317">
                  <c:v>-74.698213901652508</c:v>
                </c:pt>
                <c:pt idx="318">
                  <c:v>-74.142244312105205</c:v>
                </c:pt>
                <c:pt idx="319">
                  <c:v>-73.646113288465216</c:v>
                </c:pt>
                <c:pt idx="320">
                  <c:v>-73.58838414357875</c:v>
                </c:pt>
                <c:pt idx="321">
                  <c:v>-73.033542229426018</c:v>
                </c:pt>
                <c:pt idx="322">
                  <c:v>-72.479095880166426</c:v>
                </c:pt>
                <c:pt idx="323">
                  <c:v>-71.925137893062939</c:v>
                </c:pt>
                <c:pt idx="324">
                  <c:v>-71.431980800882783</c:v>
                </c:pt>
                <c:pt idx="325">
                  <c:v>-71.373686029350324</c:v>
                </c:pt>
                <c:pt idx="326">
                  <c:v>-70.820219108559982</c:v>
                </c:pt>
                <c:pt idx="327">
                  <c:v>-70.26460493034233</c:v>
                </c:pt>
                <c:pt idx="328">
                  <c:v>-69.715081792553349</c:v>
                </c:pt>
                <c:pt idx="329">
                  <c:v>-69.218963331249952</c:v>
                </c:pt>
                <c:pt idx="330">
                  <c:v>-69.1601515436179</c:v>
                </c:pt>
                <c:pt idx="331">
                  <c:v>-68.606497502852108</c:v>
                </c:pt>
                <c:pt idx="332">
                  <c:v>-68.055160210313076</c:v>
                </c:pt>
                <c:pt idx="333">
                  <c:v>-67.511553159405892</c:v>
                </c:pt>
                <c:pt idx="334">
                  <c:v>-67.019503947360377</c:v>
                </c:pt>
                <c:pt idx="335">
                  <c:v>-66.958936961400326</c:v>
                </c:pt>
                <c:pt idx="336">
                  <c:v>-66.402428487335555</c:v>
                </c:pt>
                <c:pt idx="337">
                  <c:v>-65.846918742173841</c:v>
                </c:pt>
                <c:pt idx="338">
                  <c:v>-65.290913406570681</c:v>
                </c:pt>
                <c:pt idx="339">
                  <c:v>-64.797025122699097</c:v>
                </c:pt>
                <c:pt idx="340">
                  <c:v>-64.736029475980004</c:v>
                </c:pt>
                <c:pt idx="341">
                  <c:v>-64.1807854886748</c:v>
                </c:pt>
                <c:pt idx="342">
                  <c:v>-63.625980449291916</c:v>
                </c:pt>
                <c:pt idx="343">
                  <c:v>-63.070714098398859</c:v>
                </c:pt>
                <c:pt idx="344">
                  <c:v>-62.578038676318556</c:v>
                </c:pt>
                <c:pt idx="345">
                  <c:v>-62.515190782203256</c:v>
                </c:pt>
                <c:pt idx="346">
                  <c:v>-61.957640145163509</c:v>
                </c:pt>
                <c:pt idx="347">
                  <c:v>-61.402699215765644</c:v>
                </c:pt>
                <c:pt idx="348">
                  <c:v>-60.847755010973543</c:v>
                </c:pt>
                <c:pt idx="349">
                  <c:v>-60.356891418828866</c:v>
                </c:pt>
                <c:pt idx="350">
                  <c:v>-60.293041564822722</c:v>
                </c:pt>
                <c:pt idx="351">
                  <c:v>-59.738172020863274</c:v>
                </c:pt>
                <c:pt idx="352">
                  <c:v>-59.182626397444743</c:v>
                </c:pt>
                <c:pt idx="353">
                  <c:v>-58.626751913250366</c:v>
                </c:pt>
                <c:pt idx="354">
                  <c:v>-58.136668117368423</c:v>
                </c:pt>
                <c:pt idx="355">
                  <c:v>-58.072284513960462</c:v>
                </c:pt>
                <c:pt idx="356">
                  <c:v>-57.517787754534766</c:v>
                </c:pt>
                <c:pt idx="357">
                  <c:v>-56.963177350055716</c:v>
                </c:pt>
                <c:pt idx="358">
                  <c:v>-56.409078932992209</c:v>
                </c:pt>
                <c:pt idx="359">
                  <c:v>-55.92006247981309</c:v>
                </c:pt>
                <c:pt idx="360">
                  <c:v>-55.855009017058023</c:v>
                </c:pt>
                <c:pt idx="361">
                  <c:v>-55.301144305402161</c:v>
                </c:pt>
                <c:pt idx="362">
                  <c:v>-54.746884524424836</c:v>
                </c:pt>
                <c:pt idx="363">
                  <c:v>-54.193113654116644</c:v>
                </c:pt>
                <c:pt idx="364">
                  <c:v>-53.704636981853902</c:v>
                </c:pt>
                <c:pt idx="365">
                  <c:v>-53.6381848274169</c:v>
                </c:pt>
                <c:pt idx="366">
                  <c:v>-53.082910279336616</c:v>
                </c:pt>
                <c:pt idx="367">
                  <c:v>-52.528700569242147</c:v>
                </c:pt>
                <c:pt idx="368">
                  <c:v>-51.975227582277569</c:v>
                </c:pt>
                <c:pt idx="369">
                  <c:v>-51.487801711458367</c:v>
                </c:pt>
                <c:pt idx="370">
                  <c:v>-51.420514744252152</c:v>
                </c:pt>
                <c:pt idx="371">
                  <c:v>-50.865021743655589</c:v>
                </c:pt>
                <c:pt idx="372">
                  <c:v>-50.310626442673268</c:v>
                </c:pt>
                <c:pt idx="373">
                  <c:v>-49.756041525132808</c:v>
                </c:pt>
                <c:pt idx="374">
                  <c:v>-49.269129776051727</c:v>
                </c:pt>
                <c:pt idx="375">
                  <c:v>-49.200443483436906</c:v>
                </c:pt>
                <c:pt idx="376">
                  <c:v>-48.630963732331573</c:v>
                </c:pt>
                <c:pt idx="377">
                  <c:v>-48.039607443788327</c:v>
                </c:pt>
                <c:pt idx="378">
                  <c:v>-47.426723452003941</c:v>
                </c:pt>
                <c:pt idx="379">
                  <c:v>-46.870676310270674</c:v>
                </c:pt>
                <c:pt idx="380">
                  <c:v>-46.790628039526801</c:v>
                </c:pt>
                <c:pt idx="381">
                  <c:v>-46.132255568312523</c:v>
                </c:pt>
                <c:pt idx="382">
                  <c:v>-45.45342770395434</c:v>
                </c:pt>
                <c:pt idx="383">
                  <c:v>-44.750630098375474</c:v>
                </c:pt>
                <c:pt idx="384">
                  <c:v>-44.124596412355281</c:v>
                </c:pt>
                <c:pt idx="385">
                  <c:v>-44.032042305156729</c:v>
                </c:pt>
                <c:pt idx="386">
                  <c:v>-43.286703497937594</c:v>
                </c:pt>
                <c:pt idx="387">
                  <c:v>-42.518249965225593</c:v>
                </c:pt>
                <c:pt idx="388">
                  <c:v>-41.73123679301483</c:v>
                </c:pt>
                <c:pt idx="389">
                  <c:v>-41.023778874324286</c:v>
                </c:pt>
                <c:pt idx="390">
                  <c:v>-40.918413776515607</c:v>
                </c:pt>
                <c:pt idx="391">
                  <c:v>-40.081321128747362</c:v>
                </c:pt>
                <c:pt idx="392">
                  <c:v>-39.222302208921462</c:v>
                </c:pt>
                <c:pt idx="393">
                  <c:v>-38.343351968004306</c:v>
                </c:pt>
                <c:pt idx="394">
                  <c:v>-37.558848871560755</c:v>
                </c:pt>
                <c:pt idx="395">
                  <c:v>-37.440271421637249</c:v>
                </c:pt>
                <c:pt idx="396">
                  <c:v>-36.518000375971113</c:v>
                </c:pt>
                <c:pt idx="397">
                  <c:v>-35.570639707152012</c:v>
                </c:pt>
                <c:pt idx="398">
                  <c:v>-34.601587908278134</c:v>
                </c:pt>
                <c:pt idx="399">
                  <c:v>-33.73996125257635</c:v>
                </c:pt>
                <c:pt idx="400">
                  <c:v>-33.608784088198348</c:v>
                </c:pt>
                <c:pt idx="401">
                  <c:v>-32.597149297290521</c:v>
                </c:pt>
                <c:pt idx="402">
                  <c:v>-31.565296415733613</c:v>
                </c:pt>
                <c:pt idx="403">
                  <c:v>-30.511132427466201</c:v>
                </c:pt>
                <c:pt idx="404">
                  <c:v>-29.577047559748191</c:v>
                </c:pt>
                <c:pt idx="405">
                  <c:v>-29.433064800307349</c:v>
                </c:pt>
                <c:pt idx="406">
                  <c:v>-28.3315631230412</c:v>
                </c:pt>
                <c:pt idx="407">
                  <c:v>-27.210172114534064</c:v>
                </c:pt>
                <c:pt idx="408">
                  <c:v>-26.067221516313435</c:v>
                </c:pt>
                <c:pt idx="409">
                  <c:v>-25.055211958518477</c:v>
                </c:pt>
                <c:pt idx="410">
                  <c:v>-24.898422300447073</c:v>
                </c:pt>
                <c:pt idx="411">
                  <c:v>-23.709048445170819</c:v>
                </c:pt>
                <c:pt idx="412">
                  <c:v>-22.497800375014481</c:v>
                </c:pt>
                <c:pt idx="413">
                  <c:v>-21.261756989063024</c:v>
                </c:pt>
                <c:pt idx="414">
                  <c:v>-20.176205447919088</c:v>
                </c:pt>
                <c:pt idx="415">
                  <c:v>-20.005800707131204</c:v>
                </c:pt>
                <c:pt idx="416">
                  <c:v>-18.726124733704058</c:v>
                </c:pt>
                <c:pt idx="417">
                  <c:v>-17.423439868888366</c:v>
                </c:pt>
                <c:pt idx="418">
                  <c:v>-16.098940114092599</c:v>
                </c:pt>
                <c:pt idx="419">
                  <c:v>-14.936973322432358</c:v>
                </c:pt>
                <c:pt idx="420">
                  <c:v>-14.751237735928692</c:v>
                </c:pt>
                <c:pt idx="421">
                  <c:v>-13.384288073975345</c:v>
                </c:pt>
                <c:pt idx="422">
                  <c:v>-11.994464519852501</c:v>
                </c:pt>
                <c:pt idx="423">
                  <c:v>-10.583069861172365</c:v>
                </c:pt>
                <c:pt idx="424">
                  <c:v>-9.3479911312464328</c:v>
                </c:pt>
                <c:pt idx="425">
                  <c:v>-9.1485434193705171</c:v>
                </c:pt>
                <c:pt idx="426">
                  <c:v>-7.6918437106086701</c:v>
                </c:pt>
                <c:pt idx="427">
                  <c:v>-6.2106986344602575</c:v>
                </c:pt>
                <c:pt idx="428">
                  <c:v>-4.7076548923741308</c:v>
                </c:pt>
                <c:pt idx="429">
                  <c:v>-3.3968968744777333</c:v>
                </c:pt>
                <c:pt idx="430">
                  <c:v>-3.1822811417009644</c:v>
                </c:pt>
                <c:pt idx="431">
                  <c:v>-1.6350032560168548</c:v>
                </c:pt>
                <c:pt idx="432">
                  <c:v>-6.6107585145070119E-2</c:v>
                </c:pt>
                <c:pt idx="433">
                  <c:v>1.5280200985664778</c:v>
                </c:pt>
                <c:pt idx="434">
                  <c:v>2.9123275092813548</c:v>
                </c:pt>
                <c:pt idx="435">
                  <c:v>3.1416505433358277</c:v>
                </c:pt>
                <c:pt idx="436">
                  <c:v>4.7781745957308859</c:v>
                </c:pt>
                <c:pt idx="437">
                  <c:v>6.4346989683163081</c:v>
                </c:pt>
                <c:pt idx="438">
                  <c:v>8.1028554134451305</c:v>
                </c:pt>
                <c:pt idx="439">
                  <c:v>9.5314666467361668</c:v>
                </c:pt>
                <c:pt idx="440">
                  <c:v>9.7701827379650066</c:v>
                </c:pt>
                <c:pt idx="441">
                  <c:v>11.43848549093884</c:v>
                </c:pt>
                <c:pt idx="442">
                  <c:v>13.103325692074108</c:v>
                </c:pt>
                <c:pt idx="443">
                  <c:v>14.767497552020272</c:v>
                </c:pt>
                <c:pt idx="444">
                  <c:v>16.193118114407639</c:v>
                </c:pt>
                <c:pt idx="445">
                  <c:v>16.433643518668976</c:v>
                </c:pt>
                <c:pt idx="446">
                  <c:v>18.099254049585163</c:v>
                </c:pt>
                <c:pt idx="447">
                  <c:v>19.765286392613405</c:v>
                </c:pt>
                <c:pt idx="448">
                  <c:v>21.431908841593188</c:v>
                </c:pt>
                <c:pt idx="449">
                  <c:v>22.861774079585473</c:v>
                </c:pt>
                <c:pt idx="450">
                  <c:v>23.105148898977692</c:v>
                </c:pt>
                <c:pt idx="451">
                  <c:v>24.765058866760199</c:v>
                </c:pt>
                <c:pt idx="452">
                  <c:v>26.433842502766193</c:v>
                </c:pt>
                <c:pt idx="453">
                  <c:v>28.098298630499954</c:v>
                </c:pt>
                <c:pt idx="454">
                  <c:v>29.518916548770559</c:v>
                </c:pt>
                <c:pt idx="455">
                  <c:v>29.765495595321294</c:v>
                </c:pt>
                <c:pt idx="456">
                  <c:v>31.436088058627178</c:v>
                </c:pt>
                <c:pt idx="457">
                  <c:v>33.103722831450071</c:v>
                </c:pt>
                <c:pt idx="458">
                  <c:v>34.772980726168896</c:v>
                </c:pt>
                <c:pt idx="459">
                  <c:v>36.189694029999643</c:v>
                </c:pt>
                <c:pt idx="460">
                  <c:v>36.439748961127833</c:v>
                </c:pt>
                <c:pt idx="461">
                  <c:v>38.107520056425244</c:v>
                </c:pt>
                <c:pt idx="462">
                  <c:v>39.772025069299175</c:v>
                </c:pt>
                <c:pt idx="463">
                  <c:v>41.438809772165428</c:v>
                </c:pt>
                <c:pt idx="464">
                  <c:v>42.850769023456742</c:v>
                </c:pt>
                <c:pt idx="465">
                  <c:v>43.104258438284383</c:v>
                </c:pt>
                <c:pt idx="466">
                  <c:v>44.771545088338037</c:v>
                </c:pt>
                <c:pt idx="467">
                  <c:v>46.43775450242979</c:v>
                </c:pt>
                <c:pt idx="468">
                  <c:v>48.106163169584043</c:v>
                </c:pt>
                <c:pt idx="469">
                  <c:v>49.516267413461236</c:v>
                </c:pt>
                <c:pt idx="470">
                  <c:v>49.772739448212384</c:v>
                </c:pt>
                <c:pt idx="471">
                  <c:v>51.436218768092694</c:v>
                </c:pt>
                <c:pt idx="472">
                  <c:v>53.09412825472095</c:v>
                </c:pt>
                <c:pt idx="473">
                  <c:v>54.759396837002768</c:v>
                </c:pt>
                <c:pt idx="474">
                  <c:v>56.161211513013711</c:v>
                </c:pt>
                <c:pt idx="475">
                  <c:v>56.419751193329823</c:v>
                </c:pt>
                <c:pt idx="476">
                  <c:v>58.083648626983823</c:v>
                </c:pt>
                <c:pt idx="477">
                  <c:v>59.752810909673855</c:v>
                </c:pt>
                <c:pt idx="478">
                  <c:v>61.420169189166465</c:v>
                </c:pt>
                <c:pt idx="479">
                  <c:v>62.818464752973746</c:v>
                </c:pt>
                <c:pt idx="480">
                  <c:v>63.083419119781475</c:v>
                </c:pt>
                <c:pt idx="481">
                  <c:v>64.751476342864578</c:v>
                </c:pt>
                <c:pt idx="482">
                  <c:v>66.417686332589298</c:v>
                </c:pt>
                <c:pt idx="483">
                  <c:v>68.087383346970739</c:v>
                </c:pt>
                <c:pt idx="484">
                  <c:v>69.478084494119045</c:v>
                </c:pt>
                <c:pt idx="485">
                  <c:v>69.74865938233215</c:v>
                </c:pt>
                <c:pt idx="486">
                  <c:v>71.411884238535492</c:v>
                </c:pt>
                <c:pt idx="487">
                  <c:v>73.078473317278338</c:v>
                </c:pt>
                <c:pt idx="488">
                  <c:v>74.745771931643702</c:v>
                </c:pt>
                <c:pt idx="489">
                  <c:v>76.146991607329269</c:v>
                </c:pt>
                <c:pt idx="490">
                  <c:v>76.418230218779385</c:v>
                </c:pt>
                <c:pt idx="491">
                  <c:v>78.083830473614299</c:v>
                </c:pt>
                <c:pt idx="492">
                  <c:v>79.750562620827395</c:v>
                </c:pt>
                <c:pt idx="493">
                  <c:v>81.415484627900156</c:v>
                </c:pt>
                <c:pt idx="494">
                  <c:v>82.808588791225077</c:v>
                </c:pt>
                <c:pt idx="495">
                  <c:v>83.084581302954092</c:v>
                </c:pt>
                <c:pt idx="496">
                  <c:v>84.753905867123493</c:v>
                </c:pt>
                <c:pt idx="497">
                  <c:v>86.415800353280545</c:v>
                </c:pt>
                <c:pt idx="498">
                  <c:v>88.07933472256137</c:v>
                </c:pt>
                <c:pt idx="499">
                  <c:v>89.464232537179583</c:v>
                </c:pt>
                <c:pt idx="500">
                  <c:v>89.74374983814117</c:v>
                </c:pt>
                <c:pt idx="501">
                  <c:v>91.397209426482632</c:v>
                </c:pt>
                <c:pt idx="502">
                  <c:v>93.027165040415454</c:v>
                </c:pt>
                <c:pt idx="503">
                  <c:v>94.634636391295189</c:v>
                </c:pt>
                <c:pt idx="504">
                  <c:v>95.950904346486325</c:v>
                </c:pt>
                <c:pt idx="505">
                  <c:v>96.219855541692439</c:v>
                </c:pt>
                <c:pt idx="506">
                  <c:v>97.781029845617923</c:v>
                </c:pt>
                <c:pt idx="507">
                  <c:v>99.32286398705601</c:v>
                </c:pt>
                <c:pt idx="508">
                  <c:v>100.84111343763043</c:v>
                </c:pt>
                <c:pt idx="509">
                  <c:v>102.08017557816169</c:v>
                </c:pt>
                <c:pt idx="510">
                  <c:v>102.337327269079</c:v>
                </c:pt>
                <c:pt idx="511">
                  <c:v>103.81272865680501</c:v>
                </c:pt>
                <c:pt idx="512">
                  <c:v>105.26852664923653</c:v>
                </c:pt>
                <c:pt idx="513">
                  <c:v>106.69731309467623</c:v>
                </c:pt>
                <c:pt idx="514">
                  <c:v>107.86142156897758</c:v>
                </c:pt>
                <c:pt idx="515">
                  <c:v>108.10633350847347</c:v>
                </c:pt>
                <c:pt idx="516">
                  <c:v>109.48666227059795</c:v>
                </c:pt>
                <c:pt idx="517">
                  <c:v>110.84951018658685</c:v>
                </c:pt>
                <c:pt idx="518">
                  <c:v>112.19245797759611</c:v>
                </c:pt>
                <c:pt idx="519">
                  <c:v>113.2797819143417</c:v>
                </c:pt>
                <c:pt idx="520">
                  <c:v>113.51174710284671</c:v>
                </c:pt>
                <c:pt idx="521">
                  <c:v>114.8023339956119</c:v>
                </c:pt>
                <c:pt idx="522">
                  <c:v>116.07482269377435</c:v>
                </c:pt>
                <c:pt idx="523">
                  <c:v>117.32590612198467</c:v>
                </c:pt>
                <c:pt idx="524">
                  <c:v>118.33729412359544</c:v>
                </c:pt>
                <c:pt idx="525">
                  <c:v>118.55593499378895</c:v>
                </c:pt>
                <c:pt idx="526">
                  <c:v>119.76462380293056</c:v>
                </c:pt>
                <c:pt idx="527">
                  <c:v>120.94951867030827</c:v>
                </c:pt>
                <c:pt idx="528">
                  <c:v>122.11363311742465</c:v>
                </c:pt>
                <c:pt idx="529">
                  <c:v>123.04965871532657</c:v>
                </c:pt>
                <c:pt idx="530">
                  <c:v>123.25470540886666</c:v>
                </c:pt>
                <c:pt idx="531">
                  <c:v>124.3734574248802</c:v>
                </c:pt>
                <c:pt idx="532">
                  <c:v>125.47089758505679</c:v>
                </c:pt>
                <c:pt idx="533">
                  <c:v>126.5431559196668</c:v>
                </c:pt>
                <c:pt idx="534">
                  <c:v>127.40299791730617</c:v>
                </c:pt>
                <c:pt idx="535">
                  <c:v>127.59416469247164</c:v>
                </c:pt>
                <c:pt idx="536">
                  <c:v>128.6232599649752</c:v>
                </c:pt>
                <c:pt idx="537">
                  <c:v>129.63052869225677</c:v>
                </c:pt>
                <c:pt idx="538">
                  <c:v>130.61491719875303</c:v>
                </c:pt>
                <c:pt idx="539">
                  <c:v>131.40104864997485</c:v>
                </c:pt>
                <c:pt idx="540">
                  <c:v>131.57903517194828</c:v>
                </c:pt>
                <c:pt idx="541">
                  <c:v>132.52284630243008</c:v>
                </c:pt>
                <c:pt idx="542">
                  <c:v>133.43750432011126</c:v>
                </c:pt>
                <c:pt idx="543">
                  <c:v>134.33441775343849</c:v>
                </c:pt>
                <c:pt idx="544">
                  <c:v>135.04307115496312</c:v>
                </c:pt>
                <c:pt idx="545">
                  <c:v>135.20575961049545</c:v>
                </c:pt>
                <c:pt idx="546">
                  <c:v>136.05709650527805</c:v>
                </c:pt>
                <c:pt idx="547">
                  <c:v>136.88445729638704</c:v>
                </c:pt>
                <c:pt idx="548">
                  <c:v>137.69232869584354</c:v>
                </c:pt>
                <c:pt idx="549">
                  <c:v>138.32931692793784</c:v>
                </c:pt>
                <c:pt idx="550">
                  <c:v>138.47598559405617</c:v>
                </c:pt>
                <c:pt idx="551">
                  <c:v>139.23993670614144</c:v>
                </c:pt>
                <c:pt idx="552">
                  <c:v>139.97982572477312</c:v>
                </c:pt>
                <c:pt idx="553">
                  <c:v>140.69193713446228</c:v>
                </c:pt>
                <c:pt idx="554">
                  <c:v>141.25571827081293</c:v>
                </c:pt>
                <c:pt idx="555">
                  <c:v>141.38619099420339</c:v>
                </c:pt>
                <c:pt idx="556">
                  <c:v>142.05803979400793</c:v>
                </c:pt>
                <c:pt idx="557">
                  <c:v>142.70920023986284</c:v>
                </c:pt>
                <c:pt idx="558">
                  <c:v>143.33781362427283</c:v>
                </c:pt>
                <c:pt idx="559">
                  <c:v>143.81607089486005</c:v>
                </c:pt>
                <c:pt idx="560">
                  <c:v>143.93079395356429</c:v>
                </c:pt>
                <c:pt idx="561">
                  <c:v>144.51577090436618</c:v>
                </c:pt>
                <c:pt idx="562">
                  <c:v>145.07797761781072</c:v>
                </c:pt>
                <c:pt idx="563">
                  <c:v>145.63384606364195</c:v>
                </c:pt>
                <c:pt idx="564">
                  <c:v>146.0791949965934</c:v>
                </c:pt>
                <c:pt idx="565">
                  <c:v>146.19076936512101</c:v>
                </c:pt>
                <c:pt idx="566">
                  <c:v>146.74149015606264</c:v>
                </c:pt>
                <c:pt idx="567">
                  <c:v>147.29725948999803</c:v>
                </c:pt>
                <c:pt idx="568">
                  <c:v>147.84976102154212</c:v>
                </c:pt>
                <c:pt idx="569">
                  <c:v>148.29472142150604</c:v>
                </c:pt>
                <c:pt idx="570">
                  <c:v>148.40607542678728</c:v>
                </c:pt>
                <c:pt idx="571">
                  <c:v>148.9620408458284</c:v>
                </c:pt>
                <c:pt idx="572">
                  <c:v>149.51732363035634</c:v>
                </c:pt>
                <c:pt idx="573">
                  <c:v>150.07280884143302</c:v>
                </c:pt>
                <c:pt idx="574">
                  <c:v>150.51430824580822</c:v>
                </c:pt>
                <c:pt idx="575">
                  <c:v>150.62656008299447</c:v>
                </c:pt>
                <c:pt idx="576">
                  <c:v>151.18125196146087</c:v>
                </c:pt>
                <c:pt idx="577">
                  <c:v>151.73652583744823</c:v>
                </c:pt>
                <c:pt idx="578">
                  <c:v>152.29194255603826</c:v>
                </c:pt>
                <c:pt idx="579">
                  <c:v>152.73268010057592</c:v>
                </c:pt>
                <c:pt idx="580">
                  <c:v>152.84671827015893</c:v>
                </c:pt>
                <c:pt idx="581">
                  <c:v>153.39975205844914</c:v>
                </c:pt>
                <c:pt idx="582">
                  <c:v>153.95478686114976</c:v>
                </c:pt>
                <c:pt idx="583">
                  <c:v>154.50769520448884</c:v>
                </c:pt>
                <c:pt idx="584">
                  <c:v>154.94697884089109</c:v>
                </c:pt>
                <c:pt idx="585">
                  <c:v>155.06186675319029</c:v>
                </c:pt>
                <c:pt idx="586">
                  <c:v>155.61645005054464</c:v>
                </c:pt>
                <c:pt idx="587">
                  <c:v>156.17119203332578</c:v>
                </c:pt>
                <c:pt idx="588">
                  <c:v>156.72576966707896</c:v>
                </c:pt>
                <c:pt idx="589">
                  <c:v>157.16366587011339</c:v>
                </c:pt>
                <c:pt idx="590">
                  <c:v>157.28031387672746</c:v>
                </c:pt>
                <c:pt idx="591">
                  <c:v>157.83017317279231</c:v>
                </c:pt>
                <c:pt idx="592">
                  <c:v>158.3853950291624</c:v>
                </c:pt>
                <c:pt idx="593">
                  <c:v>158.9405042418087</c:v>
                </c:pt>
                <c:pt idx="594">
                  <c:v>159.36505244450936</c:v>
                </c:pt>
                <c:pt idx="595">
                  <c:v>159.4829852084213</c:v>
                </c:pt>
                <c:pt idx="596">
                  <c:v>160.03966695007523</c:v>
                </c:pt>
                <c:pt idx="597">
                  <c:v>160.59473095204282</c:v>
                </c:pt>
                <c:pt idx="598">
                  <c:v>161.14944894987784</c:v>
                </c:pt>
                <c:pt idx="599">
                  <c:v>161.58493133585665</c:v>
                </c:pt>
                <c:pt idx="600">
                  <c:v>161.70458447027147</c:v>
                </c:pt>
                <c:pt idx="601">
                  <c:v>162.26044799512619</c:v>
                </c:pt>
                <c:pt idx="602">
                  <c:v>162.81697744086665</c:v>
                </c:pt>
                <c:pt idx="603">
                  <c:v>163.37353043304827</c:v>
                </c:pt>
                <c:pt idx="604">
                  <c:v>163.8092544928999</c:v>
                </c:pt>
                <c:pt idx="605">
                  <c:v>163.92995614595995</c:v>
                </c:pt>
                <c:pt idx="606">
                  <c:v>164.48178656864175</c:v>
                </c:pt>
                <c:pt idx="607">
                  <c:v>165.03598966906193</c:v>
                </c:pt>
                <c:pt idx="608">
                  <c:v>165.59049405395686</c:v>
                </c:pt>
                <c:pt idx="609">
                  <c:v>166.02201028254882</c:v>
                </c:pt>
                <c:pt idx="610">
                  <c:v>166.14403326238721</c:v>
                </c:pt>
                <c:pt idx="611">
                  <c:v>166.70171300720352</c:v>
                </c:pt>
                <c:pt idx="612">
                  <c:v>167.25394043225839</c:v>
                </c:pt>
                <c:pt idx="613">
                  <c:v>167.8082488663984</c:v>
                </c:pt>
                <c:pt idx="614">
                  <c:v>168.23984572320333</c:v>
                </c:pt>
                <c:pt idx="615">
                  <c:v>168.36283771488431</c:v>
                </c:pt>
                <c:pt idx="616">
                  <c:v>168.92002552917685</c:v>
                </c:pt>
                <c:pt idx="617">
                  <c:v>169.47492191823716</c:v>
                </c:pt>
                <c:pt idx="618">
                  <c:v>170.02716847148216</c:v>
                </c:pt>
                <c:pt idx="619">
                  <c:v>170.45788780592022</c:v>
                </c:pt>
                <c:pt idx="620">
                  <c:v>170.58177671562117</c:v>
                </c:pt>
                <c:pt idx="621">
                  <c:v>171.1362291669858</c:v>
                </c:pt>
                <c:pt idx="622">
                  <c:v>171.68885812361762</c:v>
                </c:pt>
                <c:pt idx="623">
                  <c:v>172.24356589868827</c:v>
                </c:pt>
                <c:pt idx="624">
                  <c:v>172.67288449526006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586-4E78-825A-BEE1A581C8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460688"/>
        <c:axId val="442463312"/>
      </c:scatterChart>
      <c:valAx>
        <c:axId val="442460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442463312"/>
        <c:crosses val="autoZero"/>
        <c:crossBetween val="midCat"/>
      </c:valAx>
      <c:valAx>
        <c:axId val="4424633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endParaRPr lang="en-US"/>
              </a:p>
            </c:rich>
          </c:tx>
          <c:overlay val="0"/>
        </c:title>
        <c:numFmt formatCode="0.0000E+00" sourceLinked="1"/>
        <c:majorTickMark val="out"/>
        <c:minorTickMark val="none"/>
        <c:tickLblPos val="nextTo"/>
        <c:crossAx val="44246068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angular velocity of right wheel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Sheet1!$H$1:$H$1</c:f>
              <c:strCache>
                <c:ptCount val="1"/>
                <c:pt idx="0">
                  <c:v>wR</c:v>
                </c:pt>
              </c:strCache>
            </c:strRef>
          </c:tx>
          <c:xVal>
            <c:numRef>
              <c:f>Sheet1!#REF!</c:f>
            </c:numRef>
          </c:xVal>
          <c:yVal>
            <c:numRef>
              <c:f>Sheet1!$H$2:$H$626</c:f>
              <c:numCache>
                <c:formatCode>0.0000E+00</c:formatCode>
                <c:ptCount val="625"/>
                <c:pt idx="0">
                  <c:v>6.9813170079773332</c:v>
                </c:pt>
                <c:pt idx="1">
                  <c:v>6.9813170081236553</c:v>
                </c:pt>
                <c:pt idx="2">
                  <c:v>6.9813170117133092</c:v>
                </c:pt>
                <c:pt idx="3">
                  <c:v>6.9813170084406533</c:v>
                </c:pt>
                <c:pt idx="4">
                  <c:v>6.9813170079699276</c:v>
                </c:pt>
                <c:pt idx="5">
                  <c:v>6.9813170076518629</c:v>
                </c:pt>
                <c:pt idx="6">
                  <c:v>6.9813170079820681</c:v>
                </c:pt>
                <c:pt idx="7">
                  <c:v>6.9813170072051713</c:v>
                </c:pt>
                <c:pt idx="8">
                  <c:v>6.9813170081476024</c:v>
                </c:pt>
                <c:pt idx="9">
                  <c:v>6.9813170079633053</c:v>
                </c:pt>
                <c:pt idx="10">
                  <c:v>6.9813170142964056</c:v>
                </c:pt>
                <c:pt idx="11">
                  <c:v>6.9813170148147892</c:v>
                </c:pt>
                <c:pt idx="12">
                  <c:v>6.9813170091613097</c:v>
                </c:pt>
                <c:pt idx="13">
                  <c:v>6.9813170099815558</c:v>
                </c:pt>
                <c:pt idx="14">
                  <c:v>6.9813170079562221</c:v>
                </c:pt>
                <c:pt idx="15">
                  <c:v>6.9813170077355409</c:v>
                </c:pt>
                <c:pt idx="16">
                  <c:v>6.9813170083878369</c:v>
                </c:pt>
                <c:pt idx="17">
                  <c:v>6.9813170087983298</c:v>
                </c:pt>
                <c:pt idx="18">
                  <c:v>6.9813170112720417</c:v>
                </c:pt>
                <c:pt idx="19">
                  <c:v>6.9813170079471298</c:v>
                </c:pt>
                <c:pt idx="20">
                  <c:v>6.9813170328919822</c:v>
                </c:pt>
                <c:pt idx="21">
                  <c:v>6.9813170091667525</c:v>
                </c:pt>
                <c:pt idx="22">
                  <c:v>6.9813170094420709</c:v>
                </c:pt>
                <c:pt idx="23">
                  <c:v>6.9813170087556493</c:v>
                </c:pt>
                <c:pt idx="24">
                  <c:v>6.9813170079411737</c:v>
                </c:pt>
                <c:pt idx="25">
                  <c:v>6.981317007783244</c:v>
                </c:pt>
                <c:pt idx="26">
                  <c:v>6.9813170072343498</c:v>
                </c:pt>
                <c:pt idx="27">
                  <c:v>6.9813170078470668</c:v>
                </c:pt>
                <c:pt idx="28">
                  <c:v>6.9813170082615459</c:v>
                </c:pt>
                <c:pt idx="29">
                  <c:v>6.9813170079353872</c:v>
                </c:pt>
                <c:pt idx="30">
                  <c:v>6.9813170082259299</c:v>
                </c:pt>
                <c:pt idx="31">
                  <c:v>6.9813170078506532</c:v>
                </c:pt>
                <c:pt idx="32">
                  <c:v>6.9813170079846838</c:v>
                </c:pt>
                <c:pt idx="33">
                  <c:v>6.9813170071733888</c:v>
                </c:pt>
                <c:pt idx="34">
                  <c:v>6.9813170079297047</c:v>
                </c:pt>
                <c:pt idx="35">
                  <c:v>6.9813170081359415</c:v>
                </c:pt>
                <c:pt idx="36">
                  <c:v>6.9813170077713131</c:v>
                </c:pt>
                <c:pt idx="37">
                  <c:v>6.9813170069623522</c:v>
                </c:pt>
                <c:pt idx="38">
                  <c:v>6.9813170078842388</c:v>
                </c:pt>
                <c:pt idx="39">
                  <c:v>6.9813170079240949</c:v>
                </c:pt>
                <c:pt idx="40">
                  <c:v>6.9813170080773075</c:v>
                </c:pt>
                <c:pt idx="41">
                  <c:v>6.981317007288852</c:v>
                </c:pt>
                <c:pt idx="42">
                  <c:v>6.9813170078253091</c:v>
                </c:pt>
                <c:pt idx="43">
                  <c:v>6.9813170081010334</c:v>
                </c:pt>
                <c:pt idx="44">
                  <c:v>6.9813170079182836</c:v>
                </c:pt>
                <c:pt idx="45">
                  <c:v>6.9813170076274567</c:v>
                </c:pt>
                <c:pt idx="46">
                  <c:v>6.9813170071223016</c:v>
                </c:pt>
                <c:pt idx="47">
                  <c:v>6.9813170076306337</c:v>
                </c:pt>
                <c:pt idx="48">
                  <c:v>6.9813170075796362</c:v>
                </c:pt>
                <c:pt idx="49">
                  <c:v>6.9813170079124731</c:v>
                </c:pt>
                <c:pt idx="50">
                  <c:v>6.9813170080824625</c:v>
                </c:pt>
                <c:pt idx="51">
                  <c:v>6.981317008093967</c:v>
                </c:pt>
                <c:pt idx="52">
                  <c:v>6.9813170076526738</c:v>
                </c:pt>
                <c:pt idx="53">
                  <c:v>6.9813170083527236</c:v>
                </c:pt>
                <c:pt idx="54">
                  <c:v>6.9813170079063243</c:v>
                </c:pt>
                <c:pt idx="55">
                  <c:v>6.9813170082818221</c:v>
                </c:pt>
                <c:pt idx="56">
                  <c:v>6.9813170083541483</c:v>
                </c:pt>
                <c:pt idx="57">
                  <c:v>6.9813170080954112</c:v>
                </c:pt>
                <c:pt idx="58">
                  <c:v>6.9813170084307448</c:v>
                </c:pt>
                <c:pt idx="59">
                  <c:v>6.9813170079002536</c:v>
                </c:pt>
                <c:pt idx="60">
                  <c:v>6.9813170079738844</c:v>
                </c:pt>
                <c:pt idx="61">
                  <c:v>6.981317008043221</c:v>
                </c:pt>
                <c:pt idx="62">
                  <c:v>6.9546923644844618</c:v>
                </c:pt>
                <c:pt idx="63">
                  <c:v>6.6957811433256609</c:v>
                </c:pt>
                <c:pt idx="64">
                  <c:v>6.4228116473391488</c:v>
                </c:pt>
                <c:pt idx="65">
                  <c:v>6.4163190233676524</c:v>
                </c:pt>
                <c:pt idx="66">
                  <c:v>6.1369965290748771</c:v>
                </c:pt>
                <c:pt idx="67">
                  <c:v>5.8576740361688699</c:v>
                </c:pt>
                <c:pt idx="68">
                  <c:v>5.5783515421560059</c:v>
                </c:pt>
                <c:pt idx="69">
                  <c:v>5.3058009260627728</c:v>
                </c:pt>
                <c:pt idx="70">
                  <c:v>5.2990988624224657</c:v>
                </c:pt>
                <c:pt idx="71">
                  <c:v>5.0196367417794505</c:v>
                </c:pt>
                <c:pt idx="72">
                  <c:v>4.7402444351803998</c:v>
                </c:pt>
                <c:pt idx="73">
                  <c:v>4.4607823147787382</c:v>
                </c:pt>
                <c:pt idx="74">
                  <c:v>4.1887902047863994</c:v>
                </c:pt>
                <c:pt idx="75">
                  <c:v>4.181529635033697</c:v>
                </c:pt>
                <c:pt idx="76">
                  <c:v>3.9020675159689486</c:v>
                </c:pt>
                <c:pt idx="77">
                  <c:v>3.6227974034515991</c:v>
                </c:pt>
                <c:pt idx="78">
                  <c:v>3.3434050959569275</c:v>
                </c:pt>
                <c:pt idx="79">
                  <c:v>3.0717794835100261</c:v>
                </c:pt>
                <c:pt idx="80">
                  <c:v>3.0639604084826675</c:v>
                </c:pt>
                <c:pt idx="81">
                  <c:v>2.7841492236265259</c:v>
                </c:pt>
                <c:pt idx="82">
                  <c:v>2.5046172896840777</c:v>
                </c:pt>
                <c:pt idx="83">
                  <c:v>2.2252947955178568</c:v>
                </c:pt>
                <c:pt idx="84">
                  <c:v>1.9547687622336505</c:v>
                </c:pt>
                <c:pt idx="85">
                  <c:v>1.9458326764836447</c:v>
                </c:pt>
                <c:pt idx="86">
                  <c:v>1.6663007442197331</c:v>
                </c:pt>
                <c:pt idx="87">
                  <c:v>1.386908436805842</c:v>
                </c:pt>
                <c:pt idx="88">
                  <c:v>1.1075859432505881</c:v>
                </c:pt>
                <c:pt idx="89">
                  <c:v>0.83775804095727657</c:v>
                </c:pt>
                <c:pt idx="90">
                  <c:v>0.82826344889693215</c:v>
                </c:pt>
                <c:pt idx="91">
                  <c:v>0.5489409564935489</c:v>
                </c:pt>
                <c:pt idx="92">
                  <c:v>0.2694090240563074</c:v>
                </c:pt>
                <c:pt idx="93">
                  <c:v>-1.0122908660736679E-2</c:v>
                </c:pt>
                <c:pt idx="94">
                  <c:v>-0.27925268031909761</c:v>
                </c:pt>
                <c:pt idx="95">
                  <c:v>-0.28958503043005102</c:v>
                </c:pt>
                <c:pt idx="96">
                  <c:v>-0.56897733555436214</c:v>
                </c:pt>
                <c:pt idx="97">
                  <c:v>-0.84829982963571393</c:v>
                </c:pt>
                <c:pt idx="98">
                  <c:v>-1.1277619495002804</c:v>
                </c:pt>
                <c:pt idx="99">
                  <c:v>-1.3962634015954716</c:v>
                </c:pt>
                <c:pt idx="100">
                  <c:v>-1.4071542551885929</c:v>
                </c:pt>
                <c:pt idx="101">
                  <c:v>-1.686511612703391</c:v>
                </c:pt>
                <c:pt idx="102">
                  <c:v>-1.9658341061064355</c:v>
                </c:pt>
                <c:pt idx="103">
                  <c:v>-2.2452264137144828</c:v>
                </c:pt>
                <c:pt idx="104">
                  <c:v>-2.5132741228718483</c:v>
                </c:pt>
                <c:pt idx="105">
                  <c:v>-2.5247234829051046</c:v>
                </c:pt>
                <c:pt idx="106">
                  <c:v>-2.8040459754618068</c:v>
                </c:pt>
                <c:pt idx="107">
                  <c:v>-3.0833160887484961</c:v>
                </c:pt>
                <c:pt idx="108">
                  <c:v>-3.3626001452387362</c:v>
                </c:pt>
                <c:pt idx="109">
                  <c:v>-3.6302848441482216</c:v>
                </c:pt>
                <c:pt idx="110">
                  <c:v>-3.6420134570281659</c:v>
                </c:pt>
                <c:pt idx="111">
                  <c:v>-3.9215453890331555</c:v>
                </c:pt>
                <c:pt idx="112">
                  <c:v>-4.2008459521803667</c:v>
                </c:pt>
                <c:pt idx="113">
                  <c:v>-4.4803778848199158</c:v>
                </c:pt>
                <c:pt idx="114">
                  <c:v>-4.7472955654245981</c:v>
                </c:pt>
                <c:pt idx="115">
                  <c:v>-4.7598619359169039</c:v>
                </c:pt>
                <c:pt idx="116">
                  <c:v>-5.0391844294713293</c:v>
                </c:pt>
                <c:pt idx="117">
                  <c:v>-5.3185417855782946</c:v>
                </c:pt>
                <c:pt idx="118">
                  <c:v>-5.5978223559694857</c:v>
                </c:pt>
                <c:pt idx="119">
                  <c:v>-5.8643062867009714</c:v>
                </c:pt>
                <c:pt idx="120">
                  <c:v>-5.8771519093357529</c:v>
                </c:pt>
                <c:pt idx="121">
                  <c:v>-6.1565616481361678</c:v>
                </c:pt>
                <c:pt idx="122">
                  <c:v>-6.4358491907960325</c:v>
                </c:pt>
                <c:pt idx="123">
                  <c:v>-6.715381125218201</c:v>
                </c:pt>
                <c:pt idx="124">
                  <c:v>-6.9580459512840775</c:v>
                </c:pt>
                <c:pt idx="125">
                  <c:v>-6.9636480429359748</c:v>
                </c:pt>
                <c:pt idx="126">
                  <c:v>-6.9813170084453855</c:v>
                </c:pt>
                <c:pt idx="127">
                  <c:v>-6.9813170073554423</c:v>
                </c:pt>
                <c:pt idx="128">
                  <c:v>-6.9813170078968092</c:v>
                </c:pt>
                <c:pt idx="129">
                  <c:v>-6.9813170079734883</c:v>
                </c:pt>
                <c:pt idx="130">
                  <c:v>-6.9813170088828409</c:v>
                </c:pt>
                <c:pt idx="131">
                  <c:v>-6.981317008111688</c:v>
                </c:pt>
                <c:pt idx="132">
                  <c:v>-6.9813170089023462</c:v>
                </c:pt>
                <c:pt idx="133">
                  <c:v>-6.9813170071818238</c:v>
                </c:pt>
                <c:pt idx="134">
                  <c:v>-6.9813170079677649</c:v>
                </c:pt>
                <c:pt idx="135">
                  <c:v>-6.9813170076975943</c:v>
                </c:pt>
                <c:pt idx="136">
                  <c:v>-6.9813170078906177</c:v>
                </c:pt>
                <c:pt idx="137">
                  <c:v>-6.9813170073101718</c:v>
                </c:pt>
                <c:pt idx="138">
                  <c:v>-6.9813170070746127</c:v>
                </c:pt>
                <c:pt idx="139">
                  <c:v>-6.9813170079619944</c:v>
                </c:pt>
                <c:pt idx="140">
                  <c:v>-6.9813170073684621</c:v>
                </c:pt>
                <c:pt idx="141">
                  <c:v>-6.9813170085405192</c:v>
                </c:pt>
                <c:pt idx="142">
                  <c:v>-6.9813170086170002</c:v>
                </c:pt>
                <c:pt idx="143">
                  <c:v>-6.9813170075177009</c:v>
                </c:pt>
                <c:pt idx="144">
                  <c:v>-6.981317007956287</c:v>
                </c:pt>
                <c:pt idx="145">
                  <c:v>-6.9813170087319998</c:v>
                </c:pt>
                <c:pt idx="146">
                  <c:v>-6.9813170071846544</c:v>
                </c:pt>
                <c:pt idx="147">
                  <c:v>-6.9813170116069383</c:v>
                </c:pt>
                <c:pt idx="148">
                  <c:v>-6.9813170078608531</c:v>
                </c:pt>
                <c:pt idx="149">
                  <c:v>-6.9813170079504578</c:v>
                </c:pt>
                <c:pt idx="150">
                  <c:v>-6.9813170072796238</c:v>
                </c:pt>
                <c:pt idx="151">
                  <c:v>-6.9813170070921524</c:v>
                </c:pt>
                <c:pt idx="152">
                  <c:v>-6.9813170087549636</c:v>
                </c:pt>
                <c:pt idx="153">
                  <c:v>-6.9813170087561947</c:v>
                </c:pt>
                <c:pt idx="154">
                  <c:v>-6.9813170079446918</c:v>
                </c:pt>
                <c:pt idx="155">
                  <c:v>-6.9813170077003948</c:v>
                </c:pt>
                <c:pt idx="156">
                  <c:v>-6.9813170066336125</c:v>
                </c:pt>
                <c:pt idx="157">
                  <c:v>-6.9813170071840265</c:v>
                </c:pt>
                <c:pt idx="158">
                  <c:v>-6.9813170082162115</c:v>
                </c:pt>
                <c:pt idx="159">
                  <c:v>-6.9813170079389568</c:v>
                </c:pt>
                <c:pt idx="160">
                  <c:v>-6.9813170071810999</c:v>
                </c:pt>
                <c:pt idx="161">
                  <c:v>-6.9813170077922093</c:v>
                </c:pt>
                <c:pt idx="162">
                  <c:v>-6.9813170082867311</c:v>
                </c:pt>
                <c:pt idx="163">
                  <c:v>-6.9813170071359796</c:v>
                </c:pt>
                <c:pt idx="164">
                  <c:v>-6.9813170079331295</c:v>
                </c:pt>
                <c:pt idx="165">
                  <c:v>-6.9813170072145807</c:v>
                </c:pt>
                <c:pt idx="166">
                  <c:v>-6.9813170080753695</c:v>
                </c:pt>
                <c:pt idx="167">
                  <c:v>-6.9813170081733587</c:v>
                </c:pt>
                <c:pt idx="168">
                  <c:v>-6.9813170083764042</c:v>
                </c:pt>
                <c:pt idx="169">
                  <c:v>-6.9813170079273812</c:v>
                </c:pt>
                <c:pt idx="170">
                  <c:v>-6.9813170079483475</c:v>
                </c:pt>
                <c:pt idx="171">
                  <c:v>-6.981317008072752</c:v>
                </c:pt>
                <c:pt idx="172">
                  <c:v>-6.9813170079567959</c:v>
                </c:pt>
                <c:pt idx="173">
                  <c:v>-6.981317007375516</c:v>
                </c:pt>
                <c:pt idx="174">
                  <c:v>-6.9813170079217022</c:v>
                </c:pt>
                <c:pt idx="175">
                  <c:v>-6.9813170070579194</c:v>
                </c:pt>
                <c:pt idx="176">
                  <c:v>-6.9813170072725406</c:v>
                </c:pt>
                <c:pt idx="177">
                  <c:v>-6.98131700835415</c:v>
                </c:pt>
                <c:pt idx="178">
                  <c:v>-6.9813170082831437</c:v>
                </c:pt>
                <c:pt idx="179">
                  <c:v>-6.9813170079160738</c:v>
                </c:pt>
                <c:pt idx="180">
                  <c:v>-6.9813170072926169</c:v>
                </c:pt>
                <c:pt idx="181">
                  <c:v>-6.9813170073392232</c:v>
                </c:pt>
                <c:pt idx="182">
                  <c:v>-6.9813170084748988</c:v>
                </c:pt>
                <c:pt idx="183">
                  <c:v>-6.9813170074867372</c:v>
                </c:pt>
                <c:pt idx="184">
                  <c:v>-6.9813170079104205</c:v>
                </c:pt>
                <c:pt idx="185">
                  <c:v>-6.9813170073440363</c:v>
                </c:pt>
                <c:pt idx="186">
                  <c:v>-6.9813170081767586</c:v>
                </c:pt>
                <c:pt idx="187">
                  <c:v>-6.9467172263201995</c:v>
                </c:pt>
                <c:pt idx="188">
                  <c:v>-6.683494023577869</c:v>
                </c:pt>
                <c:pt idx="189">
                  <c:v>-6.4228116473391212</c:v>
                </c:pt>
                <c:pt idx="190">
                  <c:v>-6.4041715318177257</c:v>
                </c:pt>
                <c:pt idx="191">
                  <c:v>-6.1248490373203106</c:v>
                </c:pt>
                <c:pt idx="192">
                  <c:v>-5.8455265430791163</c:v>
                </c:pt>
                <c:pt idx="193">
                  <c:v>-5.5662738642330298</c:v>
                </c:pt>
                <c:pt idx="194">
                  <c:v>-5.3058009260627417</c:v>
                </c:pt>
                <c:pt idx="195">
                  <c:v>-5.2867419316100941</c:v>
                </c:pt>
                <c:pt idx="196">
                  <c:v>-5.0074718186979279</c:v>
                </c:pt>
                <c:pt idx="197">
                  <c:v>-4.7281493244912349</c:v>
                </c:pt>
                <c:pt idx="198">
                  <c:v>-4.4487570186362033</c:v>
                </c:pt>
                <c:pt idx="199">
                  <c:v>-4.1887902047863657</c:v>
                </c:pt>
                <c:pt idx="200">
                  <c:v>-4.169242516297766</c:v>
                </c:pt>
                <c:pt idx="201">
                  <c:v>-3.8897803973421063</c:v>
                </c:pt>
                <c:pt idx="202">
                  <c:v>-3.6104579046148473</c:v>
                </c:pt>
                <c:pt idx="203">
                  <c:v>-3.3312052244751698</c:v>
                </c:pt>
                <c:pt idx="204">
                  <c:v>-3.0717794835099927</c:v>
                </c:pt>
                <c:pt idx="205">
                  <c:v>-3.0516732905144481</c:v>
                </c:pt>
                <c:pt idx="206">
                  <c:v>-2.7724206102054678</c:v>
                </c:pt>
                <c:pt idx="207">
                  <c:v>-2.4931504983213273</c:v>
                </c:pt>
                <c:pt idx="208">
                  <c:v>-2.2138978186731659</c:v>
                </c:pt>
                <c:pt idx="209">
                  <c:v>-1.9547687622336218</c:v>
                </c:pt>
                <c:pt idx="210">
                  <c:v>-1.9343833157541819</c:v>
                </c:pt>
                <c:pt idx="211">
                  <c:v>-1.6550364188875555</c:v>
                </c:pt>
                <c:pt idx="212">
                  <c:v>-1.3757139262997995</c:v>
                </c:pt>
                <c:pt idx="213">
                  <c:v>-1.0964612444157102</c:v>
                </c:pt>
                <c:pt idx="214">
                  <c:v>-0.8377580409572537</c:v>
                </c:pt>
                <c:pt idx="215">
                  <c:v>-0.81702352945173429</c:v>
                </c:pt>
                <c:pt idx="216">
                  <c:v>-0.53756140940029418</c:v>
                </c:pt>
                <c:pt idx="217">
                  <c:v>-0.25830873028484663</c:v>
                </c:pt>
                <c:pt idx="218">
                  <c:v>2.1013765115388109E-2</c:v>
                </c:pt>
                <c:pt idx="219">
                  <c:v>0.27925268031911626</c:v>
                </c:pt>
                <c:pt idx="220">
                  <c:v>0.30054569715154228</c:v>
                </c:pt>
                <c:pt idx="221">
                  <c:v>0.57986819074195028</c:v>
                </c:pt>
                <c:pt idx="222">
                  <c:v>0.85912087033994744</c:v>
                </c:pt>
                <c:pt idx="223">
                  <c:v>1.1384433635804718</c:v>
                </c:pt>
                <c:pt idx="224">
                  <c:v>1.3962634015954858</c:v>
                </c:pt>
                <c:pt idx="225">
                  <c:v>1.417765857999592</c:v>
                </c:pt>
                <c:pt idx="226">
                  <c:v>1.6971581645481841</c:v>
                </c:pt>
                <c:pt idx="227">
                  <c:v>1.9765504713168414</c:v>
                </c:pt>
                <c:pt idx="228">
                  <c:v>2.2558031525368376</c:v>
                </c:pt>
                <c:pt idx="229">
                  <c:v>2.5132741228718563</c:v>
                </c:pt>
                <c:pt idx="230">
                  <c:v>2.5353350845914799</c:v>
                </c:pt>
                <c:pt idx="231">
                  <c:v>2.8146575772498252</c:v>
                </c:pt>
                <c:pt idx="232">
                  <c:v>3.0939975021852901</c:v>
                </c:pt>
                <c:pt idx="233">
                  <c:v>3.3733199975129202</c:v>
                </c:pt>
                <c:pt idx="234">
                  <c:v>3.6302848441482274</c:v>
                </c:pt>
                <c:pt idx="235">
                  <c:v>3.652625057838605</c:v>
                </c:pt>
                <c:pt idx="236">
                  <c:v>3.9320173642531788</c:v>
                </c:pt>
                <c:pt idx="237">
                  <c:v>4.2112700446622133</c:v>
                </c:pt>
                <c:pt idx="238">
                  <c:v>4.4905227250948681</c:v>
                </c:pt>
                <c:pt idx="239">
                  <c:v>4.7472955654246007</c:v>
                </c:pt>
                <c:pt idx="240">
                  <c:v>4.7699150325141559</c:v>
                </c:pt>
                <c:pt idx="241">
                  <c:v>5.0491677137782673</c:v>
                </c:pt>
                <c:pt idx="242">
                  <c:v>5.3285600186987017</c:v>
                </c:pt>
                <c:pt idx="243">
                  <c:v>5.6080221386164455</c:v>
                </c:pt>
                <c:pt idx="244">
                  <c:v>5.8643062867009794</c:v>
                </c:pt>
                <c:pt idx="245">
                  <c:v>5.8875540731505787</c:v>
                </c:pt>
                <c:pt idx="246">
                  <c:v>6.166876565883328</c:v>
                </c:pt>
                <c:pt idx="247">
                  <c:v>6.4462688733516975</c:v>
                </c:pt>
                <c:pt idx="248">
                  <c:v>6.7255215521408136</c:v>
                </c:pt>
                <c:pt idx="249">
                  <c:v>6.9580459512840873</c:v>
                </c:pt>
                <c:pt idx="250">
                  <c:v>6.9666336208193949</c:v>
                </c:pt>
                <c:pt idx="251">
                  <c:v>6.9813170086236198</c:v>
                </c:pt>
                <c:pt idx="252">
                  <c:v>6.9813170086361964</c:v>
                </c:pt>
                <c:pt idx="253">
                  <c:v>6.9813170070676076</c:v>
                </c:pt>
                <c:pt idx="254">
                  <c:v>6.9813170079773297</c:v>
                </c:pt>
                <c:pt idx="255">
                  <c:v>6.9813170080443827</c:v>
                </c:pt>
                <c:pt idx="256">
                  <c:v>6.9813170081859184</c:v>
                </c:pt>
                <c:pt idx="257">
                  <c:v>6.9813170072598796</c:v>
                </c:pt>
                <c:pt idx="258">
                  <c:v>6.9813170087436012</c:v>
                </c:pt>
                <c:pt idx="259">
                  <c:v>6.9813170079773359</c:v>
                </c:pt>
                <c:pt idx="260">
                  <c:v>6.981317007338145</c:v>
                </c:pt>
                <c:pt idx="261">
                  <c:v>6.9813170086079159</c:v>
                </c:pt>
                <c:pt idx="262">
                  <c:v>6.9813170080165605</c:v>
                </c:pt>
                <c:pt idx="263">
                  <c:v>6.9813170079057096</c:v>
                </c:pt>
                <c:pt idx="264">
                  <c:v>6.9813170079773332</c:v>
                </c:pt>
                <c:pt idx="265">
                  <c:v>6.9813170087590084</c:v>
                </c:pt>
                <c:pt idx="266">
                  <c:v>6.9813170073957878</c:v>
                </c:pt>
                <c:pt idx="267">
                  <c:v>6.9813170069875854</c:v>
                </c:pt>
                <c:pt idx="268">
                  <c:v>6.9813170072814019</c:v>
                </c:pt>
                <c:pt idx="269">
                  <c:v>6.9813170079773341</c:v>
                </c:pt>
                <c:pt idx="270">
                  <c:v>6.9813170071324251</c:v>
                </c:pt>
                <c:pt idx="271">
                  <c:v>6.9813170088029191</c:v>
                </c:pt>
                <c:pt idx="272">
                  <c:v>6.9813170079633107</c:v>
                </c:pt>
                <c:pt idx="273">
                  <c:v>6.9813170085075695</c:v>
                </c:pt>
                <c:pt idx="274">
                  <c:v>6.9813170079773332</c:v>
                </c:pt>
                <c:pt idx="275">
                  <c:v>6.9813170072828648</c:v>
                </c:pt>
                <c:pt idx="276">
                  <c:v>6.9813170070834394</c:v>
                </c:pt>
                <c:pt idx="277">
                  <c:v>6.9813170071434891</c:v>
                </c:pt>
                <c:pt idx="278">
                  <c:v>6.9813170074762985</c:v>
                </c:pt>
                <c:pt idx="279">
                  <c:v>6.9813170079773297</c:v>
                </c:pt>
                <c:pt idx="280">
                  <c:v>6.981317008338868</c:v>
                </c:pt>
                <c:pt idx="281">
                  <c:v>6.9813170087565313</c:v>
                </c:pt>
                <c:pt idx="282">
                  <c:v>6.9813170086850844</c:v>
                </c:pt>
                <c:pt idx="283">
                  <c:v>6.9813170082778271</c:v>
                </c:pt>
                <c:pt idx="284">
                  <c:v>6.9813170079773315</c:v>
                </c:pt>
                <c:pt idx="285">
                  <c:v>6.9813170072745194</c:v>
                </c:pt>
                <c:pt idx="286">
                  <c:v>6.9813170079414464</c:v>
                </c:pt>
                <c:pt idx="287">
                  <c:v>6.9813170070637369</c:v>
                </c:pt>
                <c:pt idx="288">
                  <c:v>6.9813170088252532</c:v>
                </c:pt>
                <c:pt idx="289">
                  <c:v>6.9813170079773315</c:v>
                </c:pt>
                <c:pt idx="290">
                  <c:v>6.9813170086801835</c:v>
                </c:pt>
                <c:pt idx="291">
                  <c:v>6.9813170078052318</c:v>
                </c:pt>
                <c:pt idx="292">
                  <c:v>6.9813170077029953</c:v>
                </c:pt>
                <c:pt idx="293">
                  <c:v>6.9813170074897535</c:v>
                </c:pt>
                <c:pt idx="294">
                  <c:v>6.9813170079773315</c:v>
                </c:pt>
                <c:pt idx="295">
                  <c:v>6.9813170086199152</c:v>
                </c:pt>
                <c:pt idx="296">
                  <c:v>6.9813170085939849</c:v>
                </c:pt>
                <c:pt idx="297">
                  <c:v>6.9813170078227689</c:v>
                </c:pt>
                <c:pt idx="298">
                  <c:v>6.9813170086237086</c:v>
                </c:pt>
                <c:pt idx="299">
                  <c:v>6.9813170079773323</c:v>
                </c:pt>
                <c:pt idx="300">
                  <c:v>6.9813170079656572</c:v>
                </c:pt>
                <c:pt idx="301">
                  <c:v>6.9813170077769362</c:v>
                </c:pt>
                <c:pt idx="302">
                  <c:v>6.9813170077228905</c:v>
                </c:pt>
                <c:pt idx="303">
                  <c:v>6.9813170078780056</c:v>
                </c:pt>
                <c:pt idx="304">
                  <c:v>6.9813170079773288</c:v>
                </c:pt>
                <c:pt idx="305">
                  <c:v>6.9813170070102082</c:v>
                </c:pt>
                <c:pt idx="306">
                  <c:v>6.9813170073800634</c:v>
                </c:pt>
                <c:pt idx="307">
                  <c:v>6.9813170081276859</c:v>
                </c:pt>
                <c:pt idx="308">
                  <c:v>6.9813170072564938</c:v>
                </c:pt>
                <c:pt idx="309">
                  <c:v>6.9813170079773323</c:v>
                </c:pt>
                <c:pt idx="310">
                  <c:v>6.9813170076024811</c:v>
                </c:pt>
                <c:pt idx="311">
                  <c:v>6.9813170080224323</c:v>
                </c:pt>
                <c:pt idx="312">
                  <c:v>6.9813170085513567</c:v>
                </c:pt>
                <c:pt idx="313">
                  <c:v>6.9813170074956581</c:v>
                </c:pt>
                <c:pt idx="314">
                  <c:v>6.9813170079773323</c:v>
                </c:pt>
                <c:pt idx="315">
                  <c:v>6.9813170074301159</c:v>
                </c:pt>
                <c:pt idx="316">
                  <c:v>6.9813170081524172</c:v>
                </c:pt>
                <c:pt idx="317">
                  <c:v>6.9813170083463856</c:v>
                </c:pt>
                <c:pt idx="318">
                  <c:v>6.9813170077959521</c:v>
                </c:pt>
                <c:pt idx="319">
                  <c:v>6.981317007977335</c:v>
                </c:pt>
                <c:pt idx="320">
                  <c:v>6.9813170073490172</c:v>
                </c:pt>
                <c:pt idx="321">
                  <c:v>6.9813170082484506</c:v>
                </c:pt>
                <c:pt idx="322">
                  <c:v>6.9813170081277844</c:v>
                </c:pt>
                <c:pt idx="323">
                  <c:v>6.9813170080407074</c:v>
                </c:pt>
                <c:pt idx="324">
                  <c:v>6.9813170079773332</c:v>
                </c:pt>
                <c:pt idx="325">
                  <c:v>6.9813170075271991</c:v>
                </c:pt>
                <c:pt idx="326">
                  <c:v>6.9813170075229554</c:v>
                </c:pt>
                <c:pt idx="327">
                  <c:v>6.9813170074682755</c:v>
                </c:pt>
                <c:pt idx="328">
                  <c:v>6.9813170081849911</c:v>
                </c:pt>
                <c:pt idx="329">
                  <c:v>6.9813170079773315</c:v>
                </c:pt>
                <c:pt idx="330">
                  <c:v>6.9813170087318488</c:v>
                </c:pt>
                <c:pt idx="331">
                  <c:v>6.9813170081776432</c:v>
                </c:pt>
                <c:pt idx="332">
                  <c:v>6.9813170075044049</c:v>
                </c:pt>
                <c:pt idx="333">
                  <c:v>6.9813170078039786</c:v>
                </c:pt>
                <c:pt idx="334">
                  <c:v>6.9813170079773332</c:v>
                </c:pt>
                <c:pt idx="335">
                  <c:v>6.9813170069405199</c:v>
                </c:pt>
                <c:pt idx="336">
                  <c:v>6.9813170075426196</c:v>
                </c:pt>
                <c:pt idx="337">
                  <c:v>6.9813170077590359</c:v>
                </c:pt>
                <c:pt idx="338">
                  <c:v>6.9813170083089044</c:v>
                </c:pt>
                <c:pt idx="339">
                  <c:v>6.9813170079773315</c:v>
                </c:pt>
                <c:pt idx="340">
                  <c:v>6.9813170076396505</c:v>
                </c:pt>
                <c:pt idx="341">
                  <c:v>6.9813170083962071</c:v>
                </c:pt>
                <c:pt idx="342">
                  <c:v>6.9813170074991824</c:v>
                </c:pt>
                <c:pt idx="343">
                  <c:v>6.9813170075242423</c:v>
                </c:pt>
                <c:pt idx="344">
                  <c:v>6.9813170079773341</c:v>
                </c:pt>
                <c:pt idx="345">
                  <c:v>6.9813170075006239</c:v>
                </c:pt>
                <c:pt idx="346">
                  <c:v>6.981317007912228</c:v>
                </c:pt>
                <c:pt idx="347">
                  <c:v>6.9813170084246714</c:v>
                </c:pt>
                <c:pt idx="348">
                  <c:v>6.9813170082217795</c:v>
                </c:pt>
                <c:pt idx="349">
                  <c:v>6.9813170079773332</c:v>
                </c:pt>
                <c:pt idx="350">
                  <c:v>6.9813170075327307</c:v>
                </c:pt>
                <c:pt idx="351">
                  <c:v>6.9813170073927218</c:v>
                </c:pt>
                <c:pt idx="352">
                  <c:v>6.9813170070193253</c:v>
                </c:pt>
                <c:pt idx="353">
                  <c:v>6.9813170080078484</c:v>
                </c:pt>
                <c:pt idx="354">
                  <c:v>6.9813170079773341</c:v>
                </c:pt>
                <c:pt idx="355">
                  <c:v>6.9813170080932672</c:v>
                </c:pt>
                <c:pt idx="356">
                  <c:v>6.981317007316596</c:v>
                </c:pt>
                <c:pt idx="357">
                  <c:v>6.9813170074092321</c:v>
                </c:pt>
                <c:pt idx="358">
                  <c:v>6.9813170078593236</c:v>
                </c:pt>
                <c:pt idx="359">
                  <c:v>6.9813170079773332</c:v>
                </c:pt>
                <c:pt idx="360">
                  <c:v>6.9813170080524927</c:v>
                </c:pt>
                <c:pt idx="361">
                  <c:v>6.9813170075575837</c:v>
                </c:pt>
                <c:pt idx="362">
                  <c:v>6.9813170070675703</c:v>
                </c:pt>
                <c:pt idx="363">
                  <c:v>6.9813170076869993</c:v>
                </c:pt>
                <c:pt idx="364">
                  <c:v>6.9813170079773323</c:v>
                </c:pt>
                <c:pt idx="365">
                  <c:v>6.9813170073678892</c:v>
                </c:pt>
                <c:pt idx="366">
                  <c:v>6.9813170076967754</c:v>
                </c:pt>
                <c:pt idx="367">
                  <c:v>6.9813170073284976</c:v>
                </c:pt>
                <c:pt idx="368">
                  <c:v>6.981317007614952</c:v>
                </c:pt>
                <c:pt idx="369">
                  <c:v>6.9813170079773315</c:v>
                </c:pt>
                <c:pt idx="370">
                  <c:v>6.9813170079865303</c:v>
                </c:pt>
                <c:pt idx="371">
                  <c:v>6.9813170074142743</c:v>
                </c:pt>
                <c:pt idx="372">
                  <c:v>6.9813170075210325</c:v>
                </c:pt>
                <c:pt idx="373">
                  <c:v>6.9813170076094098</c:v>
                </c:pt>
                <c:pt idx="374">
                  <c:v>6.9813170079773288</c:v>
                </c:pt>
                <c:pt idx="375">
                  <c:v>6.9813170071193857</c:v>
                </c:pt>
                <c:pt idx="376">
                  <c:v>6.9813170072330832</c:v>
                </c:pt>
                <c:pt idx="377">
                  <c:v>6.9813170081977791</c:v>
                </c:pt>
                <c:pt idx="378">
                  <c:v>6.9813170070275508</c:v>
                </c:pt>
                <c:pt idx="379">
                  <c:v>6.9813170079773297</c:v>
                </c:pt>
                <c:pt idx="380">
                  <c:v>6.9813170079714899</c:v>
                </c:pt>
                <c:pt idx="381">
                  <c:v>6.9813170077668047</c:v>
                </c:pt>
                <c:pt idx="382">
                  <c:v>6.981317007526779</c:v>
                </c:pt>
                <c:pt idx="383">
                  <c:v>6.9813170074513247</c:v>
                </c:pt>
                <c:pt idx="384">
                  <c:v>6.9813170079773323</c:v>
                </c:pt>
                <c:pt idx="385">
                  <c:v>6.9813170076608175</c:v>
                </c:pt>
                <c:pt idx="386">
                  <c:v>6.9813170081515645</c:v>
                </c:pt>
                <c:pt idx="387">
                  <c:v>6.9813170072740443</c:v>
                </c:pt>
                <c:pt idx="388">
                  <c:v>6.9813170076920388</c:v>
                </c:pt>
                <c:pt idx="389">
                  <c:v>6.9813170079773297</c:v>
                </c:pt>
                <c:pt idx="390">
                  <c:v>6.98131700738048</c:v>
                </c:pt>
                <c:pt idx="391">
                  <c:v>6.9813170083740674</c:v>
                </c:pt>
                <c:pt idx="392">
                  <c:v>6.9813170069207198</c:v>
                </c:pt>
                <c:pt idx="393">
                  <c:v>6.981317007569273</c:v>
                </c:pt>
                <c:pt idx="394">
                  <c:v>6.9813170079773315</c:v>
                </c:pt>
                <c:pt idx="395">
                  <c:v>6.9813170076287641</c:v>
                </c:pt>
                <c:pt idx="396">
                  <c:v>6.9813170072549013</c:v>
                </c:pt>
                <c:pt idx="397">
                  <c:v>6.9813170081554743</c:v>
                </c:pt>
                <c:pt idx="398">
                  <c:v>6.981317007997462</c:v>
                </c:pt>
                <c:pt idx="399">
                  <c:v>6.9813170079773332</c:v>
                </c:pt>
                <c:pt idx="400">
                  <c:v>6.9813170072738346</c:v>
                </c:pt>
                <c:pt idx="401">
                  <c:v>6.9813170078054316</c:v>
                </c:pt>
                <c:pt idx="402">
                  <c:v>6.9813170072494071</c:v>
                </c:pt>
                <c:pt idx="403">
                  <c:v>6.9813170053305411</c:v>
                </c:pt>
                <c:pt idx="404">
                  <c:v>6.9813170079773332</c:v>
                </c:pt>
                <c:pt idx="405">
                  <c:v>6.9813170086328551</c:v>
                </c:pt>
                <c:pt idx="406">
                  <c:v>6.9813170082240914</c:v>
                </c:pt>
                <c:pt idx="407">
                  <c:v>6.9813170080701195</c:v>
                </c:pt>
                <c:pt idx="408">
                  <c:v>6.9813170079976139</c:v>
                </c:pt>
                <c:pt idx="409">
                  <c:v>6.9813170079773323</c:v>
                </c:pt>
                <c:pt idx="410">
                  <c:v>6.9813170073272541</c:v>
                </c:pt>
                <c:pt idx="411">
                  <c:v>6.9813170078821924</c:v>
                </c:pt>
                <c:pt idx="412">
                  <c:v>6.9813170070182693</c:v>
                </c:pt>
                <c:pt idx="413">
                  <c:v>6.9813170080940612</c:v>
                </c:pt>
                <c:pt idx="414">
                  <c:v>6.9813170079773323</c:v>
                </c:pt>
                <c:pt idx="415">
                  <c:v>6.9813170073872</c:v>
                </c:pt>
                <c:pt idx="416">
                  <c:v>6.981317007893824</c:v>
                </c:pt>
                <c:pt idx="417">
                  <c:v>6.9813170071676938</c:v>
                </c:pt>
                <c:pt idx="418">
                  <c:v>6.9813170083639209</c:v>
                </c:pt>
                <c:pt idx="419">
                  <c:v>6.9813170079773332</c:v>
                </c:pt>
                <c:pt idx="420">
                  <c:v>6.9813170072752078</c:v>
                </c:pt>
                <c:pt idx="421">
                  <c:v>6.9813170073358117</c:v>
                </c:pt>
                <c:pt idx="422">
                  <c:v>6.9813170075085678</c:v>
                </c:pt>
                <c:pt idx="423">
                  <c:v>6.9813170048072148</c:v>
                </c:pt>
                <c:pt idx="424">
                  <c:v>6.9813170079773297</c:v>
                </c:pt>
                <c:pt idx="425">
                  <c:v>6.9813170082992722</c:v>
                </c:pt>
                <c:pt idx="426">
                  <c:v>6.9813170079097073</c:v>
                </c:pt>
                <c:pt idx="427">
                  <c:v>6.9813170077442477</c:v>
                </c:pt>
                <c:pt idx="428">
                  <c:v>6.981317007494134</c:v>
                </c:pt>
                <c:pt idx="429">
                  <c:v>6.9813170079773315</c:v>
                </c:pt>
                <c:pt idx="430">
                  <c:v>6.9813170077792659</c:v>
                </c:pt>
                <c:pt idx="431">
                  <c:v>6.9813170071029038</c:v>
                </c:pt>
                <c:pt idx="432">
                  <c:v>6.9813170080159779</c:v>
                </c:pt>
                <c:pt idx="433">
                  <c:v>6.9813170074686441</c:v>
                </c:pt>
                <c:pt idx="434">
                  <c:v>6.9813170079773297</c:v>
                </c:pt>
                <c:pt idx="435">
                  <c:v>6.9813170076883209</c:v>
                </c:pt>
                <c:pt idx="436">
                  <c:v>6.9813170079785731</c:v>
                </c:pt>
                <c:pt idx="437">
                  <c:v>6.9813170075043418</c:v>
                </c:pt>
                <c:pt idx="438">
                  <c:v>6.9813170077780029</c:v>
                </c:pt>
                <c:pt idx="439">
                  <c:v>6.9813170079773332</c:v>
                </c:pt>
                <c:pt idx="440">
                  <c:v>6.9813170072514481</c:v>
                </c:pt>
                <c:pt idx="441">
                  <c:v>6.9813170076718318</c:v>
                </c:pt>
                <c:pt idx="442">
                  <c:v>6.9813170095295671</c:v>
                </c:pt>
                <c:pt idx="443">
                  <c:v>6.9813170073565214</c:v>
                </c:pt>
                <c:pt idx="444">
                  <c:v>6.9813170079773315</c:v>
                </c:pt>
                <c:pt idx="445">
                  <c:v>6.9813170073020565</c:v>
                </c:pt>
                <c:pt idx="446">
                  <c:v>6.9813170079614855</c:v>
                </c:pt>
                <c:pt idx="447">
                  <c:v>6.9813170075096878</c:v>
                </c:pt>
                <c:pt idx="448">
                  <c:v>6.9813170080385376</c:v>
                </c:pt>
                <c:pt idx="449">
                  <c:v>6.9813170079773332</c:v>
                </c:pt>
                <c:pt idx="450">
                  <c:v>6.9813170080577907</c:v>
                </c:pt>
                <c:pt idx="451">
                  <c:v>6.9813170080906621</c:v>
                </c:pt>
                <c:pt idx="452">
                  <c:v>6.9813170077634412</c:v>
                </c:pt>
                <c:pt idx="453">
                  <c:v>6.9813170070674815</c:v>
                </c:pt>
                <c:pt idx="454">
                  <c:v>6.9813170079773332</c:v>
                </c:pt>
                <c:pt idx="455">
                  <c:v>6.9813170080050337</c:v>
                </c:pt>
                <c:pt idx="456">
                  <c:v>6.9813170079157194</c:v>
                </c:pt>
                <c:pt idx="457">
                  <c:v>6.9813170070468402</c:v>
                </c:pt>
                <c:pt idx="458">
                  <c:v>6.9813170079852389</c:v>
                </c:pt>
                <c:pt idx="459">
                  <c:v>6.9813170079773332</c:v>
                </c:pt>
                <c:pt idx="460">
                  <c:v>6.9813170082345399</c:v>
                </c:pt>
                <c:pt idx="461">
                  <c:v>6.9813170072416346</c:v>
                </c:pt>
                <c:pt idx="462">
                  <c:v>6.9813170070275739</c:v>
                </c:pt>
                <c:pt idx="463">
                  <c:v>6.981317007811966</c:v>
                </c:pt>
                <c:pt idx="464">
                  <c:v>6.9813170079773315</c:v>
                </c:pt>
                <c:pt idx="465">
                  <c:v>6.9813170074677338</c:v>
                </c:pt>
                <c:pt idx="466">
                  <c:v>6.9813170078693423</c:v>
                </c:pt>
                <c:pt idx="467">
                  <c:v>6.98131700755442</c:v>
                </c:pt>
                <c:pt idx="468">
                  <c:v>6.9813170080497482</c:v>
                </c:pt>
                <c:pt idx="469">
                  <c:v>6.9813170079773323</c:v>
                </c:pt>
                <c:pt idx="470">
                  <c:v>6.9813170078120192</c:v>
                </c:pt>
                <c:pt idx="471">
                  <c:v>6.9813170076474762</c:v>
                </c:pt>
                <c:pt idx="472">
                  <c:v>6.9813170075235185</c:v>
                </c:pt>
                <c:pt idx="473">
                  <c:v>6.9813170071196495</c:v>
                </c:pt>
                <c:pt idx="474">
                  <c:v>6.981317007977335</c:v>
                </c:pt>
                <c:pt idx="475">
                  <c:v>6.981317008281466</c:v>
                </c:pt>
                <c:pt idx="476">
                  <c:v>6.9813170077660489</c:v>
                </c:pt>
                <c:pt idx="477">
                  <c:v>6.9813170077234075</c:v>
                </c:pt>
                <c:pt idx="478">
                  <c:v>6.9813170082124998</c:v>
                </c:pt>
                <c:pt idx="479">
                  <c:v>6.9813170079773315</c:v>
                </c:pt>
                <c:pt idx="480">
                  <c:v>6.9813170071966795</c:v>
                </c:pt>
                <c:pt idx="481">
                  <c:v>6.9813170078471556</c:v>
                </c:pt>
                <c:pt idx="482">
                  <c:v>6.981317008001934</c:v>
                </c:pt>
                <c:pt idx="483">
                  <c:v>6.9813170081564095</c:v>
                </c:pt>
                <c:pt idx="484">
                  <c:v>6.9813170079773332</c:v>
                </c:pt>
                <c:pt idx="485">
                  <c:v>6.9813170071808015</c:v>
                </c:pt>
                <c:pt idx="486">
                  <c:v>6.9813170071365258</c:v>
                </c:pt>
                <c:pt idx="487">
                  <c:v>6.9813170081052762</c:v>
                </c:pt>
                <c:pt idx="488">
                  <c:v>6.9813170069518939</c:v>
                </c:pt>
                <c:pt idx="489">
                  <c:v>6.9813170079773332</c:v>
                </c:pt>
                <c:pt idx="490">
                  <c:v>6.9813170075549147</c:v>
                </c:pt>
                <c:pt idx="491">
                  <c:v>6.9813170081944218</c:v>
                </c:pt>
                <c:pt idx="492">
                  <c:v>6.9813170074111017</c:v>
                </c:pt>
                <c:pt idx="493">
                  <c:v>6.9813170077609596</c:v>
                </c:pt>
                <c:pt idx="494">
                  <c:v>6.9813170079773332</c:v>
                </c:pt>
                <c:pt idx="495">
                  <c:v>6.9813170082305156</c:v>
                </c:pt>
                <c:pt idx="496">
                  <c:v>6.9813170071649058</c:v>
                </c:pt>
                <c:pt idx="497">
                  <c:v>6.9813170078620583</c:v>
                </c:pt>
                <c:pt idx="498">
                  <c:v>6.9813170072543942</c:v>
                </c:pt>
                <c:pt idx="499">
                  <c:v>6.9813170079773315</c:v>
                </c:pt>
                <c:pt idx="500">
                  <c:v>6.9813170082544138</c:v>
                </c:pt>
                <c:pt idx="501">
                  <c:v>6.9813170080647584</c:v>
                </c:pt>
                <c:pt idx="502">
                  <c:v>6.9813170074908353</c:v>
                </c:pt>
                <c:pt idx="503">
                  <c:v>6.981317007904785</c:v>
                </c:pt>
                <c:pt idx="504">
                  <c:v>6.9813170079773341</c:v>
                </c:pt>
                <c:pt idx="505">
                  <c:v>6.9813170084772578</c:v>
                </c:pt>
                <c:pt idx="506">
                  <c:v>6.9813170072292383</c:v>
                </c:pt>
                <c:pt idx="507">
                  <c:v>6.9813170071067328</c:v>
                </c:pt>
                <c:pt idx="508">
                  <c:v>6.9813170072904764</c:v>
                </c:pt>
                <c:pt idx="509">
                  <c:v>6.9813170079773332</c:v>
                </c:pt>
                <c:pt idx="510">
                  <c:v>6.9813170076516293</c:v>
                </c:pt>
                <c:pt idx="511">
                  <c:v>6.981317007097017</c:v>
                </c:pt>
                <c:pt idx="512">
                  <c:v>6.9813170071812696</c:v>
                </c:pt>
                <c:pt idx="513">
                  <c:v>6.9813170084344174</c:v>
                </c:pt>
                <c:pt idx="514">
                  <c:v>6.9813170079773323</c:v>
                </c:pt>
                <c:pt idx="515">
                  <c:v>6.9813170079041651</c:v>
                </c:pt>
                <c:pt idx="516">
                  <c:v>6.9813170078239963</c:v>
                </c:pt>
                <c:pt idx="517">
                  <c:v>6.9813170079450044</c:v>
                </c:pt>
                <c:pt idx="518">
                  <c:v>6.9813170074079753</c:v>
                </c:pt>
                <c:pt idx="519">
                  <c:v>6.9813170079773332</c:v>
                </c:pt>
                <c:pt idx="520">
                  <c:v>6.9813170077529039</c:v>
                </c:pt>
                <c:pt idx="521">
                  <c:v>6.9813170069550372</c:v>
                </c:pt>
                <c:pt idx="522">
                  <c:v>6.9813170081627938</c:v>
                </c:pt>
                <c:pt idx="523">
                  <c:v>6.9813170074554671</c:v>
                </c:pt>
                <c:pt idx="524">
                  <c:v>6.9813170079773297</c:v>
                </c:pt>
                <c:pt idx="525">
                  <c:v>6.9813170078601683</c:v>
                </c:pt>
                <c:pt idx="526">
                  <c:v>6.9813170077221436</c:v>
                </c:pt>
                <c:pt idx="527">
                  <c:v>6.9813170074430984</c:v>
                </c:pt>
                <c:pt idx="528">
                  <c:v>6.9813170079810556</c:v>
                </c:pt>
                <c:pt idx="529">
                  <c:v>6.9813170079773332</c:v>
                </c:pt>
                <c:pt idx="530">
                  <c:v>6.9813170078449662</c:v>
                </c:pt>
                <c:pt idx="531">
                  <c:v>6.9813170077135025</c:v>
                </c:pt>
                <c:pt idx="532">
                  <c:v>6.98131700886369</c:v>
                </c:pt>
                <c:pt idx="533">
                  <c:v>6.9813170083493672</c:v>
                </c:pt>
                <c:pt idx="534">
                  <c:v>6.9813170079773297</c:v>
                </c:pt>
                <c:pt idx="535">
                  <c:v>6.9813170078822653</c:v>
                </c:pt>
                <c:pt idx="536">
                  <c:v>6.9813170063448942</c:v>
                </c:pt>
                <c:pt idx="537">
                  <c:v>6.9813170072107527</c:v>
                </c:pt>
                <c:pt idx="538">
                  <c:v>6.9813170085717573</c:v>
                </c:pt>
                <c:pt idx="539">
                  <c:v>6.9813170079773315</c:v>
                </c:pt>
                <c:pt idx="540">
                  <c:v>6.9813170072906674</c:v>
                </c:pt>
                <c:pt idx="541">
                  <c:v>6.9813170072439679</c:v>
                </c:pt>
                <c:pt idx="542">
                  <c:v>6.9813170070905626</c:v>
                </c:pt>
                <c:pt idx="543">
                  <c:v>6.9813170075271627</c:v>
                </c:pt>
                <c:pt idx="544">
                  <c:v>6.981317007977335</c:v>
                </c:pt>
                <c:pt idx="545">
                  <c:v>6.9813170075253135</c:v>
                </c:pt>
                <c:pt idx="546">
                  <c:v>6.9813170079550941</c:v>
                </c:pt>
                <c:pt idx="547">
                  <c:v>6.9813170065369956</c:v>
                </c:pt>
                <c:pt idx="548">
                  <c:v>6.9813170071695376</c:v>
                </c:pt>
                <c:pt idx="549">
                  <c:v>6.9813170079773332</c:v>
                </c:pt>
                <c:pt idx="550">
                  <c:v>6.9813170068846624</c:v>
                </c:pt>
                <c:pt idx="551">
                  <c:v>6.981317007654285</c:v>
                </c:pt>
                <c:pt idx="552">
                  <c:v>6.9813170076657007</c:v>
                </c:pt>
                <c:pt idx="553">
                  <c:v>6.9813170071190216</c:v>
                </c:pt>
                <c:pt idx="554">
                  <c:v>6.9813170079773332</c:v>
                </c:pt>
                <c:pt idx="555">
                  <c:v>6.9813170068108752</c:v>
                </c:pt>
                <c:pt idx="556">
                  <c:v>6.981317006861155</c:v>
                </c:pt>
                <c:pt idx="557">
                  <c:v>6.9813170074596425</c:v>
                </c:pt>
                <c:pt idx="558">
                  <c:v>6.9813170071046118</c:v>
                </c:pt>
                <c:pt idx="559">
                  <c:v>6.9813170079773315</c:v>
                </c:pt>
                <c:pt idx="560">
                  <c:v>6.981317007873554</c:v>
                </c:pt>
                <c:pt idx="561">
                  <c:v>6.9813170078770241</c:v>
                </c:pt>
                <c:pt idx="562">
                  <c:v>6.9813170066982675</c:v>
                </c:pt>
                <c:pt idx="563">
                  <c:v>6.9813170069769326</c:v>
                </c:pt>
                <c:pt idx="564">
                  <c:v>6.9813170079773323</c:v>
                </c:pt>
                <c:pt idx="565">
                  <c:v>6.981317007410043</c:v>
                </c:pt>
                <c:pt idx="566">
                  <c:v>6.981317007002998</c:v>
                </c:pt>
                <c:pt idx="567">
                  <c:v>6.9813170075421827</c:v>
                </c:pt>
                <c:pt idx="568">
                  <c:v>6.9813170071831943</c:v>
                </c:pt>
                <c:pt idx="569">
                  <c:v>6.981317007977335</c:v>
                </c:pt>
                <c:pt idx="570">
                  <c:v>6.9813170076673678</c:v>
                </c:pt>
                <c:pt idx="571">
                  <c:v>6.9813170078918434</c:v>
                </c:pt>
                <c:pt idx="572">
                  <c:v>6.9813170072535833</c:v>
                </c:pt>
                <c:pt idx="573">
                  <c:v>6.9813170074860302</c:v>
                </c:pt>
                <c:pt idx="574">
                  <c:v>6.9813170079773315</c:v>
                </c:pt>
                <c:pt idx="575">
                  <c:v>6.981317007655174</c:v>
                </c:pt>
                <c:pt idx="576">
                  <c:v>6.9813170067286769</c:v>
                </c:pt>
                <c:pt idx="577">
                  <c:v>6.9813170073871538</c:v>
                </c:pt>
                <c:pt idx="578">
                  <c:v>6.9813170079247699</c:v>
                </c:pt>
                <c:pt idx="579">
                  <c:v>6.981317007977335</c:v>
                </c:pt>
                <c:pt idx="580">
                  <c:v>6.9813170077411781</c:v>
                </c:pt>
                <c:pt idx="581">
                  <c:v>6.9813170066947672</c:v>
                </c:pt>
                <c:pt idx="582">
                  <c:v>6.9813170076935629</c:v>
                </c:pt>
                <c:pt idx="583">
                  <c:v>6.9813170070191708</c:v>
                </c:pt>
                <c:pt idx="584">
                  <c:v>6.9813170079773323</c:v>
                </c:pt>
                <c:pt idx="585">
                  <c:v>6.9813170071155914</c:v>
                </c:pt>
                <c:pt idx="586">
                  <c:v>6.9813170081330496</c:v>
                </c:pt>
                <c:pt idx="587">
                  <c:v>6.9813170074085678</c:v>
                </c:pt>
                <c:pt idx="588">
                  <c:v>6.981317007932315</c:v>
                </c:pt>
                <c:pt idx="589">
                  <c:v>6.9813170079773315</c:v>
                </c:pt>
                <c:pt idx="590">
                  <c:v>6.9813170073700688</c:v>
                </c:pt>
                <c:pt idx="591">
                  <c:v>6.9813170073511399</c:v>
                </c:pt>
                <c:pt idx="592">
                  <c:v>6.9813170079283031</c:v>
                </c:pt>
                <c:pt idx="593">
                  <c:v>6.9813170084834031</c:v>
                </c:pt>
                <c:pt idx="594">
                  <c:v>6.9813170079773323</c:v>
                </c:pt>
                <c:pt idx="595">
                  <c:v>6.9813170083195271</c:v>
                </c:pt>
                <c:pt idx="596">
                  <c:v>6.9813170074313184</c:v>
                </c:pt>
                <c:pt idx="597">
                  <c:v>6.9813170071413895</c:v>
                </c:pt>
                <c:pt idx="598">
                  <c:v>6.9813170069512633</c:v>
                </c:pt>
                <c:pt idx="599">
                  <c:v>6.9813170079773332</c:v>
                </c:pt>
                <c:pt idx="600">
                  <c:v>6.9813170080751599</c:v>
                </c:pt>
                <c:pt idx="601">
                  <c:v>6.9813170070338302</c:v>
                </c:pt>
                <c:pt idx="602">
                  <c:v>6.9813170076048259</c:v>
                </c:pt>
                <c:pt idx="603">
                  <c:v>6.9813170077483173</c:v>
                </c:pt>
                <c:pt idx="604">
                  <c:v>6.9813170079773315</c:v>
                </c:pt>
                <c:pt idx="605">
                  <c:v>6.9813170073043533</c:v>
                </c:pt>
                <c:pt idx="606">
                  <c:v>6.9813170077438365</c:v>
                </c:pt>
                <c:pt idx="607">
                  <c:v>6.9813170082381628</c:v>
                </c:pt>
                <c:pt idx="608">
                  <c:v>6.9813170072678172</c:v>
                </c:pt>
                <c:pt idx="609">
                  <c:v>6.9813170079773323</c:v>
                </c:pt>
                <c:pt idx="610">
                  <c:v>6.9813170072072603</c:v>
                </c:pt>
                <c:pt idx="611">
                  <c:v>6.9813170074246624</c:v>
                </c:pt>
                <c:pt idx="612">
                  <c:v>6.9813170072494772</c:v>
                </c:pt>
                <c:pt idx="613">
                  <c:v>6.9813170072052158</c:v>
                </c:pt>
                <c:pt idx="614">
                  <c:v>6.9813170079773323</c:v>
                </c:pt>
                <c:pt idx="615">
                  <c:v>6.9813170073261919</c:v>
                </c:pt>
                <c:pt idx="616">
                  <c:v>6.9813170073247299</c:v>
                </c:pt>
                <c:pt idx="617">
                  <c:v>6.9813170075560089</c:v>
                </c:pt>
                <c:pt idx="618">
                  <c:v>6.9813170070966262</c:v>
                </c:pt>
                <c:pt idx="619">
                  <c:v>6.981317007977335</c:v>
                </c:pt>
                <c:pt idx="620">
                  <c:v>6.9813170078279283</c:v>
                </c:pt>
                <c:pt idx="621">
                  <c:v>6.9813170074362878</c:v>
                </c:pt>
                <c:pt idx="622">
                  <c:v>6.9813170077625308</c:v>
                </c:pt>
                <c:pt idx="623">
                  <c:v>6.9813170082314162</c:v>
                </c:pt>
                <c:pt idx="624">
                  <c:v>6.9813170079773315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272-4917-AFB1-E30C74D166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0566376"/>
        <c:axId val="440567688"/>
      </c:scatterChart>
      <c:valAx>
        <c:axId val="440566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440567688"/>
        <c:crosses val="autoZero"/>
        <c:crossBetween val="midCat"/>
      </c:valAx>
      <c:valAx>
        <c:axId val="4405676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endParaRPr lang="en-US"/>
              </a:p>
            </c:rich>
          </c:tx>
          <c:overlay val="0"/>
        </c:title>
        <c:numFmt formatCode="0.0000E+00" sourceLinked="1"/>
        <c:majorTickMark val="out"/>
        <c:minorTickMark val="none"/>
        <c:tickLblPos val="nextTo"/>
        <c:crossAx val="44056637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angular velocity left wheel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Sheet1!$G$1:$G$1</c:f>
              <c:strCache>
                <c:ptCount val="1"/>
                <c:pt idx="0">
                  <c:v>wL</c:v>
                </c:pt>
              </c:strCache>
            </c:strRef>
          </c:tx>
          <c:xVal>
            <c:numRef>
              <c:f>Sheet1!#REF!</c:f>
            </c:numRef>
          </c:xVal>
          <c:yVal>
            <c:numRef>
              <c:f>Sheet1!$G$2:$G$626</c:f>
              <c:numCache>
                <c:formatCode>0.0000E+00</c:formatCode>
                <c:ptCount val="625"/>
                <c:pt idx="0">
                  <c:v>-4.4408920985006262E-16</c:v>
                </c:pt>
                <c:pt idx="1">
                  <c:v>6.9821928180727244E-2</c:v>
                </c:pt>
                <c:pt idx="2">
                  <c:v>0.13967004111076733</c:v>
                </c:pt>
                <c:pt idx="3">
                  <c:v>0.20953777619863517</c:v>
                </c:pt>
                <c:pt idx="4">
                  <c:v>0.27925280000000008</c:v>
                </c:pt>
                <c:pt idx="5">
                  <c:v>0.27939242650388202</c:v>
                </c:pt>
                <c:pt idx="6">
                  <c:v>0.34920562585455189</c:v>
                </c:pt>
                <c:pt idx="7">
                  <c:v>0.41903628031731921</c:v>
                </c:pt>
                <c:pt idx="8">
                  <c:v>0.48889965812572628</c:v>
                </c:pt>
                <c:pt idx="9">
                  <c:v>0.55850560000000049</c:v>
                </c:pt>
                <c:pt idx="10">
                  <c:v>0.55871504414925743</c:v>
                </c:pt>
                <c:pt idx="11">
                  <c:v>0.62854569715211517</c:v>
                </c:pt>
                <c:pt idx="12">
                  <c:v>0.69841125409805493</c:v>
                </c:pt>
                <c:pt idx="13">
                  <c:v>0.76823754267754707</c:v>
                </c:pt>
                <c:pt idx="14">
                  <c:v>0.83775840000000079</c:v>
                </c:pt>
                <c:pt idx="15">
                  <c:v>0.83810746519354928</c:v>
                </c:pt>
                <c:pt idx="16">
                  <c:v>0.90796866220610317</c:v>
                </c:pt>
                <c:pt idx="17">
                  <c:v>0.97783422329556624</c:v>
                </c:pt>
                <c:pt idx="18">
                  <c:v>1.0476648726533346</c:v>
                </c:pt>
                <c:pt idx="19">
                  <c:v>1.1170112000000014</c:v>
                </c:pt>
                <c:pt idx="20">
                  <c:v>1.117517351612852</c:v>
                </c:pt>
                <c:pt idx="21">
                  <c:v>1.1873654517163348</c:v>
                </c:pt>
                <c:pt idx="22">
                  <c:v>1.2571786528028077</c:v>
                </c:pt>
                <c:pt idx="23">
                  <c:v>1.3270093065253978</c:v>
                </c:pt>
                <c:pt idx="24">
                  <c:v>1.3962640000000015</c:v>
                </c:pt>
                <c:pt idx="25">
                  <c:v>1.3968923180728892</c:v>
                </c:pt>
                <c:pt idx="26">
                  <c:v>1.4667404263383754</c:v>
                </c:pt>
                <c:pt idx="27">
                  <c:v>1.5366059858857632</c:v>
                </c:pt>
                <c:pt idx="28">
                  <c:v>1.6064409970047666</c:v>
                </c:pt>
                <c:pt idx="29">
                  <c:v>1.6755168000000018</c:v>
                </c:pt>
                <c:pt idx="30">
                  <c:v>1.676284744299287</c:v>
                </c:pt>
                <c:pt idx="31">
                  <c:v>1.7461328532864087</c:v>
                </c:pt>
                <c:pt idx="32">
                  <c:v>1.815980959041557</c:v>
                </c:pt>
                <c:pt idx="33">
                  <c:v>1.8858465186043807</c:v>
                </c:pt>
                <c:pt idx="34">
                  <c:v>1.9547696000000023</c:v>
                </c:pt>
                <c:pt idx="35">
                  <c:v>1.95567717069143</c:v>
                </c:pt>
                <c:pt idx="36">
                  <c:v>2.0255470898383723</c:v>
                </c:pt>
                <c:pt idx="37">
                  <c:v>2.0953951958386461</c:v>
                </c:pt>
                <c:pt idx="38">
                  <c:v>2.1652433029241887</c:v>
                </c:pt>
                <c:pt idx="39">
                  <c:v>2.234022400000002</c:v>
                </c:pt>
                <c:pt idx="40">
                  <c:v>2.2350695981251611</c:v>
                </c:pt>
                <c:pt idx="41">
                  <c:v>2.3049395158077477</c:v>
                </c:pt>
                <c:pt idx="42">
                  <c:v>2.3747605595628283</c:v>
                </c:pt>
                <c:pt idx="43">
                  <c:v>2.4445868574744227</c:v>
                </c:pt>
                <c:pt idx="44">
                  <c:v>2.5132752000000012</c:v>
                </c:pt>
                <c:pt idx="45">
                  <c:v>2.5144620261604258</c:v>
                </c:pt>
                <c:pt idx="46">
                  <c:v>2.5843275833387032</c:v>
                </c:pt>
                <c:pt idx="47">
                  <c:v>2.6541582408588344</c:v>
                </c:pt>
                <c:pt idx="48">
                  <c:v>2.7239714375177195</c:v>
                </c:pt>
                <c:pt idx="49">
                  <c:v>2.7925280000000012</c:v>
                </c:pt>
                <c:pt idx="50">
                  <c:v>2.7938544516212773</c:v>
                </c:pt>
                <c:pt idx="51">
                  <c:v>2.8637200138237251</c:v>
                </c:pt>
                <c:pt idx="52">
                  <c:v>2.9335332103801632</c:v>
                </c:pt>
                <c:pt idx="53">
                  <c:v>3.0033813741285131</c:v>
                </c:pt>
                <c:pt idx="54">
                  <c:v>3.0717808000000009</c:v>
                </c:pt>
                <c:pt idx="55">
                  <c:v>3.0732468769972523</c:v>
                </c:pt>
                <c:pt idx="56">
                  <c:v>3.143112437166605</c:v>
                </c:pt>
                <c:pt idx="57">
                  <c:v>3.212929995638246</c:v>
                </c:pt>
                <c:pt idx="58">
                  <c:v>3.2827431962652991</c:v>
                </c:pt>
                <c:pt idx="59">
                  <c:v>3.3510336000000001</c:v>
                </c:pt>
                <c:pt idx="60">
                  <c:v>3.3525695280442047</c:v>
                </c:pt>
                <c:pt idx="61">
                  <c:v>3.4224001449423826</c:v>
                </c:pt>
                <c:pt idx="62">
                  <c:v>3.4855571805068557</c:v>
                </c:pt>
                <c:pt idx="63">
                  <c:v>3.4906600005186266</c:v>
                </c:pt>
                <c:pt idx="64">
                  <c:v>3.4906599999938068</c:v>
                </c:pt>
                <c:pt idx="65">
                  <c:v>3.490659999030389</c:v>
                </c:pt>
                <c:pt idx="66">
                  <c:v>3.4906600003575279</c:v>
                </c:pt>
                <c:pt idx="67">
                  <c:v>3.4906600008662418</c:v>
                </c:pt>
                <c:pt idx="68">
                  <c:v>3.4906600001716606</c:v>
                </c:pt>
                <c:pt idx="69">
                  <c:v>3.4906599999906178</c:v>
                </c:pt>
                <c:pt idx="70">
                  <c:v>3.4906600000493704</c:v>
                </c:pt>
                <c:pt idx="71">
                  <c:v>3.4906600000068568</c:v>
                </c:pt>
                <c:pt idx="72">
                  <c:v>3.4906600006292057</c:v>
                </c:pt>
                <c:pt idx="73">
                  <c:v>3.4906599995391514</c:v>
                </c:pt>
                <c:pt idx="74">
                  <c:v>3.4906599999878418</c:v>
                </c:pt>
                <c:pt idx="75">
                  <c:v>3.4906600000687149</c:v>
                </c:pt>
                <c:pt idx="76">
                  <c:v>3.4906599994405365</c:v>
                </c:pt>
                <c:pt idx="77">
                  <c:v>3.4906600007789859</c:v>
                </c:pt>
                <c:pt idx="78">
                  <c:v>3.4906599990288556</c:v>
                </c:pt>
                <c:pt idx="79">
                  <c:v>3.4906599999850756</c:v>
                </c:pt>
                <c:pt idx="80">
                  <c:v>3.4906600003476078</c:v>
                </c:pt>
                <c:pt idx="81">
                  <c:v>3.4906600001030754</c:v>
                </c:pt>
                <c:pt idx="82">
                  <c:v>3.4906599993803678</c:v>
                </c:pt>
                <c:pt idx="83">
                  <c:v>3.4906599994521179</c:v>
                </c:pt>
                <c:pt idx="84">
                  <c:v>3.4906599999823391</c:v>
                </c:pt>
                <c:pt idx="85">
                  <c:v>3.4906599997263021</c:v>
                </c:pt>
                <c:pt idx="86">
                  <c:v>3.4906600002136776</c:v>
                </c:pt>
                <c:pt idx="87">
                  <c:v>3.4906599990827565</c:v>
                </c:pt>
                <c:pt idx="88">
                  <c:v>3.4906600000178658</c:v>
                </c:pt>
                <c:pt idx="89">
                  <c:v>3.4906599999796084</c:v>
                </c:pt>
                <c:pt idx="90">
                  <c:v>3.4906599994296545</c:v>
                </c:pt>
                <c:pt idx="91">
                  <c:v>3.4906599997893579</c:v>
                </c:pt>
                <c:pt idx="92">
                  <c:v>3.4906600002795329</c:v>
                </c:pt>
                <c:pt idx="93">
                  <c:v>3.4906600007172548</c:v>
                </c:pt>
                <c:pt idx="94">
                  <c:v>3.4906599999768515</c:v>
                </c:pt>
                <c:pt idx="95">
                  <c:v>3.4906600007136017</c:v>
                </c:pt>
                <c:pt idx="96">
                  <c:v>3.4906599992299321</c:v>
                </c:pt>
                <c:pt idx="97">
                  <c:v>3.4906600013548954</c:v>
                </c:pt>
                <c:pt idx="98">
                  <c:v>3.4906599999410042</c:v>
                </c:pt>
                <c:pt idx="99">
                  <c:v>3.4906599999740888</c:v>
                </c:pt>
                <c:pt idx="100">
                  <c:v>3.490660000028031</c:v>
                </c:pt>
                <c:pt idx="101">
                  <c:v>3.4906600007168298</c:v>
                </c:pt>
                <c:pt idx="102">
                  <c:v>3.4906599997634808</c:v>
                </c:pt>
                <c:pt idx="103">
                  <c:v>3.4906599997100383</c:v>
                </c:pt>
                <c:pt idx="104">
                  <c:v>3.4906599999713164</c:v>
                </c:pt>
                <c:pt idx="105">
                  <c:v>3.4906599996913728</c:v>
                </c:pt>
                <c:pt idx="106">
                  <c:v>3.4906600005749158</c:v>
                </c:pt>
                <c:pt idx="107">
                  <c:v>3.4906599996596577</c:v>
                </c:pt>
                <c:pt idx="108">
                  <c:v>3.4906600001875203</c:v>
                </c:pt>
                <c:pt idx="109">
                  <c:v>3.4906599999685697</c:v>
                </c:pt>
                <c:pt idx="110">
                  <c:v>3.4906599991326108</c:v>
                </c:pt>
                <c:pt idx="111">
                  <c:v>3.4906600002518435</c:v>
                </c:pt>
                <c:pt idx="112">
                  <c:v>3.4906599998179138</c:v>
                </c:pt>
                <c:pt idx="113">
                  <c:v>3.4906599997704375</c:v>
                </c:pt>
                <c:pt idx="114">
                  <c:v>3.4906599999658123</c:v>
                </c:pt>
                <c:pt idx="115">
                  <c:v>3.4906600013566198</c:v>
                </c:pt>
                <c:pt idx="116">
                  <c:v>3.490659999821303</c:v>
                </c:pt>
                <c:pt idx="117">
                  <c:v>3.4906600026289527</c:v>
                </c:pt>
                <c:pt idx="118">
                  <c:v>3.4906600001607333</c:v>
                </c:pt>
                <c:pt idx="119">
                  <c:v>3.4906599999629164</c:v>
                </c:pt>
                <c:pt idx="120">
                  <c:v>3.4906600009630746</c:v>
                </c:pt>
                <c:pt idx="121">
                  <c:v>3.4906599992092069</c:v>
                </c:pt>
                <c:pt idx="122">
                  <c:v>3.4906600030627914</c:v>
                </c:pt>
                <c:pt idx="123">
                  <c:v>3.4906599993072907</c:v>
                </c:pt>
                <c:pt idx="124">
                  <c:v>3.4906599999599615</c:v>
                </c:pt>
                <c:pt idx="125">
                  <c:v>3.4906599995397865</c:v>
                </c:pt>
                <c:pt idx="126">
                  <c:v>3.4906599999052124</c:v>
                </c:pt>
                <c:pt idx="127">
                  <c:v>3.4906600001172765</c:v>
                </c:pt>
                <c:pt idx="128">
                  <c:v>3.4906600007957427</c:v>
                </c:pt>
                <c:pt idx="129">
                  <c:v>3.4906599999570456</c:v>
                </c:pt>
                <c:pt idx="130">
                  <c:v>3.4906600004440809</c:v>
                </c:pt>
                <c:pt idx="131">
                  <c:v>3.4906600006819803</c:v>
                </c:pt>
                <c:pt idx="132">
                  <c:v>3.4906600004333357</c:v>
                </c:pt>
                <c:pt idx="133">
                  <c:v>3.4906599998681194</c:v>
                </c:pt>
                <c:pt idx="134">
                  <c:v>3.4906599999541839</c:v>
                </c:pt>
                <c:pt idx="135">
                  <c:v>3.4906600011915403</c:v>
                </c:pt>
                <c:pt idx="136">
                  <c:v>3.4906600001067911</c:v>
                </c:pt>
                <c:pt idx="137">
                  <c:v>3.4906600000232433</c:v>
                </c:pt>
                <c:pt idx="138">
                  <c:v>3.4906599997012293</c:v>
                </c:pt>
                <c:pt idx="139">
                  <c:v>3.4906599999512986</c:v>
                </c:pt>
                <c:pt idx="140">
                  <c:v>3.4906600003286727</c:v>
                </c:pt>
                <c:pt idx="141">
                  <c:v>3.4906600001693464</c:v>
                </c:pt>
                <c:pt idx="142">
                  <c:v>3.4906600002282633</c:v>
                </c:pt>
                <c:pt idx="143">
                  <c:v>3.4906600003171255</c:v>
                </c:pt>
                <c:pt idx="144">
                  <c:v>3.4906599999484476</c:v>
                </c:pt>
                <c:pt idx="145">
                  <c:v>3.4906599991640115</c:v>
                </c:pt>
                <c:pt idx="146">
                  <c:v>3.4906600007615634</c:v>
                </c:pt>
                <c:pt idx="147">
                  <c:v>3.4906600036247126</c:v>
                </c:pt>
                <c:pt idx="148">
                  <c:v>3.4906599999289751</c:v>
                </c:pt>
                <c:pt idx="149">
                  <c:v>3.4906599999455312</c:v>
                </c:pt>
                <c:pt idx="150">
                  <c:v>3.490659999628309</c:v>
                </c:pt>
                <c:pt idx="151">
                  <c:v>3.4906599993441492</c:v>
                </c:pt>
                <c:pt idx="152">
                  <c:v>3.4906599999039241</c:v>
                </c:pt>
                <c:pt idx="153">
                  <c:v>3.490659999993639</c:v>
                </c:pt>
                <c:pt idx="154">
                  <c:v>3.4906599999426517</c:v>
                </c:pt>
                <c:pt idx="155">
                  <c:v>3.4906599997245986</c:v>
                </c:pt>
                <c:pt idx="156">
                  <c:v>3.4906600016512019</c:v>
                </c:pt>
                <c:pt idx="157">
                  <c:v>3.4906600005256183</c:v>
                </c:pt>
                <c:pt idx="158">
                  <c:v>3.4906599999554335</c:v>
                </c:pt>
                <c:pt idx="159">
                  <c:v>3.4906599999397843</c:v>
                </c:pt>
                <c:pt idx="160">
                  <c:v>3.4906599993093548</c:v>
                </c:pt>
                <c:pt idx="161">
                  <c:v>3.4906599991914407</c:v>
                </c:pt>
                <c:pt idx="162">
                  <c:v>3.4906599997870802</c:v>
                </c:pt>
                <c:pt idx="163">
                  <c:v>3.490659999452268</c:v>
                </c:pt>
                <c:pt idx="164">
                  <c:v>3.4906599999368706</c:v>
                </c:pt>
                <c:pt idx="165">
                  <c:v>3.4906600002166064</c:v>
                </c:pt>
                <c:pt idx="166">
                  <c:v>3.4906600005296848</c:v>
                </c:pt>
                <c:pt idx="167">
                  <c:v>3.4906599996788334</c:v>
                </c:pt>
                <c:pt idx="168">
                  <c:v>3.4906600000829178</c:v>
                </c:pt>
                <c:pt idx="169">
                  <c:v>3.4906599999339964</c:v>
                </c:pt>
                <c:pt idx="170">
                  <c:v>3.4906599999211276</c:v>
                </c:pt>
                <c:pt idx="171">
                  <c:v>3.4906600004376171</c:v>
                </c:pt>
                <c:pt idx="172">
                  <c:v>3.4906599999228298</c:v>
                </c:pt>
                <c:pt idx="173">
                  <c:v>3.4906599991522076</c:v>
                </c:pt>
                <c:pt idx="174">
                  <c:v>3.4906599999311592</c:v>
                </c:pt>
                <c:pt idx="175">
                  <c:v>3.4906599995704632</c:v>
                </c:pt>
                <c:pt idx="176">
                  <c:v>3.4906600003846888</c:v>
                </c:pt>
                <c:pt idx="177">
                  <c:v>3.4906599993273404</c:v>
                </c:pt>
                <c:pt idx="178">
                  <c:v>3.4906599992228675</c:v>
                </c:pt>
                <c:pt idx="179">
                  <c:v>3.4906599999283423</c:v>
                </c:pt>
                <c:pt idx="180">
                  <c:v>3.4906599997805641</c:v>
                </c:pt>
                <c:pt idx="181">
                  <c:v>3.4906599992457918</c:v>
                </c:pt>
                <c:pt idx="182">
                  <c:v>3.4906599999107351</c:v>
                </c:pt>
                <c:pt idx="183">
                  <c:v>3.4906599995909269</c:v>
                </c:pt>
                <c:pt idx="184">
                  <c:v>3.4906599999255161</c:v>
                </c:pt>
                <c:pt idx="185">
                  <c:v>3.4906600003622086</c:v>
                </c:pt>
                <c:pt idx="186">
                  <c:v>3.4906599996974648</c:v>
                </c:pt>
                <c:pt idx="187">
                  <c:v>3.4906600002289041</c:v>
                </c:pt>
                <c:pt idx="188">
                  <c:v>3.4906599997075922</c:v>
                </c:pt>
                <c:pt idx="189">
                  <c:v>3.4906599999226264</c:v>
                </c:pt>
                <c:pt idx="190">
                  <c:v>3.4906600003196862</c:v>
                </c:pt>
                <c:pt idx="191">
                  <c:v>3.4906599996927099</c:v>
                </c:pt>
                <c:pt idx="192">
                  <c:v>3.4906599998048651</c:v>
                </c:pt>
                <c:pt idx="193">
                  <c:v>3.4906599999571877</c:v>
                </c:pt>
                <c:pt idx="194">
                  <c:v>3.4906599999198327</c:v>
                </c:pt>
                <c:pt idx="195">
                  <c:v>3.4906599997459664</c:v>
                </c:pt>
                <c:pt idx="196">
                  <c:v>3.4906599992589147</c:v>
                </c:pt>
                <c:pt idx="197">
                  <c:v>3.4906600000585688</c:v>
                </c:pt>
                <c:pt idx="198">
                  <c:v>3.4906600001959229</c:v>
                </c:pt>
                <c:pt idx="199">
                  <c:v>3.4906599999170891</c:v>
                </c:pt>
                <c:pt idx="200">
                  <c:v>3.4906599996070495</c:v>
                </c:pt>
                <c:pt idx="201">
                  <c:v>3.4906600002644566</c:v>
                </c:pt>
                <c:pt idx="202">
                  <c:v>3.4906599999455006</c:v>
                </c:pt>
                <c:pt idx="203">
                  <c:v>3.4906599996428778</c:v>
                </c:pt>
                <c:pt idx="204">
                  <c:v>3.4906599999143428</c:v>
                </c:pt>
                <c:pt idx="205">
                  <c:v>3.4906599999218306</c:v>
                </c:pt>
                <c:pt idx="206">
                  <c:v>3.4906599966243363</c:v>
                </c:pt>
                <c:pt idx="207">
                  <c:v>3.4906599995265921</c:v>
                </c:pt>
                <c:pt idx="208">
                  <c:v>3.4906600004310242</c:v>
                </c:pt>
                <c:pt idx="209">
                  <c:v>3.4906599999115842</c:v>
                </c:pt>
                <c:pt idx="210">
                  <c:v>3.4906599991606169</c:v>
                </c:pt>
                <c:pt idx="211">
                  <c:v>3.4906599992288587</c:v>
                </c:pt>
                <c:pt idx="212">
                  <c:v>3.4906599995475505</c:v>
                </c:pt>
                <c:pt idx="213">
                  <c:v>3.4906599992385567</c:v>
                </c:pt>
                <c:pt idx="214">
                  <c:v>3.4906599999088304</c:v>
                </c:pt>
                <c:pt idx="215">
                  <c:v>3.4906599999042141</c:v>
                </c:pt>
                <c:pt idx="216">
                  <c:v>3.4906599994369576</c:v>
                </c:pt>
                <c:pt idx="217">
                  <c:v>3.4906599991093819</c:v>
                </c:pt>
                <c:pt idx="218">
                  <c:v>3.4906600003864829</c:v>
                </c:pt>
                <c:pt idx="219">
                  <c:v>3.4906599999060517</c:v>
                </c:pt>
                <c:pt idx="220">
                  <c:v>3.4906599990052953</c:v>
                </c:pt>
                <c:pt idx="221">
                  <c:v>3.4906600004321127</c:v>
                </c:pt>
                <c:pt idx="222">
                  <c:v>3.4906599991659326</c:v>
                </c:pt>
                <c:pt idx="223">
                  <c:v>3.4906599990106617</c:v>
                </c:pt>
                <c:pt idx="224">
                  <c:v>3.4906599999032886</c:v>
                </c:pt>
                <c:pt idx="225">
                  <c:v>3.4906599997855752</c:v>
                </c:pt>
                <c:pt idx="226">
                  <c:v>3.4906599995905325</c:v>
                </c:pt>
                <c:pt idx="227">
                  <c:v>3.4906599998376699</c:v>
                </c:pt>
                <c:pt idx="228">
                  <c:v>3.4906599991831055</c:v>
                </c:pt>
                <c:pt idx="229">
                  <c:v>3.4906599999005601</c:v>
                </c:pt>
                <c:pt idx="230">
                  <c:v>3.4906599992213767</c:v>
                </c:pt>
                <c:pt idx="231">
                  <c:v>3.4906600002379373</c:v>
                </c:pt>
                <c:pt idx="232">
                  <c:v>3.4906599994208398</c:v>
                </c:pt>
                <c:pt idx="233">
                  <c:v>3.4906600003783832</c:v>
                </c:pt>
                <c:pt idx="234">
                  <c:v>3.4906599999999997</c:v>
                </c:pt>
                <c:pt idx="235">
                  <c:v>3.4906599999299313</c:v>
                </c:pt>
                <c:pt idx="236">
                  <c:v>3.490659999996387</c:v>
                </c:pt>
                <c:pt idx="237">
                  <c:v>3.4906599999263475</c:v>
                </c:pt>
                <c:pt idx="238">
                  <c:v>3.4906600001326105</c:v>
                </c:pt>
                <c:pt idx="239">
                  <c:v>3.4906600000000005</c:v>
                </c:pt>
                <c:pt idx="240">
                  <c:v>3.4906600003564114</c:v>
                </c:pt>
                <c:pt idx="241">
                  <c:v>3.4906599998606707</c:v>
                </c:pt>
                <c:pt idx="242">
                  <c:v>3.4906600003107209</c:v>
                </c:pt>
                <c:pt idx="243">
                  <c:v>3.4906600002939538</c:v>
                </c:pt>
                <c:pt idx="244">
                  <c:v>3.4906599999999997</c:v>
                </c:pt>
                <c:pt idx="245">
                  <c:v>3.4906600002875794</c:v>
                </c:pt>
                <c:pt idx="246">
                  <c:v>3.490659999250648</c:v>
                </c:pt>
                <c:pt idx="247">
                  <c:v>3.4906599998866317</c:v>
                </c:pt>
                <c:pt idx="248">
                  <c:v>3.4906600004094082</c:v>
                </c:pt>
                <c:pt idx="249">
                  <c:v>3.4906599999999997</c:v>
                </c:pt>
                <c:pt idx="250">
                  <c:v>3.4906600036573385</c:v>
                </c:pt>
                <c:pt idx="251">
                  <c:v>3.4906600004361219</c:v>
                </c:pt>
                <c:pt idx="252">
                  <c:v>3.4906600003397421</c:v>
                </c:pt>
                <c:pt idx="253">
                  <c:v>3.4906599998380443</c:v>
                </c:pt>
                <c:pt idx="254">
                  <c:v>3.4906599999999997</c:v>
                </c:pt>
                <c:pt idx="255">
                  <c:v>3.490659999176092</c:v>
                </c:pt>
                <c:pt idx="256">
                  <c:v>3.4906599996749139</c:v>
                </c:pt>
                <c:pt idx="257">
                  <c:v>3.4906600004135244</c:v>
                </c:pt>
                <c:pt idx="258">
                  <c:v>3.4906600001483103</c:v>
                </c:pt>
                <c:pt idx="259">
                  <c:v>3.4906599999999997</c:v>
                </c:pt>
                <c:pt idx="260">
                  <c:v>3.4906599998100156</c:v>
                </c:pt>
                <c:pt idx="261">
                  <c:v>3.4906599998911587</c:v>
                </c:pt>
                <c:pt idx="262">
                  <c:v>3.4906599997432015</c:v>
                </c:pt>
                <c:pt idx="263">
                  <c:v>3.4906599994873249</c:v>
                </c:pt>
                <c:pt idx="264">
                  <c:v>3.4906600000000001</c:v>
                </c:pt>
                <c:pt idx="265">
                  <c:v>3.4906600000660775</c:v>
                </c:pt>
                <c:pt idx="266">
                  <c:v>3.4906600005010029</c:v>
                </c:pt>
                <c:pt idx="267">
                  <c:v>3.4906599999033561</c:v>
                </c:pt>
                <c:pt idx="268">
                  <c:v>3.4906599996968426</c:v>
                </c:pt>
                <c:pt idx="269">
                  <c:v>3.4906599999999997</c:v>
                </c:pt>
                <c:pt idx="270">
                  <c:v>3.4906599996210321</c:v>
                </c:pt>
                <c:pt idx="271">
                  <c:v>3.4906600003135106</c:v>
                </c:pt>
                <c:pt idx="272">
                  <c:v>3.4906599994441394</c:v>
                </c:pt>
                <c:pt idx="273">
                  <c:v>3.4906599993992837</c:v>
                </c:pt>
                <c:pt idx="274">
                  <c:v>3.4906600000000001</c:v>
                </c:pt>
                <c:pt idx="275">
                  <c:v>3.4906599992551972</c:v>
                </c:pt>
                <c:pt idx="276">
                  <c:v>3.4906600003842372</c:v>
                </c:pt>
                <c:pt idx="277">
                  <c:v>3.4906600001327157</c:v>
                </c:pt>
                <c:pt idx="278">
                  <c:v>3.4906599993232126</c:v>
                </c:pt>
                <c:pt idx="279">
                  <c:v>3.4906600000000001</c:v>
                </c:pt>
                <c:pt idx="280">
                  <c:v>3.4906599995666632</c:v>
                </c:pt>
                <c:pt idx="281">
                  <c:v>3.4906600001776931</c:v>
                </c:pt>
                <c:pt idx="282">
                  <c:v>3.4906599997502727</c:v>
                </c:pt>
                <c:pt idx="283">
                  <c:v>3.4906600003044677</c:v>
                </c:pt>
                <c:pt idx="284">
                  <c:v>3.4906600000000001</c:v>
                </c:pt>
                <c:pt idx="285">
                  <c:v>3.4906600004284654</c:v>
                </c:pt>
                <c:pt idx="286">
                  <c:v>3.4906599996706302</c:v>
                </c:pt>
                <c:pt idx="287">
                  <c:v>3.4906599995321268</c:v>
                </c:pt>
                <c:pt idx="288">
                  <c:v>3.4906599997576304</c:v>
                </c:pt>
                <c:pt idx="289">
                  <c:v>3.4906600000000001</c:v>
                </c:pt>
                <c:pt idx="290">
                  <c:v>3.4906599998162191</c:v>
                </c:pt>
                <c:pt idx="291">
                  <c:v>3.4906599990515534</c:v>
                </c:pt>
                <c:pt idx="292">
                  <c:v>3.4906600002587016</c:v>
                </c:pt>
                <c:pt idx="293">
                  <c:v>3.4906599997782886</c:v>
                </c:pt>
                <c:pt idx="294">
                  <c:v>3.4906600000000005</c:v>
                </c:pt>
                <c:pt idx="295">
                  <c:v>3.4906599994584293</c:v>
                </c:pt>
                <c:pt idx="296">
                  <c:v>3.4906599999101693</c:v>
                </c:pt>
                <c:pt idx="297">
                  <c:v>3.490659999562868</c:v>
                </c:pt>
                <c:pt idx="298">
                  <c:v>3.4906600001492749</c:v>
                </c:pt>
                <c:pt idx="299">
                  <c:v>3.4906599999999988</c:v>
                </c:pt>
                <c:pt idx="300">
                  <c:v>3.4906599994406649</c:v>
                </c:pt>
                <c:pt idx="301">
                  <c:v>3.4906600001616255</c:v>
                </c:pt>
                <c:pt idx="302">
                  <c:v>3.4906600000739254</c:v>
                </c:pt>
                <c:pt idx="303">
                  <c:v>3.4906599994289849</c:v>
                </c:pt>
                <c:pt idx="304">
                  <c:v>3.4906599999999992</c:v>
                </c:pt>
                <c:pt idx="305">
                  <c:v>3.4906599996089605</c:v>
                </c:pt>
                <c:pt idx="306">
                  <c:v>3.4906599991919509</c:v>
                </c:pt>
                <c:pt idx="307">
                  <c:v>3.4906599997345897</c:v>
                </c:pt>
                <c:pt idx="308">
                  <c:v>3.4906599991713532</c:v>
                </c:pt>
                <c:pt idx="309">
                  <c:v>3.4906599999999997</c:v>
                </c:pt>
                <c:pt idx="310">
                  <c:v>3.4906600001694308</c:v>
                </c:pt>
                <c:pt idx="311">
                  <c:v>3.4906599998083396</c:v>
                </c:pt>
                <c:pt idx="312">
                  <c:v>3.490660000551197</c:v>
                </c:pt>
                <c:pt idx="313">
                  <c:v>3.4906600002059864</c:v>
                </c:pt>
                <c:pt idx="314">
                  <c:v>3.4906599999999997</c:v>
                </c:pt>
                <c:pt idx="315">
                  <c:v>3.4906599999340258</c:v>
                </c:pt>
                <c:pt idx="316">
                  <c:v>3.4906600002657746</c:v>
                </c:pt>
                <c:pt idx="317">
                  <c:v>3.4906599994123058</c:v>
                </c:pt>
                <c:pt idx="318">
                  <c:v>3.4906599989944023</c:v>
                </c:pt>
                <c:pt idx="319">
                  <c:v>3.4906600000000005</c:v>
                </c:pt>
                <c:pt idx="320">
                  <c:v>3.4906599997216059</c:v>
                </c:pt>
                <c:pt idx="321">
                  <c:v>3.4906599999194152</c:v>
                </c:pt>
                <c:pt idx="322">
                  <c:v>3.4906599996832992</c:v>
                </c:pt>
                <c:pt idx="323">
                  <c:v>3.4906599997888073</c:v>
                </c:pt>
                <c:pt idx="324">
                  <c:v>3.4906600000000005</c:v>
                </c:pt>
                <c:pt idx="325">
                  <c:v>3.4906599993634124</c:v>
                </c:pt>
                <c:pt idx="326">
                  <c:v>3.4906599997581602</c:v>
                </c:pt>
                <c:pt idx="327">
                  <c:v>3.4906600003480213</c:v>
                </c:pt>
                <c:pt idx="328">
                  <c:v>3.4906599995497025</c:v>
                </c:pt>
                <c:pt idx="329">
                  <c:v>3.4906599999999992</c:v>
                </c:pt>
                <c:pt idx="330">
                  <c:v>3.490659998961918</c:v>
                </c:pt>
                <c:pt idx="331">
                  <c:v>3.490659999228928</c:v>
                </c:pt>
                <c:pt idx="332">
                  <c:v>3.4906600002425372</c:v>
                </c:pt>
                <c:pt idx="333">
                  <c:v>3.4906599992796421</c:v>
                </c:pt>
                <c:pt idx="334">
                  <c:v>3.4906599999999997</c:v>
                </c:pt>
                <c:pt idx="335">
                  <c:v>3.4906600002289867</c:v>
                </c:pt>
                <c:pt idx="336">
                  <c:v>3.4906599991708451</c:v>
                </c:pt>
                <c:pt idx="337">
                  <c:v>3.4906599991645328</c:v>
                </c:pt>
                <c:pt idx="338">
                  <c:v>3.4906600003354247</c:v>
                </c:pt>
                <c:pt idx="339">
                  <c:v>3.4906599999999997</c:v>
                </c:pt>
                <c:pt idx="340">
                  <c:v>3.4906599994457754</c:v>
                </c:pt>
                <c:pt idx="341">
                  <c:v>3.4906599997131229</c:v>
                </c:pt>
                <c:pt idx="342">
                  <c:v>3.4906600000042221</c:v>
                </c:pt>
                <c:pt idx="343">
                  <c:v>3.4906599993409011</c:v>
                </c:pt>
                <c:pt idx="344">
                  <c:v>3.4906599999999997</c:v>
                </c:pt>
                <c:pt idx="345">
                  <c:v>3.4906600000004264</c:v>
                </c:pt>
                <c:pt idx="346">
                  <c:v>3.4906599993427996</c:v>
                </c:pt>
                <c:pt idx="347">
                  <c:v>3.4906599999433565</c:v>
                </c:pt>
                <c:pt idx="348">
                  <c:v>3.4906599997528551</c:v>
                </c:pt>
                <c:pt idx="349">
                  <c:v>3.4906599999999992</c:v>
                </c:pt>
                <c:pt idx="350">
                  <c:v>3.49065999983624</c:v>
                </c:pt>
                <c:pt idx="351">
                  <c:v>3.4906599994290914</c:v>
                </c:pt>
                <c:pt idx="352">
                  <c:v>3.490659999293289</c:v>
                </c:pt>
                <c:pt idx="353">
                  <c:v>3.4906600002367143</c:v>
                </c:pt>
                <c:pt idx="354">
                  <c:v>3.4906600000000001</c:v>
                </c:pt>
                <c:pt idx="355">
                  <c:v>3.4906599997248455</c:v>
                </c:pt>
                <c:pt idx="356">
                  <c:v>3.4906599996500067</c:v>
                </c:pt>
                <c:pt idx="357">
                  <c:v>3.4906599992978666</c:v>
                </c:pt>
                <c:pt idx="358">
                  <c:v>3.4906599997591656</c:v>
                </c:pt>
                <c:pt idx="359">
                  <c:v>3.4906600000000001</c:v>
                </c:pt>
                <c:pt idx="360">
                  <c:v>3.4906599997229737</c:v>
                </c:pt>
                <c:pt idx="361">
                  <c:v>3.4906600001546777</c:v>
                </c:pt>
                <c:pt idx="362">
                  <c:v>3.4906599993889351</c:v>
                </c:pt>
                <c:pt idx="363">
                  <c:v>3.4906600002297083</c:v>
                </c:pt>
                <c:pt idx="364">
                  <c:v>3.4906599999999997</c:v>
                </c:pt>
                <c:pt idx="365">
                  <c:v>3.4906599999099202</c:v>
                </c:pt>
                <c:pt idx="366">
                  <c:v>3.4906599999716659</c:v>
                </c:pt>
                <c:pt idx="367">
                  <c:v>3.4906599996471113</c:v>
                </c:pt>
                <c:pt idx="368">
                  <c:v>3.4906600002642696</c:v>
                </c:pt>
                <c:pt idx="369">
                  <c:v>3.4906600000000005</c:v>
                </c:pt>
                <c:pt idx="370">
                  <c:v>3.49066000042439</c:v>
                </c:pt>
                <c:pt idx="371">
                  <c:v>3.490659999637669</c:v>
                </c:pt>
                <c:pt idx="372">
                  <c:v>3.4906599992108061</c:v>
                </c:pt>
                <c:pt idx="373">
                  <c:v>3.4906599997869971</c:v>
                </c:pt>
                <c:pt idx="374">
                  <c:v>3.479024466666655</c:v>
                </c:pt>
                <c:pt idx="375">
                  <c:v>3.4672954322175165</c:v>
                </c:pt>
                <c:pt idx="376">
                  <c:v>3.3337792806162887</c:v>
                </c:pt>
                <c:pt idx="377">
                  <c:v>3.1941092589671558</c:v>
                </c:pt>
                <c:pt idx="378">
                  <c:v>3.0544828574838001</c:v>
                </c:pt>
                <c:pt idx="379">
                  <c:v>2.9321543999999862</c:v>
                </c:pt>
                <c:pt idx="380">
                  <c:v>2.91484072626222</c:v>
                </c:pt>
                <c:pt idx="381">
                  <c:v>2.7751096058111857</c:v>
                </c:pt>
                <c:pt idx="382">
                  <c:v>2.6354832073008634</c:v>
                </c:pt>
                <c:pt idx="383">
                  <c:v>2.4957259072777398</c:v>
                </c:pt>
                <c:pt idx="384">
                  <c:v>2.3736487999999927</c:v>
                </c:pt>
                <c:pt idx="385">
                  <c:v>2.3560558735851678</c:v>
                </c:pt>
                <c:pt idx="386">
                  <c:v>2.2163160380075282</c:v>
                </c:pt>
                <c:pt idx="387">
                  <c:v>2.0765849175054316</c:v>
                </c:pt>
                <c:pt idx="388">
                  <c:v>1.9369585188321776</c:v>
                </c:pt>
                <c:pt idx="389">
                  <c:v>1.815143199999993</c:v>
                </c:pt>
                <c:pt idx="390">
                  <c:v>1.7972710207777538</c:v>
                </c:pt>
                <c:pt idx="391">
                  <c:v>1.6575399011897636</c:v>
                </c:pt>
                <c:pt idx="392">
                  <c:v>1.5178087813352075</c:v>
                </c:pt>
                <c:pt idx="393">
                  <c:v>1.3781649492362866</c:v>
                </c:pt>
                <c:pt idx="394">
                  <c:v>1.2566375999999904</c:v>
                </c:pt>
                <c:pt idx="395">
                  <c:v>1.2384861681336854</c:v>
                </c:pt>
                <c:pt idx="396">
                  <c:v>1.0987463325480342</c:v>
                </c:pt>
                <c:pt idx="397">
                  <c:v>0.959111217662306</c:v>
                </c:pt>
                <c:pt idx="398">
                  <c:v>0.81948481732439438</c:v>
                </c:pt>
                <c:pt idx="399">
                  <c:v>0.69813199999998343</c:v>
                </c:pt>
                <c:pt idx="400">
                  <c:v>0.67984094118108351</c:v>
                </c:pt>
                <c:pt idx="401">
                  <c:v>0.54010982182162015</c:v>
                </c:pt>
                <c:pt idx="402">
                  <c:v>0.40046598958732876</c:v>
                </c:pt>
                <c:pt idx="403">
                  <c:v>0.26083958987922179</c:v>
                </c:pt>
                <c:pt idx="404">
                  <c:v>0.13962639999997423</c:v>
                </c:pt>
                <c:pt idx="405">
                  <c:v>0.12119571439841879</c:v>
                </c:pt>
                <c:pt idx="406">
                  <c:v>-1.8430684680318925E-2</c:v>
                </c:pt>
                <c:pt idx="407">
                  <c:v>-0.15810069624116618</c:v>
                </c:pt>
                <c:pt idx="408">
                  <c:v>-0.29777071786414461</c:v>
                </c:pt>
                <c:pt idx="409">
                  <c:v>-0.41887920000003503</c:v>
                </c:pt>
                <c:pt idx="410">
                  <c:v>-0.43744951034075558</c:v>
                </c:pt>
                <c:pt idx="411">
                  <c:v>-0.57707591200633435</c:v>
                </c:pt>
                <c:pt idx="412">
                  <c:v>-0.71680703160670112</c:v>
                </c:pt>
                <c:pt idx="413">
                  <c:v>-0.85650324444369785</c:v>
                </c:pt>
                <c:pt idx="414">
                  <c:v>-0.97738480000004369</c:v>
                </c:pt>
                <c:pt idx="415">
                  <c:v>-0.99623436451194036</c:v>
                </c:pt>
                <c:pt idx="416">
                  <c:v>-1.1359305772897481</c:v>
                </c:pt>
                <c:pt idx="417">
                  <c:v>-1.2756006004654967</c:v>
                </c:pt>
                <c:pt idx="418">
                  <c:v>-1.4152706217705153</c:v>
                </c:pt>
                <c:pt idx="419">
                  <c:v>-1.5358904000000488</c:v>
                </c:pt>
                <c:pt idx="420">
                  <c:v>-1.5550192171422752</c:v>
                </c:pt>
                <c:pt idx="421">
                  <c:v>-1.6946456171878288</c:v>
                </c:pt>
                <c:pt idx="422">
                  <c:v>-1.8342720159392021</c:v>
                </c:pt>
                <c:pt idx="423">
                  <c:v>-1.9739245636785896</c:v>
                </c:pt>
                <c:pt idx="424">
                  <c:v>-2.0943960000000499</c:v>
                </c:pt>
                <c:pt idx="425">
                  <c:v>-2.11365347674746</c:v>
                </c:pt>
                <c:pt idx="426">
                  <c:v>-2.2533234986800315</c:v>
                </c:pt>
                <c:pt idx="427">
                  <c:v>-2.3930720507546392</c:v>
                </c:pt>
                <c:pt idx="428">
                  <c:v>-2.5327507895144246</c:v>
                </c:pt>
                <c:pt idx="429">
                  <c:v>-2.6529016000000456</c:v>
                </c:pt>
                <c:pt idx="430">
                  <c:v>-2.672449295922549</c:v>
                </c:pt>
                <c:pt idx="431">
                  <c:v>-2.8121804150244682</c:v>
                </c:pt>
                <c:pt idx="432">
                  <c:v>-2.9518068155791166</c:v>
                </c:pt>
                <c:pt idx="433">
                  <c:v>-3.0914947075737222</c:v>
                </c:pt>
                <c:pt idx="434">
                  <c:v>-3.2114072000000347</c:v>
                </c:pt>
                <c:pt idx="435">
                  <c:v>-3.2311294289948802</c:v>
                </c:pt>
                <c:pt idx="436">
                  <c:v>-3.3708518112636789</c:v>
                </c:pt>
                <c:pt idx="437">
                  <c:v>-3.4849180996151388</c:v>
                </c:pt>
                <c:pt idx="438">
                  <c:v>-3.4906600009386355</c:v>
                </c:pt>
                <c:pt idx="439">
                  <c:v>-3.4906600000000005</c:v>
                </c:pt>
                <c:pt idx="440">
                  <c:v>-3.4906600003175128</c:v>
                </c:pt>
                <c:pt idx="441">
                  <c:v>-3.4906600010094748</c:v>
                </c:pt>
                <c:pt idx="442">
                  <c:v>-3.4906599994964793</c:v>
                </c:pt>
                <c:pt idx="443">
                  <c:v>-3.4906600000730745</c:v>
                </c:pt>
                <c:pt idx="444">
                  <c:v>-3.4906600000000005</c:v>
                </c:pt>
                <c:pt idx="445">
                  <c:v>-3.4906599995130199</c:v>
                </c:pt>
                <c:pt idx="446">
                  <c:v>-3.4906599996994601</c:v>
                </c:pt>
                <c:pt idx="447">
                  <c:v>-3.4906599994139627</c:v>
                </c:pt>
                <c:pt idx="448">
                  <c:v>-3.4906599996646355</c:v>
                </c:pt>
                <c:pt idx="449">
                  <c:v>-3.4906600000000005</c:v>
                </c:pt>
                <c:pt idx="450">
                  <c:v>-3.4906600000811903</c:v>
                </c:pt>
                <c:pt idx="451">
                  <c:v>-3.4906600000276562</c:v>
                </c:pt>
                <c:pt idx="452">
                  <c:v>-3.4906599997905219</c:v>
                </c:pt>
                <c:pt idx="453">
                  <c:v>-3.4906599998935155</c:v>
                </c:pt>
                <c:pt idx="454">
                  <c:v>-3.4906599999999997</c:v>
                </c:pt>
                <c:pt idx="455">
                  <c:v>-3.4906600009441409</c:v>
                </c:pt>
                <c:pt idx="456">
                  <c:v>-3.4906600003908701</c:v>
                </c:pt>
                <c:pt idx="457">
                  <c:v>-3.4906600003968014</c:v>
                </c:pt>
                <c:pt idx="458">
                  <c:v>-3.4906600005023622</c:v>
                </c:pt>
                <c:pt idx="459">
                  <c:v>-3.4906599999999997</c:v>
                </c:pt>
                <c:pt idx="460">
                  <c:v>-3.490660000654811</c:v>
                </c:pt>
                <c:pt idx="461">
                  <c:v>-3.4906600002731487</c:v>
                </c:pt>
                <c:pt idx="462">
                  <c:v>-3.490660000810117</c:v>
                </c:pt>
                <c:pt idx="463">
                  <c:v>-3.4906600003830679</c:v>
                </c:pt>
                <c:pt idx="464">
                  <c:v>-3.4906599999999997</c:v>
                </c:pt>
                <c:pt idx="465">
                  <c:v>-3.4906599994600249</c:v>
                </c:pt>
                <c:pt idx="466">
                  <c:v>-3.4906599994735417</c:v>
                </c:pt>
                <c:pt idx="467">
                  <c:v>-3.4906599994615446</c:v>
                </c:pt>
                <c:pt idx="468">
                  <c:v>-3.4906600000837122</c:v>
                </c:pt>
                <c:pt idx="469">
                  <c:v>-3.4906599999999988</c:v>
                </c:pt>
                <c:pt idx="470">
                  <c:v>-3.4906600003587549</c:v>
                </c:pt>
                <c:pt idx="471">
                  <c:v>-3.4906600000387793</c:v>
                </c:pt>
                <c:pt idx="472">
                  <c:v>-3.4906600007219013</c:v>
                </c:pt>
                <c:pt idx="473">
                  <c:v>-3.4906599994786851</c:v>
                </c:pt>
                <c:pt idx="474">
                  <c:v>-3.4906599999999992</c:v>
                </c:pt>
                <c:pt idx="475">
                  <c:v>-3.4906599995009433</c:v>
                </c:pt>
                <c:pt idx="476">
                  <c:v>-3.490659999495167</c:v>
                </c:pt>
                <c:pt idx="477">
                  <c:v>-3.490659999406692</c:v>
                </c:pt>
                <c:pt idx="478">
                  <c:v>-3.4906599997361272</c:v>
                </c:pt>
                <c:pt idx="479">
                  <c:v>-3.4906599999999997</c:v>
                </c:pt>
                <c:pt idx="480">
                  <c:v>-3.4906600001958545</c:v>
                </c:pt>
                <c:pt idx="481">
                  <c:v>-3.490660000657674</c:v>
                </c:pt>
                <c:pt idx="482">
                  <c:v>-3.4906600004605974</c:v>
                </c:pt>
                <c:pt idx="483">
                  <c:v>-3.4906599993544205</c:v>
                </c:pt>
                <c:pt idx="484">
                  <c:v>-3.4906600000000005</c:v>
                </c:pt>
                <c:pt idx="485">
                  <c:v>-3.4906599992116241</c:v>
                </c:pt>
                <c:pt idx="486">
                  <c:v>-3.4906600003045316</c:v>
                </c:pt>
                <c:pt idx="487">
                  <c:v>-3.4906599996042966</c:v>
                </c:pt>
                <c:pt idx="488">
                  <c:v>-3.4906599995162968</c:v>
                </c:pt>
                <c:pt idx="489">
                  <c:v>-3.4906600000000001</c:v>
                </c:pt>
                <c:pt idx="490">
                  <c:v>-3.4906599997308954</c:v>
                </c:pt>
                <c:pt idx="491">
                  <c:v>-3.4906599997346142</c:v>
                </c:pt>
                <c:pt idx="492">
                  <c:v>-3.490659999927638</c:v>
                </c:pt>
                <c:pt idx="493">
                  <c:v>-3.4906599997574785</c:v>
                </c:pt>
                <c:pt idx="494">
                  <c:v>-3.4906599999999992</c:v>
                </c:pt>
                <c:pt idx="495">
                  <c:v>-3.4906600002760459</c:v>
                </c:pt>
                <c:pt idx="496">
                  <c:v>-3.4906599997007874</c:v>
                </c:pt>
                <c:pt idx="497">
                  <c:v>-3.4906600005730364</c:v>
                </c:pt>
                <c:pt idx="498">
                  <c:v>-3.4906600001761912</c:v>
                </c:pt>
                <c:pt idx="499">
                  <c:v>-3.4790244666666497</c:v>
                </c:pt>
                <c:pt idx="500">
                  <c:v>-3.4619596937975463</c:v>
                </c:pt>
                <c:pt idx="501">
                  <c:v>-3.3275175178674425</c:v>
                </c:pt>
                <c:pt idx="502">
                  <c:v>-3.1877602170406893</c:v>
                </c:pt>
                <c:pt idx="503">
                  <c:v>-3.0479941915004871</c:v>
                </c:pt>
                <c:pt idx="504">
                  <c:v>-2.9321543999999524</c:v>
                </c:pt>
                <c:pt idx="505">
                  <c:v>-2.9083131930428472</c:v>
                </c:pt>
                <c:pt idx="506">
                  <c:v>-2.7686431697315066</c:v>
                </c:pt>
                <c:pt idx="507">
                  <c:v>-2.628877144326653</c:v>
                </c:pt>
                <c:pt idx="508">
                  <c:v>-2.489180930372286</c:v>
                </c:pt>
                <c:pt idx="509">
                  <c:v>-2.3736487999999469</c:v>
                </c:pt>
                <c:pt idx="510">
                  <c:v>-2.3494934321916747</c:v>
                </c:pt>
                <c:pt idx="511">
                  <c:v>-2.2097274064355896</c:v>
                </c:pt>
                <c:pt idx="512">
                  <c:v>-2.0700660997358407</c:v>
                </c:pt>
                <c:pt idx="513">
                  <c:v>-1.9303960775328954</c:v>
                </c:pt>
                <c:pt idx="514">
                  <c:v>-1.815143199999947</c:v>
                </c:pt>
                <c:pt idx="515">
                  <c:v>-1.7907085799752704</c:v>
                </c:pt>
                <c:pt idx="516">
                  <c:v>-1.651069978098757</c:v>
                </c:pt>
                <c:pt idx="517">
                  <c:v>-1.5113737647853294</c:v>
                </c:pt>
                <c:pt idx="518">
                  <c:v>-1.3716775520616198</c:v>
                </c:pt>
                <c:pt idx="519">
                  <c:v>-1.2566375999999491</c:v>
                </c:pt>
                <c:pt idx="520">
                  <c:v>-1.2319237265236365</c:v>
                </c:pt>
                <c:pt idx="521">
                  <c:v>-1.0922624207885423</c:v>
                </c:pt>
                <c:pt idx="522">
                  <c:v>-0.95262730542299523</c:v>
                </c:pt>
                <c:pt idx="523">
                  <c:v>-0.81289618492566751</c:v>
                </c:pt>
                <c:pt idx="524">
                  <c:v>-0.69813199999995323</c:v>
                </c:pt>
                <c:pt idx="525">
                  <c:v>-0.67313887536743111</c:v>
                </c:pt>
                <c:pt idx="526">
                  <c:v>-0.53338683589299729</c:v>
                </c:pt>
                <c:pt idx="527">
                  <c:v>-0.39370984234584588</c:v>
                </c:pt>
                <c:pt idx="528">
                  <c:v>-0.25401362865897514</c:v>
                </c:pt>
                <c:pt idx="529">
                  <c:v>-0.13962639999995829</c:v>
                </c:pt>
                <c:pt idx="530">
                  <c:v>-0.11431911448080621</c:v>
                </c:pt>
                <c:pt idx="531">
                  <c:v>2.5446911248132177E-2</c:v>
                </c:pt>
                <c:pt idx="532">
                  <c:v>0.16514312533474493</c:v>
                </c:pt>
                <c:pt idx="533">
                  <c:v>0.304874243627129</c:v>
                </c:pt>
                <c:pt idx="534">
                  <c:v>0.41887920000003687</c:v>
                </c:pt>
                <c:pt idx="535">
                  <c:v>0.44450064352973823</c:v>
                </c:pt>
                <c:pt idx="536">
                  <c:v>0.58423176493871654</c:v>
                </c:pt>
                <c:pt idx="537">
                  <c:v>0.72392797830956224</c:v>
                </c:pt>
                <c:pt idx="538">
                  <c:v>0.86376381795379964</c:v>
                </c:pt>
                <c:pt idx="539">
                  <c:v>0.97738480000003336</c:v>
                </c:pt>
                <c:pt idx="540">
                  <c:v>1.003390217841827</c:v>
                </c:pt>
                <c:pt idx="541">
                  <c:v>1.1430689550724855</c:v>
                </c:pt>
                <c:pt idx="542">
                  <c:v>1.282704070276742</c:v>
                </c:pt>
                <c:pt idx="543">
                  <c:v>1.4224526223558518</c:v>
                </c:pt>
                <c:pt idx="544">
                  <c:v>1.5358904000000295</c:v>
                </c:pt>
                <c:pt idx="545">
                  <c:v>1.5621401632127416</c:v>
                </c:pt>
                <c:pt idx="546">
                  <c:v>1.7018363756794335</c:v>
                </c:pt>
                <c:pt idx="547">
                  <c:v>1.8416024018739434</c:v>
                </c:pt>
                <c:pt idx="548">
                  <c:v>1.9812462344314459</c:v>
                </c:pt>
                <c:pt idx="549">
                  <c:v>2.0943960000000295</c:v>
                </c:pt>
                <c:pt idx="550">
                  <c:v>2.1210035458731777</c:v>
                </c:pt>
                <c:pt idx="551">
                  <c:v>2.2606648514375558</c:v>
                </c:pt>
                <c:pt idx="552">
                  <c:v>2.4003261575760062</c:v>
                </c:pt>
                <c:pt idx="553">
                  <c:v>2.5400398029731792</c:v>
                </c:pt>
                <c:pt idx="554">
                  <c:v>2.6529016000000327</c:v>
                </c:pt>
                <c:pt idx="555">
                  <c:v>2.6797534905350844</c:v>
                </c:pt>
                <c:pt idx="556">
                  <c:v>2.8195195174732444</c:v>
                </c:pt>
                <c:pt idx="557">
                  <c:v>2.9592593530981186</c:v>
                </c:pt>
                <c:pt idx="558">
                  <c:v>3.0989293748534248</c:v>
                </c:pt>
                <c:pt idx="559">
                  <c:v>3.2114072000000391</c:v>
                </c:pt>
                <c:pt idx="560">
                  <c:v>3.2386692554859389</c:v>
                </c:pt>
                <c:pt idx="561">
                  <c:v>3.3783654686440223</c:v>
                </c:pt>
                <c:pt idx="562">
                  <c:v>3.4858897555934627</c:v>
                </c:pt>
                <c:pt idx="563">
                  <c:v>3.4906600008458746</c:v>
                </c:pt>
                <c:pt idx="564">
                  <c:v>3.4906599999999997</c:v>
                </c:pt>
                <c:pt idx="565">
                  <c:v>3.4906600003042851</c:v>
                </c:pt>
                <c:pt idx="566">
                  <c:v>3.4906599991049725</c:v>
                </c:pt>
                <c:pt idx="567">
                  <c:v>3.4906600008425102</c:v>
                </c:pt>
                <c:pt idx="568">
                  <c:v>3.4906599998611023</c:v>
                </c:pt>
                <c:pt idx="569">
                  <c:v>3.4906599999999992</c:v>
                </c:pt>
                <c:pt idx="570">
                  <c:v>3.4906599995346026</c:v>
                </c:pt>
                <c:pt idx="571">
                  <c:v>3.4906599999240497</c:v>
                </c:pt>
                <c:pt idx="572">
                  <c:v>3.4906600003290609</c:v>
                </c:pt>
                <c:pt idx="573">
                  <c:v>3.4906599999390928</c:v>
                </c:pt>
                <c:pt idx="574">
                  <c:v>3.4906600000000001</c:v>
                </c:pt>
                <c:pt idx="575">
                  <c:v>3.490660001013282</c:v>
                </c:pt>
                <c:pt idx="576">
                  <c:v>3.4906599999773107</c:v>
                </c:pt>
                <c:pt idx="577">
                  <c:v>3.4906599995680523</c:v>
                </c:pt>
                <c:pt idx="578">
                  <c:v>3.4906600001493504</c:v>
                </c:pt>
                <c:pt idx="579">
                  <c:v>3.4906600000000005</c:v>
                </c:pt>
                <c:pt idx="580">
                  <c:v>3.4906599996881118</c:v>
                </c:pt>
                <c:pt idx="581">
                  <c:v>3.4906600003306174</c:v>
                </c:pt>
                <c:pt idx="582">
                  <c:v>3.4906599991182632</c:v>
                </c:pt>
                <c:pt idx="583">
                  <c:v>3.4906599992332383</c:v>
                </c:pt>
                <c:pt idx="584">
                  <c:v>3.4906599999999997</c:v>
                </c:pt>
                <c:pt idx="585">
                  <c:v>3.4906600002638015</c:v>
                </c:pt>
                <c:pt idx="586">
                  <c:v>3.4906599999927117</c:v>
                </c:pt>
                <c:pt idx="587">
                  <c:v>3.4906599992451177</c:v>
                </c:pt>
                <c:pt idx="588">
                  <c:v>3.4906600000098518</c:v>
                </c:pt>
                <c:pt idx="589">
                  <c:v>3.4906599999999997</c:v>
                </c:pt>
                <c:pt idx="590">
                  <c:v>3.490660000148301</c:v>
                </c:pt>
                <c:pt idx="591">
                  <c:v>3.4906600000562999</c:v>
                </c:pt>
                <c:pt idx="592">
                  <c:v>3.4906599998334258</c:v>
                </c:pt>
                <c:pt idx="593">
                  <c:v>3.4906600001657853</c:v>
                </c:pt>
                <c:pt idx="594">
                  <c:v>3.4906599999999988</c:v>
                </c:pt>
                <c:pt idx="595">
                  <c:v>3.4906600001748096</c:v>
                </c:pt>
                <c:pt idx="596">
                  <c:v>3.4906599992415108</c:v>
                </c:pt>
                <c:pt idx="597">
                  <c:v>3.4906600002387522</c:v>
                </c:pt>
                <c:pt idx="598">
                  <c:v>3.4906599997370793</c:v>
                </c:pt>
                <c:pt idx="599">
                  <c:v>3.4906600000000001</c:v>
                </c:pt>
                <c:pt idx="600">
                  <c:v>3.4906599992319558</c:v>
                </c:pt>
                <c:pt idx="601">
                  <c:v>3.490659999862844</c:v>
                </c:pt>
                <c:pt idx="602">
                  <c:v>3.4906599998558274</c:v>
                </c:pt>
                <c:pt idx="603">
                  <c:v>3.4906599991992699</c:v>
                </c:pt>
                <c:pt idx="604">
                  <c:v>3.4906599999999979</c:v>
                </c:pt>
                <c:pt idx="605">
                  <c:v>3.490660000087622</c:v>
                </c:pt>
                <c:pt idx="606">
                  <c:v>3.4906599998602585</c:v>
                </c:pt>
                <c:pt idx="607">
                  <c:v>3.4906599995989365</c:v>
                </c:pt>
                <c:pt idx="608">
                  <c:v>3.4906600008039437</c:v>
                </c:pt>
                <c:pt idx="609">
                  <c:v>3.4906600000000001</c:v>
                </c:pt>
                <c:pt idx="610">
                  <c:v>3.4906599998989178</c:v>
                </c:pt>
                <c:pt idx="611">
                  <c:v>3.4906600000711849</c:v>
                </c:pt>
                <c:pt idx="612">
                  <c:v>3.4906599994511867</c:v>
                </c:pt>
                <c:pt idx="613">
                  <c:v>3.4906599994950533</c:v>
                </c:pt>
                <c:pt idx="614">
                  <c:v>3.4906599999999997</c:v>
                </c:pt>
                <c:pt idx="615">
                  <c:v>3.4906599993685168</c:v>
                </c:pt>
                <c:pt idx="616">
                  <c:v>3.4906600002101018</c:v>
                </c:pt>
                <c:pt idx="617">
                  <c:v>3.4906600002328108</c:v>
                </c:pt>
                <c:pt idx="618">
                  <c:v>3.4906599998238734</c:v>
                </c:pt>
                <c:pt idx="619">
                  <c:v>3.4906599999999992</c:v>
                </c:pt>
                <c:pt idx="620">
                  <c:v>3.4906600005740076</c:v>
                </c:pt>
                <c:pt idx="621">
                  <c:v>3.490660000259147</c:v>
                </c:pt>
                <c:pt idx="622">
                  <c:v>3.4906599996632393</c:v>
                </c:pt>
                <c:pt idx="623">
                  <c:v>3.4906599991988636</c:v>
                </c:pt>
                <c:pt idx="624">
                  <c:v>3.4906599999999992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6DA-4949-9CED-96B773104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8945400"/>
        <c:axId val="438947368"/>
      </c:scatterChart>
      <c:valAx>
        <c:axId val="438945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438947368"/>
        <c:crosses val="autoZero"/>
        <c:crossBetween val="midCat"/>
      </c:valAx>
      <c:valAx>
        <c:axId val="4389473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endParaRPr lang="en-US"/>
              </a:p>
            </c:rich>
          </c:tx>
          <c:overlay val="0"/>
        </c:title>
        <c:numFmt formatCode="0.0000E+00" sourceLinked="1"/>
        <c:majorTickMark val="out"/>
        <c:minorTickMark val="none"/>
        <c:tickLblPos val="nextTo"/>
        <c:crossAx val="43894540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Plot5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Sheet1!$C$1:$C$1</c:f>
              <c:strCache>
                <c:ptCount val="1"/>
                <c:pt idx="0">
                  <c:v>omega_SW</c:v>
                </c:pt>
              </c:strCache>
            </c:strRef>
          </c:tx>
          <c:xVal>
            <c:numRef>
              <c:f>Sheet1!$B$2:$B$626</c:f>
              <c:numCache>
                <c:formatCode>0.000</c:formatCode>
                <c:ptCount val="625"/>
                <c:pt idx="0">
                  <c:v>0</c:v>
                </c:pt>
                <c:pt idx="1">
                  <c:v>1.0001249999999918E-2</c:v>
                </c:pt>
                <c:pt idx="2">
                  <c:v>2.0006250000000024E-2</c:v>
                </c:pt>
                <c:pt idx="3">
                  <c:v>3.0014062499999338E-2</c:v>
                </c:pt>
                <c:pt idx="4">
                  <c:v>0.04</c:v>
                </c:pt>
                <c:pt idx="5">
                  <c:v>4.0020000000000007E-2</c:v>
                </c:pt>
                <c:pt idx="6">
                  <c:v>5.0020000000003555E-2</c:v>
                </c:pt>
                <c:pt idx="7">
                  <c:v>6.0022500000006765E-2</c:v>
                </c:pt>
                <c:pt idx="8">
                  <c:v>7.0029687500006668E-2</c:v>
                </c:pt>
                <c:pt idx="9">
                  <c:v>0.08</c:v>
                </c:pt>
                <c:pt idx="10">
                  <c:v>8.002999999999999E-2</c:v>
                </c:pt>
                <c:pt idx="11">
                  <c:v>9.0032499999996823E-2</c:v>
                </c:pt>
                <c:pt idx="12">
                  <c:v>0.10003999999999404</c:v>
                </c:pt>
                <c:pt idx="13">
                  <c:v>0.1100418749999917</c:v>
                </c:pt>
                <c:pt idx="14">
                  <c:v>0.12</c:v>
                </c:pt>
                <c:pt idx="15">
                  <c:v>0.12004999999999998</c:v>
                </c:pt>
                <c:pt idx="16">
                  <c:v>0.13005687499999874</c:v>
                </c:pt>
                <c:pt idx="17">
                  <c:v>0.14006437499999411</c:v>
                </c:pt>
                <c:pt idx="18">
                  <c:v>0.15006687499998955</c:v>
                </c:pt>
                <c:pt idx="19">
                  <c:v>0.16</c:v>
                </c:pt>
                <c:pt idx="20">
                  <c:v>0.16007250000000001</c:v>
                </c:pt>
                <c:pt idx="21">
                  <c:v>0.17007750000000876</c:v>
                </c:pt>
                <c:pt idx="22">
                  <c:v>0.18007750000001682</c:v>
                </c:pt>
                <c:pt idx="23">
                  <c:v>0.19008000000002509</c:v>
                </c:pt>
                <c:pt idx="24">
                  <c:v>0.2</c:v>
                </c:pt>
                <c:pt idx="25">
                  <c:v>0.2000900000000001</c:v>
                </c:pt>
                <c:pt idx="26">
                  <c:v>0.21009500000000914</c:v>
                </c:pt>
                <c:pt idx="27">
                  <c:v>0.22010250000001755</c:v>
                </c:pt>
                <c:pt idx="28">
                  <c:v>0.23010562422077577</c:v>
                </c:pt>
                <c:pt idx="29">
                  <c:v>0.24000000000000002</c:v>
                </c:pt>
                <c:pt idx="30">
                  <c:v>0.24011000000000013</c:v>
                </c:pt>
                <c:pt idx="31">
                  <c:v>0.25011500000000858</c:v>
                </c:pt>
                <c:pt idx="32">
                  <c:v>0.26012000000001956</c:v>
                </c:pt>
                <c:pt idx="33">
                  <c:v>0.27012750000003005</c:v>
                </c:pt>
                <c:pt idx="34">
                  <c:v>0.28000000000000003</c:v>
                </c:pt>
                <c:pt idx="35">
                  <c:v>0.28013000000000016</c:v>
                </c:pt>
                <c:pt idx="36">
                  <c:v>0.29013812422076074</c:v>
                </c:pt>
                <c:pt idx="37">
                  <c:v>0.30014312422077088</c:v>
                </c:pt>
                <c:pt idx="38">
                  <c:v>0.31014812422078103</c:v>
                </c:pt>
                <c:pt idx="39">
                  <c:v>0.32</c:v>
                </c:pt>
                <c:pt idx="40">
                  <c:v>0.32015000000000016</c:v>
                </c:pt>
                <c:pt idx="41">
                  <c:v>0.33015812422076074</c:v>
                </c:pt>
                <c:pt idx="42">
                  <c:v>0.34015924781812001</c:v>
                </c:pt>
                <c:pt idx="43">
                  <c:v>0.35016112281813222</c:v>
                </c:pt>
                <c:pt idx="44">
                  <c:v>0.36</c:v>
                </c:pt>
                <c:pt idx="45">
                  <c:v>0.36017000000000016</c:v>
                </c:pt>
                <c:pt idx="46">
                  <c:v>0.37017750000001093</c:v>
                </c:pt>
                <c:pt idx="47">
                  <c:v>0.38018000000002239</c:v>
                </c:pt>
                <c:pt idx="48">
                  <c:v>0.39018000000003378</c:v>
                </c:pt>
                <c:pt idx="49">
                  <c:v>0.39999999999999997</c:v>
                </c:pt>
                <c:pt idx="50">
                  <c:v>0.40019000000000016</c:v>
                </c:pt>
                <c:pt idx="51">
                  <c:v>0.4101975000000137</c:v>
                </c:pt>
                <c:pt idx="52">
                  <c:v>0.42019750000002704</c:v>
                </c:pt>
                <c:pt idx="53">
                  <c:v>0.43020250000003857</c:v>
                </c:pt>
                <c:pt idx="54">
                  <c:v>0.43999999999999995</c:v>
                </c:pt>
                <c:pt idx="55">
                  <c:v>0.44021000000000016</c:v>
                </c:pt>
                <c:pt idx="56">
                  <c:v>0.45021750000001232</c:v>
                </c:pt>
                <c:pt idx="57">
                  <c:v>0.46021812422077407</c:v>
                </c:pt>
                <c:pt idx="58">
                  <c:v>0.47021812422078685</c:v>
                </c:pt>
                <c:pt idx="59">
                  <c:v>0.47999999999999993</c:v>
                </c:pt>
                <c:pt idx="60">
                  <c:v>0.48022000000000015</c:v>
                </c:pt>
                <c:pt idx="61">
                  <c:v>0.49022250000001549</c:v>
                </c:pt>
                <c:pt idx="62">
                  <c:v>0.50022250000003121</c:v>
                </c:pt>
                <c:pt idx="63">
                  <c:v>0.51022499999999416</c:v>
                </c:pt>
                <c:pt idx="64">
                  <c:v>0.51999999999999991</c:v>
                </c:pt>
                <c:pt idx="65">
                  <c:v>0.52023249999999899</c:v>
                </c:pt>
                <c:pt idx="66">
                  <c:v>0.53023499999996915</c:v>
                </c:pt>
                <c:pt idx="67">
                  <c:v>0.54023749999993265</c:v>
                </c:pt>
                <c:pt idx="68">
                  <c:v>0.55023999999988782</c:v>
                </c:pt>
                <c:pt idx="69">
                  <c:v>0.55999999999999994</c:v>
                </c:pt>
                <c:pt idx="70">
                  <c:v>0.56023999999999885</c:v>
                </c:pt>
                <c:pt idx="71">
                  <c:v>0.57024749999995483</c:v>
                </c:pt>
                <c:pt idx="72">
                  <c:v>0.58025249999991069</c:v>
                </c:pt>
                <c:pt idx="73">
                  <c:v>0.59025999999986556</c:v>
                </c:pt>
                <c:pt idx="74">
                  <c:v>0.6</c:v>
                </c:pt>
                <c:pt idx="75">
                  <c:v>0.60025999999999879</c:v>
                </c:pt>
                <c:pt idx="76">
                  <c:v>0.61026749999995367</c:v>
                </c:pt>
                <c:pt idx="77">
                  <c:v>0.62026812422065936</c:v>
                </c:pt>
                <c:pt idx="78">
                  <c:v>0.63027312422061466</c:v>
                </c:pt>
                <c:pt idx="79">
                  <c:v>0.64</c:v>
                </c:pt>
                <c:pt idx="80">
                  <c:v>0.64027999999999874</c:v>
                </c:pt>
                <c:pt idx="81">
                  <c:v>0.65029999999995425</c:v>
                </c:pt>
                <c:pt idx="82">
                  <c:v>0.66030999999990869</c:v>
                </c:pt>
                <c:pt idx="83">
                  <c:v>0.67031249999986331</c:v>
                </c:pt>
                <c:pt idx="84">
                  <c:v>0.68</c:v>
                </c:pt>
                <c:pt idx="85">
                  <c:v>0.68031999999999859</c:v>
                </c:pt>
                <c:pt idx="86">
                  <c:v>0.69032999999995359</c:v>
                </c:pt>
                <c:pt idx="87">
                  <c:v>0.70033499999990834</c:v>
                </c:pt>
                <c:pt idx="88">
                  <c:v>0.71033749999986295</c:v>
                </c:pt>
                <c:pt idx="89">
                  <c:v>0.72000000000000008</c:v>
                </c:pt>
                <c:pt idx="90">
                  <c:v>0.72033999999999854</c:v>
                </c:pt>
                <c:pt idx="91">
                  <c:v>0.73034249999995315</c:v>
                </c:pt>
                <c:pt idx="92">
                  <c:v>0.74035249999990815</c:v>
                </c:pt>
                <c:pt idx="93">
                  <c:v>0.75036249999986315</c:v>
                </c:pt>
                <c:pt idx="94">
                  <c:v>0.76000000000000012</c:v>
                </c:pt>
                <c:pt idx="95">
                  <c:v>0.76036999999999844</c:v>
                </c:pt>
                <c:pt idx="96">
                  <c:v>0.77037499999995318</c:v>
                </c:pt>
                <c:pt idx="97">
                  <c:v>0.7803774999999078</c:v>
                </c:pt>
                <c:pt idx="98">
                  <c:v>0.79038499999986267</c:v>
                </c:pt>
                <c:pt idx="99">
                  <c:v>0.80000000000000016</c:v>
                </c:pt>
                <c:pt idx="100">
                  <c:v>0.80038999999999838</c:v>
                </c:pt>
                <c:pt idx="101">
                  <c:v>0.81039374844145373</c:v>
                </c:pt>
                <c:pt idx="102">
                  <c:v>0.82039624844141001</c:v>
                </c:pt>
                <c:pt idx="103">
                  <c:v>0.83040124844136476</c:v>
                </c:pt>
                <c:pt idx="104">
                  <c:v>0.84000000000000019</c:v>
                </c:pt>
                <c:pt idx="105">
                  <c:v>0.84040999999999833</c:v>
                </c:pt>
                <c:pt idx="106">
                  <c:v>0.85041249999995294</c:v>
                </c:pt>
                <c:pt idx="107">
                  <c:v>0.86041312422065808</c:v>
                </c:pt>
                <c:pt idx="108">
                  <c:v>0.87041424781796295</c:v>
                </c:pt>
                <c:pt idx="109">
                  <c:v>0.88000000000000023</c:v>
                </c:pt>
                <c:pt idx="110">
                  <c:v>0.88041999999999832</c:v>
                </c:pt>
                <c:pt idx="111">
                  <c:v>0.89042999999995387</c:v>
                </c:pt>
                <c:pt idx="112">
                  <c:v>0.90043171461553395</c:v>
                </c:pt>
                <c:pt idx="113">
                  <c:v>0.91044171461548951</c:v>
                </c:pt>
                <c:pt idx="114">
                  <c:v>0.92000000000000026</c:v>
                </c:pt>
                <c:pt idx="115">
                  <c:v>0.92044999999999821</c:v>
                </c:pt>
                <c:pt idx="116">
                  <c:v>0.93045249999995283</c:v>
                </c:pt>
                <c:pt idx="117">
                  <c:v>0.94045624844140985</c:v>
                </c:pt>
                <c:pt idx="118">
                  <c:v>0.95045724719456881</c:v>
                </c:pt>
                <c:pt idx="119">
                  <c:v>0.9600000000000003</c:v>
                </c:pt>
                <c:pt idx="120">
                  <c:v>0.9604599999999982</c:v>
                </c:pt>
                <c:pt idx="121">
                  <c:v>0.97046562422070581</c:v>
                </c:pt>
                <c:pt idx="122">
                  <c:v>0.98046687266216714</c:v>
                </c:pt>
                <c:pt idx="123">
                  <c:v>0.99047687266212381</c:v>
                </c:pt>
                <c:pt idx="124">
                  <c:v>1.0000000000000002</c:v>
                </c:pt>
                <c:pt idx="125">
                  <c:v>1.0004800000000034</c:v>
                </c:pt>
                <c:pt idx="126">
                  <c:v>1.0104875000000539</c:v>
                </c:pt>
                <c:pt idx="127">
                  <c:v>1.0204900000001034</c:v>
                </c:pt>
                <c:pt idx="128">
                  <c:v>1.0304943750001574</c:v>
                </c:pt>
                <c:pt idx="129">
                  <c:v>1.0400000000000003</c:v>
                </c:pt>
                <c:pt idx="130">
                  <c:v>1.0404975000000019</c:v>
                </c:pt>
                <c:pt idx="131">
                  <c:v>1.0505000000000579</c:v>
                </c:pt>
                <c:pt idx="132">
                  <c:v>1.0605000000001101</c:v>
                </c:pt>
                <c:pt idx="133">
                  <c:v>1.070500624220923</c:v>
                </c:pt>
                <c:pt idx="134">
                  <c:v>1.0800000000000003</c:v>
                </c:pt>
                <c:pt idx="135">
                  <c:v>1.080502500000003</c:v>
                </c:pt>
                <c:pt idx="136">
                  <c:v>1.0905034987532536</c:v>
                </c:pt>
                <c:pt idx="137">
                  <c:v>1.1005084987533114</c:v>
                </c:pt>
                <c:pt idx="138">
                  <c:v>1.110508498753368</c:v>
                </c:pt>
                <c:pt idx="139">
                  <c:v>1.1200000000000003</c:v>
                </c:pt>
                <c:pt idx="140">
                  <c:v>1.1205150000000026</c:v>
                </c:pt>
                <c:pt idx="141">
                  <c:v>1.1305193750000566</c:v>
                </c:pt>
                <c:pt idx="142">
                  <c:v>1.1405243750001122</c:v>
                </c:pt>
                <c:pt idx="143">
                  <c:v>1.1505262500001734</c:v>
                </c:pt>
                <c:pt idx="144">
                  <c:v>1.1600000000000004</c:v>
                </c:pt>
                <c:pt idx="145">
                  <c:v>1.1605300000000038</c:v>
                </c:pt>
                <c:pt idx="146">
                  <c:v>1.1705331242208161</c:v>
                </c:pt>
                <c:pt idx="147">
                  <c:v>1.1805331242208568</c:v>
                </c:pt>
                <c:pt idx="148">
                  <c:v>1.1905349992209073</c:v>
                </c:pt>
                <c:pt idx="149">
                  <c:v>1.2000000000000004</c:v>
                </c:pt>
                <c:pt idx="150">
                  <c:v>1.2005350000000028</c:v>
                </c:pt>
                <c:pt idx="151">
                  <c:v>1.2105375000000589</c:v>
                </c:pt>
                <c:pt idx="152">
                  <c:v>1.2205375000001164</c:v>
                </c:pt>
                <c:pt idx="153">
                  <c:v>1.2305425000001755</c:v>
                </c:pt>
                <c:pt idx="154">
                  <c:v>1.2400000000000004</c:v>
                </c:pt>
                <c:pt idx="155">
                  <c:v>1.2405474999999979</c:v>
                </c:pt>
                <c:pt idx="156">
                  <c:v>1.2505581242208086</c:v>
                </c:pt>
                <c:pt idx="157">
                  <c:v>1.2605656242208658</c:v>
                </c:pt>
                <c:pt idx="158">
                  <c:v>1.2705737484416704</c:v>
                </c:pt>
                <c:pt idx="159">
                  <c:v>1.2800000000000005</c:v>
                </c:pt>
                <c:pt idx="160">
                  <c:v>1.2805775000000026</c:v>
                </c:pt>
                <c:pt idx="161">
                  <c:v>1.2905800000000476</c:v>
                </c:pt>
                <c:pt idx="162">
                  <c:v>1.3005875000001048</c:v>
                </c:pt>
                <c:pt idx="163">
                  <c:v>1.3105900000001631</c:v>
                </c:pt>
                <c:pt idx="164">
                  <c:v>1.3200000000000005</c:v>
                </c:pt>
                <c:pt idx="165">
                  <c:v>1.3206000000000044</c:v>
                </c:pt>
                <c:pt idx="166">
                  <c:v>1.3306031242208145</c:v>
                </c:pt>
                <c:pt idx="167">
                  <c:v>1.3406031242208756</c:v>
                </c:pt>
                <c:pt idx="168">
                  <c:v>1.3506031242209344</c:v>
                </c:pt>
                <c:pt idx="169">
                  <c:v>1.3600000000000005</c:v>
                </c:pt>
                <c:pt idx="170">
                  <c:v>1.3606100000000045</c:v>
                </c:pt>
                <c:pt idx="171">
                  <c:v>1.370610371415502</c:v>
                </c:pt>
                <c:pt idx="172">
                  <c:v>1.3806178714155637</c:v>
                </c:pt>
                <c:pt idx="173">
                  <c:v>1.3906203714156198</c:v>
                </c:pt>
                <c:pt idx="174">
                  <c:v>1.4000000000000006</c:v>
                </c:pt>
                <c:pt idx="175">
                  <c:v>1.4006300000000047</c:v>
                </c:pt>
                <c:pt idx="176">
                  <c:v>1.4106306242208153</c:v>
                </c:pt>
                <c:pt idx="177">
                  <c:v>1.4206381242208792</c:v>
                </c:pt>
                <c:pt idx="178">
                  <c:v>1.4306381242209358</c:v>
                </c:pt>
                <c:pt idx="179">
                  <c:v>1.4400000000000006</c:v>
                </c:pt>
                <c:pt idx="180">
                  <c:v>1.4406450000000037</c:v>
                </c:pt>
                <c:pt idx="181">
                  <c:v>1.4506462484415616</c:v>
                </c:pt>
                <c:pt idx="182">
                  <c:v>1.4606537484416255</c:v>
                </c:pt>
                <c:pt idx="183">
                  <c:v>1.4706537484416866</c:v>
                </c:pt>
                <c:pt idx="184">
                  <c:v>1.4800000000000006</c:v>
                </c:pt>
                <c:pt idx="185">
                  <c:v>1.480660000000005</c:v>
                </c:pt>
                <c:pt idx="186">
                  <c:v>1.4906600000000638</c:v>
                </c:pt>
                <c:pt idx="187">
                  <c:v>1.5006650000001238</c:v>
                </c:pt>
                <c:pt idx="188">
                  <c:v>1.5106650000001738</c:v>
                </c:pt>
                <c:pt idx="189">
                  <c:v>1.5200000000000007</c:v>
                </c:pt>
                <c:pt idx="190">
                  <c:v>1.5206675000000034</c:v>
                </c:pt>
                <c:pt idx="191">
                  <c:v>1.5306700000000595</c:v>
                </c:pt>
                <c:pt idx="192">
                  <c:v>1.5406725000001222</c:v>
                </c:pt>
                <c:pt idx="193">
                  <c:v>1.5506725000001877</c:v>
                </c:pt>
                <c:pt idx="194">
                  <c:v>1.5600000000000007</c:v>
                </c:pt>
                <c:pt idx="195">
                  <c:v>1.5606825000000046</c:v>
                </c:pt>
                <c:pt idx="196">
                  <c:v>1.5706831242208152</c:v>
                </c:pt>
                <c:pt idx="197">
                  <c:v>1.5806856242208802</c:v>
                </c:pt>
                <c:pt idx="198">
                  <c:v>1.5906906242209446</c:v>
                </c:pt>
                <c:pt idx="199">
                  <c:v>1.6000000000000008</c:v>
                </c:pt>
                <c:pt idx="200">
                  <c:v>1.6007000000000053</c:v>
                </c:pt>
                <c:pt idx="201">
                  <c:v>1.610707500000067</c:v>
                </c:pt>
                <c:pt idx="202">
                  <c:v>1.620710000000132</c:v>
                </c:pt>
                <c:pt idx="203">
                  <c:v>1.6307100000001953</c:v>
                </c:pt>
                <c:pt idx="204">
                  <c:v>1.6400000000000008</c:v>
                </c:pt>
                <c:pt idx="205">
                  <c:v>1.6407200000000055</c:v>
                </c:pt>
                <c:pt idx="206">
                  <c:v>1.6507200000000701</c:v>
                </c:pt>
                <c:pt idx="207">
                  <c:v>1.660720624220875</c:v>
                </c:pt>
                <c:pt idx="208">
                  <c:v>1.6707206242209405</c:v>
                </c:pt>
                <c:pt idx="209">
                  <c:v>1.6800000000000008</c:v>
                </c:pt>
                <c:pt idx="210">
                  <c:v>1.6807300000000056</c:v>
                </c:pt>
                <c:pt idx="211">
                  <c:v>1.6907333739091119</c:v>
                </c:pt>
                <c:pt idx="212">
                  <c:v>1.7007358739091769</c:v>
                </c:pt>
                <c:pt idx="213">
                  <c:v>1.7107358739092424</c:v>
                </c:pt>
                <c:pt idx="214">
                  <c:v>1.7200000000000009</c:v>
                </c:pt>
                <c:pt idx="215">
                  <c:v>1.7207425000000052</c:v>
                </c:pt>
                <c:pt idx="216">
                  <c:v>1.7307500000000668</c:v>
                </c:pt>
                <c:pt idx="217">
                  <c:v>1.7407500000001279</c:v>
                </c:pt>
                <c:pt idx="218">
                  <c:v>1.7507525000001929</c:v>
                </c:pt>
                <c:pt idx="219">
                  <c:v>1.7600000000000009</c:v>
                </c:pt>
                <c:pt idx="220">
                  <c:v>1.7607625000000053</c:v>
                </c:pt>
                <c:pt idx="221">
                  <c:v>1.7707650000000703</c:v>
                </c:pt>
                <c:pt idx="222">
                  <c:v>1.7807650000001336</c:v>
                </c:pt>
                <c:pt idx="223">
                  <c:v>1.7907675000001941</c:v>
                </c:pt>
                <c:pt idx="224">
                  <c:v>1.8000000000000009</c:v>
                </c:pt>
                <c:pt idx="225">
                  <c:v>1.800770000000006</c:v>
                </c:pt>
                <c:pt idx="226">
                  <c:v>1.8107750000000704</c:v>
                </c:pt>
                <c:pt idx="227">
                  <c:v>1.8207800000001326</c:v>
                </c:pt>
                <c:pt idx="228">
                  <c:v>1.8307800000001981</c:v>
                </c:pt>
                <c:pt idx="229">
                  <c:v>1.840000000000001</c:v>
                </c:pt>
                <c:pt idx="230">
                  <c:v>1.8407900000000061</c:v>
                </c:pt>
                <c:pt idx="231">
                  <c:v>1.8507925000000711</c:v>
                </c:pt>
                <c:pt idx="232">
                  <c:v>1.8607956242208834</c:v>
                </c:pt>
                <c:pt idx="233">
                  <c:v>1.8707981242209462</c:v>
                </c:pt>
                <c:pt idx="234">
                  <c:v>1.880000000000001</c:v>
                </c:pt>
                <c:pt idx="235">
                  <c:v>1.8808000000000062</c:v>
                </c:pt>
                <c:pt idx="236">
                  <c:v>1.8908050000000707</c:v>
                </c:pt>
                <c:pt idx="237">
                  <c:v>1.900805000000134</c:v>
                </c:pt>
                <c:pt idx="238">
                  <c:v>1.9108050000001973</c:v>
                </c:pt>
                <c:pt idx="239">
                  <c:v>1.920000000000001</c:v>
                </c:pt>
                <c:pt idx="240">
                  <c:v>1.9208100000000063</c:v>
                </c:pt>
                <c:pt idx="241">
                  <c:v>1.9308100000000652</c:v>
                </c:pt>
                <c:pt idx="242">
                  <c:v>1.9408150000001274</c:v>
                </c:pt>
                <c:pt idx="243">
                  <c:v>1.9508225000001913</c:v>
                </c:pt>
                <c:pt idx="244">
                  <c:v>1.9600000000000011</c:v>
                </c:pt>
                <c:pt idx="245">
                  <c:v>1.960832500000006</c:v>
                </c:pt>
                <c:pt idx="246">
                  <c:v>1.9708350000000709</c:v>
                </c:pt>
                <c:pt idx="247">
                  <c:v>1.9808400000001332</c:v>
                </c:pt>
                <c:pt idx="248">
                  <c:v>1.9908400000001987</c:v>
                </c:pt>
                <c:pt idx="249">
                  <c:v>2.0000000000000009</c:v>
                </c:pt>
                <c:pt idx="250">
                  <c:v>2.0008425000000054</c:v>
                </c:pt>
                <c:pt idx="251">
                  <c:v>2.0108425000000691</c:v>
                </c:pt>
                <c:pt idx="252">
                  <c:v>2.0208450000001297</c:v>
                </c:pt>
                <c:pt idx="253">
                  <c:v>2.0308487484416937</c:v>
                </c:pt>
                <c:pt idx="254">
                  <c:v>2.0400000000000009</c:v>
                </c:pt>
                <c:pt idx="255">
                  <c:v>2.0408500000000065</c:v>
                </c:pt>
                <c:pt idx="256">
                  <c:v>2.0508537484415639</c:v>
                </c:pt>
                <c:pt idx="257">
                  <c:v>2.0608587484416283</c:v>
                </c:pt>
                <c:pt idx="258">
                  <c:v>2.0708668726624406</c:v>
                </c:pt>
                <c:pt idx="259">
                  <c:v>2.080000000000001</c:v>
                </c:pt>
                <c:pt idx="260">
                  <c:v>2.0808700000000067</c:v>
                </c:pt>
                <c:pt idx="261">
                  <c:v>2.09087000000007</c:v>
                </c:pt>
                <c:pt idx="262">
                  <c:v>2.1008725000001327</c:v>
                </c:pt>
                <c:pt idx="263">
                  <c:v>2.1108725000001938</c:v>
                </c:pt>
                <c:pt idx="264">
                  <c:v>2.120000000000001</c:v>
                </c:pt>
                <c:pt idx="265">
                  <c:v>2.1208800000000068</c:v>
                </c:pt>
                <c:pt idx="266">
                  <c:v>2.130880873909113</c:v>
                </c:pt>
                <c:pt idx="267">
                  <c:v>2.140885873909173</c:v>
                </c:pt>
                <c:pt idx="268">
                  <c:v>2.1508883739092268</c:v>
                </c:pt>
                <c:pt idx="269">
                  <c:v>2.160000000000001</c:v>
                </c:pt>
                <c:pt idx="270">
                  <c:v>2.1608925000000063</c:v>
                </c:pt>
                <c:pt idx="271">
                  <c:v>2.1708950000000691</c:v>
                </c:pt>
                <c:pt idx="272">
                  <c:v>2.1808962484416226</c:v>
                </c:pt>
                <c:pt idx="273">
                  <c:v>2.1909012484416848</c:v>
                </c:pt>
                <c:pt idx="274">
                  <c:v>2.2000000000000011</c:v>
                </c:pt>
                <c:pt idx="275">
                  <c:v>2.2009025000000064</c:v>
                </c:pt>
                <c:pt idx="276">
                  <c:v>2.2109081242208104</c:v>
                </c:pt>
                <c:pt idx="277">
                  <c:v>2.2209081242208693</c:v>
                </c:pt>
                <c:pt idx="278">
                  <c:v>2.2309081242209325</c:v>
                </c:pt>
                <c:pt idx="279">
                  <c:v>2.2400000000000011</c:v>
                </c:pt>
                <c:pt idx="280">
                  <c:v>2.2409125000000043</c:v>
                </c:pt>
                <c:pt idx="281">
                  <c:v>2.2509150000000671</c:v>
                </c:pt>
                <c:pt idx="282">
                  <c:v>2.2609175000001276</c:v>
                </c:pt>
                <c:pt idx="283">
                  <c:v>2.270925000000187</c:v>
                </c:pt>
                <c:pt idx="284">
                  <c:v>2.2800000000000011</c:v>
                </c:pt>
                <c:pt idx="285">
                  <c:v>2.280930000000005</c:v>
                </c:pt>
                <c:pt idx="286">
                  <c:v>2.2909350000000628</c:v>
                </c:pt>
                <c:pt idx="287">
                  <c:v>2.3009356242208745</c:v>
                </c:pt>
                <c:pt idx="288">
                  <c:v>2.3109375282404998</c:v>
                </c:pt>
                <c:pt idx="289">
                  <c:v>2.3200000000000012</c:v>
                </c:pt>
                <c:pt idx="290">
                  <c:v>2.3209400000000073</c:v>
                </c:pt>
                <c:pt idx="291">
                  <c:v>2.3309475000000601</c:v>
                </c:pt>
                <c:pt idx="292">
                  <c:v>2.3409500000001251</c:v>
                </c:pt>
                <c:pt idx="293">
                  <c:v>2.3509575000001823</c:v>
                </c:pt>
                <c:pt idx="294">
                  <c:v>2.3600000000000012</c:v>
                </c:pt>
                <c:pt idx="295">
                  <c:v>2.3609650000000064</c:v>
                </c:pt>
                <c:pt idx="296">
                  <c:v>2.3709656242208181</c:v>
                </c:pt>
                <c:pt idx="297">
                  <c:v>2.3809666229740793</c:v>
                </c:pt>
                <c:pt idx="298">
                  <c:v>2.3909716229741416</c:v>
                </c:pt>
                <c:pt idx="299">
                  <c:v>2.4000000000000012</c:v>
                </c:pt>
                <c:pt idx="300">
                  <c:v>2.4009725000000071</c:v>
                </c:pt>
                <c:pt idx="301">
                  <c:v>2.4109775000000671</c:v>
                </c:pt>
                <c:pt idx="302">
                  <c:v>2.4209792146157576</c:v>
                </c:pt>
                <c:pt idx="303">
                  <c:v>2.4309867146158193</c:v>
                </c:pt>
                <c:pt idx="304">
                  <c:v>2.4400000000000013</c:v>
                </c:pt>
                <c:pt idx="305">
                  <c:v>2.4409900000000078</c:v>
                </c:pt>
                <c:pt idx="306">
                  <c:v>2.4509950000000678</c:v>
                </c:pt>
                <c:pt idx="307">
                  <c:v>2.4610031242208779</c:v>
                </c:pt>
                <c:pt idx="308">
                  <c:v>2.471006248441689</c:v>
                </c:pt>
                <c:pt idx="309">
                  <c:v>2.4800000000000013</c:v>
                </c:pt>
                <c:pt idx="310">
                  <c:v>2.4810100000000079</c:v>
                </c:pt>
                <c:pt idx="311">
                  <c:v>2.4910118726623121</c:v>
                </c:pt>
                <c:pt idx="312">
                  <c:v>2.5010174968831183</c:v>
                </c:pt>
                <c:pt idx="313">
                  <c:v>2.5110187453246762</c:v>
                </c:pt>
                <c:pt idx="314">
                  <c:v>2.5200000000000014</c:v>
                </c:pt>
                <c:pt idx="315">
                  <c:v>2.5210256242207576</c:v>
                </c:pt>
                <c:pt idx="316">
                  <c:v>2.5310337484415677</c:v>
                </c:pt>
                <c:pt idx="317">
                  <c:v>2.5410368726623789</c:v>
                </c:pt>
                <c:pt idx="318">
                  <c:v>2.5510368726624399</c:v>
                </c:pt>
                <c:pt idx="319">
                  <c:v>2.5600000000000014</c:v>
                </c:pt>
                <c:pt idx="320">
                  <c:v>2.5610400000000082</c:v>
                </c:pt>
                <c:pt idx="321">
                  <c:v>2.5710400000000737</c:v>
                </c:pt>
                <c:pt idx="322">
                  <c:v>2.5810406242208832</c:v>
                </c:pt>
                <c:pt idx="323">
                  <c:v>2.5910412484416927</c:v>
                </c:pt>
                <c:pt idx="324">
                  <c:v>2.6000000000000014</c:v>
                </c:pt>
                <c:pt idx="325">
                  <c:v>2.6010500000000083</c:v>
                </c:pt>
                <c:pt idx="326">
                  <c:v>2.6110500000000716</c:v>
                </c:pt>
                <c:pt idx="327">
                  <c:v>2.6210525000001343</c:v>
                </c:pt>
                <c:pt idx="328">
                  <c:v>2.6310606242209444</c:v>
                </c:pt>
                <c:pt idx="329">
                  <c:v>2.6400000000000015</c:v>
                </c:pt>
                <c:pt idx="330">
                  <c:v>2.6410700000000062</c:v>
                </c:pt>
                <c:pt idx="331">
                  <c:v>2.6510781242208141</c:v>
                </c:pt>
                <c:pt idx="332">
                  <c:v>2.6610806242208769</c:v>
                </c:pt>
                <c:pt idx="333">
                  <c:v>2.6710862484416875</c:v>
                </c:pt>
                <c:pt idx="334">
                  <c:v>2.6800000000000015</c:v>
                </c:pt>
                <c:pt idx="335">
                  <c:v>2.6810900000000086</c:v>
                </c:pt>
                <c:pt idx="336">
                  <c:v>2.6910931242208176</c:v>
                </c:pt>
                <c:pt idx="337">
                  <c:v>2.701098124220882</c:v>
                </c:pt>
                <c:pt idx="338">
                  <c:v>2.711103124220942</c:v>
                </c:pt>
                <c:pt idx="339">
                  <c:v>2.7200000000000015</c:v>
                </c:pt>
                <c:pt idx="340">
                  <c:v>2.7211125000000083</c:v>
                </c:pt>
                <c:pt idx="341">
                  <c:v>2.7311200000000655</c:v>
                </c:pt>
                <c:pt idx="342">
                  <c:v>2.7411231242208678</c:v>
                </c:pt>
                <c:pt idx="343">
                  <c:v>2.7511287484416784</c:v>
                </c:pt>
                <c:pt idx="344">
                  <c:v>2.7600000000000016</c:v>
                </c:pt>
                <c:pt idx="345">
                  <c:v>2.761130000000009</c:v>
                </c:pt>
                <c:pt idx="346">
                  <c:v>2.7711381242208213</c:v>
                </c:pt>
                <c:pt idx="347">
                  <c:v>2.7811431242208813</c:v>
                </c:pt>
                <c:pt idx="348">
                  <c:v>2.7911487484416919</c:v>
                </c:pt>
                <c:pt idx="349">
                  <c:v>2.8000000000000016</c:v>
                </c:pt>
                <c:pt idx="350">
                  <c:v>2.8011500000000091</c:v>
                </c:pt>
                <c:pt idx="351">
                  <c:v>2.8111500000000724</c:v>
                </c:pt>
                <c:pt idx="352">
                  <c:v>2.8211568726623799</c:v>
                </c:pt>
                <c:pt idx="353">
                  <c:v>2.8311568726624432</c:v>
                </c:pt>
                <c:pt idx="354">
                  <c:v>2.8400000000000016</c:v>
                </c:pt>
                <c:pt idx="355">
                  <c:v>2.8411625000000087</c:v>
                </c:pt>
                <c:pt idx="356">
                  <c:v>2.8511650000000714</c:v>
                </c:pt>
                <c:pt idx="357">
                  <c:v>2.8611650000001347</c:v>
                </c:pt>
                <c:pt idx="358">
                  <c:v>2.871170000000197</c:v>
                </c:pt>
                <c:pt idx="359">
                  <c:v>2.8800000000000017</c:v>
                </c:pt>
                <c:pt idx="360">
                  <c:v>2.8811725000000088</c:v>
                </c:pt>
                <c:pt idx="361">
                  <c:v>2.8911725000000676</c:v>
                </c:pt>
                <c:pt idx="362">
                  <c:v>2.9011824968831252</c:v>
                </c:pt>
                <c:pt idx="363">
                  <c:v>2.9111874968831852</c:v>
                </c:pt>
                <c:pt idx="364">
                  <c:v>2.9200000000000017</c:v>
                </c:pt>
                <c:pt idx="365">
                  <c:v>2.9211900000000095</c:v>
                </c:pt>
                <c:pt idx="366">
                  <c:v>2.9311950000000739</c:v>
                </c:pt>
                <c:pt idx="367">
                  <c:v>2.9412025000001378</c:v>
                </c:pt>
                <c:pt idx="368">
                  <c:v>2.9512056242209468</c:v>
                </c:pt>
                <c:pt idx="369">
                  <c:v>2.9600000000000017</c:v>
                </c:pt>
                <c:pt idx="370">
                  <c:v>2.9612125000000091</c:v>
                </c:pt>
                <c:pt idx="371">
                  <c:v>2.971216248441571</c:v>
                </c:pt>
                <c:pt idx="372">
                  <c:v>2.981218748441627</c:v>
                </c:pt>
                <c:pt idx="373">
                  <c:v>2.991221248441692</c:v>
                </c:pt>
                <c:pt idx="374">
                  <c:v>3.0000000000000018</c:v>
                </c:pt>
                <c:pt idx="375">
                  <c:v>3.0012300000000098</c:v>
                </c:pt>
                <c:pt idx="376">
                  <c:v>3.011235749064971</c:v>
                </c:pt>
                <c:pt idx="377">
                  <c:v>3.0212388732857844</c:v>
                </c:pt>
                <c:pt idx="378">
                  <c:v>3.03123887328585</c:v>
                </c:pt>
                <c:pt idx="379">
                  <c:v>3.0400000000000018</c:v>
                </c:pt>
                <c:pt idx="380">
                  <c:v>3.0412400000000099</c:v>
                </c:pt>
                <c:pt idx="381">
                  <c:v>3.0512475000000738</c:v>
                </c:pt>
                <c:pt idx="382">
                  <c:v>3.0612475000001349</c:v>
                </c:pt>
                <c:pt idx="383">
                  <c:v>3.0712568750001967</c:v>
                </c:pt>
                <c:pt idx="384">
                  <c:v>3.0800000000000018</c:v>
                </c:pt>
                <c:pt idx="385">
                  <c:v>3.0812600000000101</c:v>
                </c:pt>
                <c:pt idx="386">
                  <c:v>3.0912681242208135</c:v>
                </c:pt>
                <c:pt idx="387">
                  <c:v>3.1012756242208663</c:v>
                </c:pt>
                <c:pt idx="388">
                  <c:v>3.1112756242209252</c:v>
                </c:pt>
                <c:pt idx="389">
                  <c:v>3.1200000000000019</c:v>
                </c:pt>
                <c:pt idx="390">
                  <c:v>3.1212800000000103</c:v>
                </c:pt>
                <c:pt idx="391">
                  <c:v>3.1312875000000697</c:v>
                </c:pt>
                <c:pt idx="392">
                  <c:v>3.1412950000001336</c:v>
                </c:pt>
                <c:pt idx="393">
                  <c:v>3.1512962484416915</c:v>
                </c:pt>
                <c:pt idx="394">
                  <c:v>3.1600000000000019</c:v>
                </c:pt>
                <c:pt idx="395">
                  <c:v>3.1613000000000104</c:v>
                </c:pt>
                <c:pt idx="396">
                  <c:v>3.1713081242208183</c:v>
                </c:pt>
                <c:pt idx="397">
                  <c:v>3.1813087484416323</c:v>
                </c:pt>
                <c:pt idx="398">
                  <c:v>3.1913087484416955</c:v>
                </c:pt>
                <c:pt idx="399">
                  <c:v>3.200000000000002</c:v>
                </c:pt>
                <c:pt idx="400">
                  <c:v>3.2013100000000105</c:v>
                </c:pt>
                <c:pt idx="401">
                  <c:v>3.21131750000007</c:v>
                </c:pt>
                <c:pt idx="402">
                  <c:v>3.2213187484416257</c:v>
                </c:pt>
                <c:pt idx="403">
                  <c:v>3.2313187484416792</c:v>
                </c:pt>
                <c:pt idx="404">
                  <c:v>3.240000000000002</c:v>
                </c:pt>
                <c:pt idx="405">
                  <c:v>3.2413200000000106</c:v>
                </c:pt>
                <c:pt idx="406">
                  <c:v>3.2513200000000695</c:v>
                </c:pt>
                <c:pt idx="407">
                  <c:v>3.2613231234416298</c:v>
                </c:pt>
                <c:pt idx="408">
                  <c:v>3.2713262476624343</c:v>
                </c:pt>
                <c:pt idx="409">
                  <c:v>3.280000000000002</c:v>
                </c:pt>
                <c:pt idx="410">
                  <c:v>3.2813300000000107</c:v>
                </c:pt>
                <c:pt idx="411">
                  <c:v>3.2913300000000718</c:v>
                </c:pt>
                <c:pt idx="412">
                  <c:v>3.3013375000001339</c:v>
                </c:pt>
                <c:pt idx="413">
                  <c:v>3.3113425000001939</c:v>
                </c:pt>
                <c:pt idx="414">
                  <c:v>3.3200000000000021</c:v>
                </c:pt>
                <c:pt idx="415">
                  <c:v>3.3213500000000109</c:v>
                </c:pt>
                <c:pt idx="416">
                  <c:v>3.3313550000000753</c:v>
                </c:pt>
                <c:pt idx="417">
                  <c:v>3.3413581242208843</c:v>
                </c:pt>
                <c:pt idx="418">
                  <c:v>3.351361248441691</c:v>
                </c:pt>
                <c:pt idx="419">
                  <c:v>3.3600000000000021</c:v>
                </c:pt>
                <c:pt idx="420">
                  <c:v>3.3613700000000111</c:v>
                </c:pt>
                <c:pt idx="421">
                  <c:v>3.3713700000000721</c:v>
                </c:pt>
                <c:pt idx="422">
                  <c:v>3.3813700000001354</c:v>
                </c:pt>
                <c:pt idx="423">
                  <c:v>3.3913718726624427</c:v>
                </c:pt>
                <c:pt idx="424">
                  <c:v>3.4000000000000021</c:v>
                </c:pt>
                <c:pt idx="425">
                  <c:v>3.401379214615639</c:v>
                </c:pt>
                <c:pt idx="426">
                  <c:v>3.4113823388364501</c:v>
                </c:pt>
                <c:pt idx="427">
                  <c:v>3.4213910872780131</c:v>
                </c:pt>
                <c:pt idx="428">
                  <c:v>3.4313948357195727</c:v>
                </c:pt>
                <c:pt idx="429">
                  <c:v>3.4400000000000022</c:v>
                </c:pt>
                <c:pt idx="430">
                  <c:v>3.4414000000000113</c:v>
                </c:pt>
                <c:pt idx="431">
                  <c:v>3.4514075000000686</c:v>
                </c:pt>
                <c:pt idx="432">
                  <c:v>3.4614075000001274</c:v>
                </c:pt>
                <c:pt idx="433">
                  <c:v>3.4714119040197544</c:v>
                </c:pt>
                <c:pt idx="434">
                  <c:v>3.4800000000000022</c:v>
                </c:pt>
                <c:pt idx="435">
                  <c:v>3.4814125000000109</c:v>
                </c:pt>
                <c:pt idx="436">
                  <c:v>3.4914193742208246</c:v>
                </c:pt>
                <c:pt idx="437">
                  <c:v>3.5014243742208868</c:v>
                </c:pt>
                <c:pt idx="438">
                  <c:v>3.5114268742209496</c:v>
                </c:pt>
                <c:pt idx="439">
                  <c:v>3.5200000000000022</c:v>
                </c:pt>
                <c:pt idx="440">
                  <c:v>3.5214325000000111</c:v>
                </c:pt>
                <c:pt idx="441">
                  <c:v>3.5314325000000699</c:v>
                </c:pt>
                <c:pt idx="442">
                  <c:v>3.5414338732857735</c:v>
                </c:pt>
                <c:pt idx="443">
                  <c:v>3.5514413732858223</c:v>
                </c:pt>
                <c:pt idx="444">
                  <c:v>3.5600000000000023</c:v>
                </c:pt>
                <c:pt idx="445">
                  <c:v>3.5614425000000112</c:v>
                </c:pt>
                <c:pt idx="446">
                  <c:v>3.5714450000000717</c:v>
                </c:pt>
                <c:pt idx="447">
                  <c:v>3.5814525000001334</c:v>
                </c:pt>
                <c:pt idx="448">
                  <c:v>3.5914581242209418</c:v>
                </c:pt>
                <c:pt idx="449">
                  <c:v>3.6000000000000023</c:v>
                </c:pt>
                <c:pt idx="450">
                  <c:v>3.6014650000000108</c:v>
                </c:pt>
                <c:pt idx="451">
                  <c:v>3.6114656242208114</c:v>
                </c:pt>
                <c:pt idx="452">
                  <c:v>3.6214743726623722</c:v>
                </c:pt>
                <c:pt idx="453">
                  <c:v>3.6314781211039295</c:v>
                </c:pt>
                <c:pt idx="454">
                  <c:v>3.6400000000000023</c:v>
                </c:pt>
                <c:pt idx="455">
                  <c:v>3.641480000000012</c:v>
                </c:pt>
                <c:pt idx="456">
                  <c:v>3.6514881242208177</c:v>
                </c:pt>
                <c:pt idx="457">
                  <c:v>3.6614937484416217</c:v>
                </c:pt>
                <c:pt idx="458">
                  <c:v>3.6714993726624301</c:v>
                </c:pt>
                <c:pt idx="459">
                  <c:v>3.6800000000000024</c:v>
                </c:pt>
                <c:pt idx="460">
                  <c:v>3.6815025000000117</c:v>
                </c:pt>
                <c:pt idx="461">
                  <c:v>3.6915075000000717</c:v>
                </c:pt>
                <c:pt idx="462">
                  <c:v>3.7015112484416268</c:v>
                </c:pt>
                <c:pt idx="463">
                  <c:v>3.7115137484416896</c:v>
                </c:pt>
                <c:pt idx="464">
                  <c:v>3.7200000000000024</c:v>
                </c:pt>
                <c:pt idx="465">
                  <c:v>3.7215200000000124</c:v>
                </c:pt>
                <c:pt idx="466">
                  <c:v>3.7315250000000768</c:v>
                </c:pt>
                <c:pt idx="467">
                  <c:v>3.7415306242208874</c:v>
                </c:pt>
                <c:pt idx="468">
                  <c:v>3.7515381242209425</c:v>
                </c:pt>
                <c:pt idx="469">
                  <c:v>3.7600000000000025</c:v>
                </c:pt>
                <c:pt idx="470">
                  <c:v>3.7615400000000125</c:v>
                </c:pt>
                <c:pt idx="471">
                  <c:v>3.7715456242208187</c:v>
                </c:pt>
                <c:pt idx="472">
                  <c:v>3.7815543726623773</c:v>
                </c:pt>
                <c:pt idx="473">
                  <c:v>3.7915593726624373</c:v>
                </c:pt>
                <c:pt idx="474">
                  <c:v>3.8000000000000025</c:v>
                </c:pt>
                <c:pt idx="475">
                  <c:v>3.8015656242207623</c:v>
                </c:pt>
                <c:pt idx="476">
                  <c:v>3.811566248441574</c:v>
                </c:pt>
                <c:pt idx="477">
                  <c:v>3.821581248441634</c:v>
                </c:pt>
                <c:pt idx="478">
                  <c:v>3.8315868726624402</c:v>
                </c:pt>
                <c:pt idx="479">
                  <c:v>3.8400000000000025</c:v>
                </c:pt>
                <c:pt idx="480">
                  <c:v>3.8415900000000129</c:v>
                </c:pt>
                <c:pt idx="481">
                  <c:v>3.8516025000000758</c:v>
                </c:pt>
                <c:pt idx="482">
                  <c:v>3.8616075000001358</c:v>
                </c:pt>
                <c:pt idx="483">
                  <c:v>3.8716159987533976</c:v>
                </c:pt>
                <c:pt idx="484">
                  <c:v>3.8800000000000026</c:v>
                </c:pt>
                <c:pt idx="485">
                  <c:v>3.8816250000000077</c:v>
                </c:pt>
                <c:pt idx="486">
                  <c:v>3.8916274992208173</c:v>
                </c:pt>
                <c:pt idx="487">
                  <c:v>3.9016274992208806</c:v>
                </c:pt>
                <c:pt idx="488">
                  <c:v>3.9116318742209457</c:v>
                </c:pt>
                <c:pt idx="489">
                  <c:v>3.9200000000000026</c:v>
                </c:pt>
                <c:pt idx="490">
                  <c:v>3.9216325000000132</c:v>
                </c:pt>
                <c:pt idx="491">
                  <c:v>3.9316412484415713</c:v>
                </c:pt>
                <c:pt idx="492">
                  <c:v>3.9416493726623836</c:v>
                </c:pt>
                <c:pt idx="493">
                  <c:v>3.9516493726624469</c:v>
                </c:pt>
                <c:pt idx="494">
                  <c:v>3.9600000000000026</c:v>
                </c:pt>
                <c:pt idx="495">
                  <c:v>3.9616550000000101</c:v>
                </c:pt>
                <c:pt idx="496">
                  <c:v>3.971660000000059</c:v>
                </c:pt>
                <c:pt idx="497">
                  <c:v>3.9816675000001118</c:v>
                </c:pt>
                <c:pt idx="498">
                  <c:v>3.991673124220918</c:v>
                </c:pt>
                <c:pt idx="499">
                  <c:v>4.0000000000000027</c:v>
                </c:pt>
                <c:pt idx="500">
                  <c:v>4.0016799999999391</c:v>
                </c:pt>
                <c:pt idx="501">
                  <c:v>4.0116842146151876</c:v>
                </c:pt>
                <c:pt idx="502">
                  <c:v>4.021693589614812</c:v>
                </c:pt>
                <c:pt idx="503">
                  <c:v>4.0317035896144331</c:v>
                </c:pt>
                <c:pt idx="504">
                  <c:v>4.0400000000000027</c:v>
                </c:pt>
                <c:pt idx="505">
                  <c:v>4.0417074999999381</c:v>
                </c:pt>
                <c:pt idx="506">
                  <c:v>4.05171062422031</c:v>
                </c:pt>
                <c:pt idx="507">
                  <c:v>4.0617206242199311</c:v>
                </c:pt>
                <c:pt idx="508">
                  <c:v>4.0717256242195523</c:v>
                </c:pt>
                <c:pt idx="509">
                  <c:v>4.0800000000000027</c:v>
                </c:pt>
                <c:pt idx="510">
                  <c:v>4.0817299999999372</c:v>
                </c:pt>
                <c:pt idx="511">
                  <c:v>4.0917399999995583</c:v>
                </c:pt>
                <c:pt idx="512">
                  <c:v>4.1017424999991796</c:v>
                </c:pt>
                <c:pt idx="513">
                  <c:v>4.1117456242195516</c:v>
                </c:pt>
                <c:pt idx="514">
                  <c:v>4.1200000000000028</c:v>
                </c:pt>
                <c:pt idx="515">
                  <c:v>4.1217499999999365</c:v>
                </c:pt>
                <c:pt idx="516">
                  <c:v>4.1317508739086088</c:v>
                </c:pt>
                <c:pt idx="517">
                  <c:v>4.1417558739082301</c:v>
                </c:pt>
                <c:pt idx="518">
                  <c:v>4.1517608739078513</c:v>
                </c:pt>
                <c:pt idx="519">
                  <c:v>4.1600000000000028</c:v>
                </c:pt>
                <c:pt idx="520">
                  <c:v>4.1617699999999358</c:v>
                </c:pt>
                <c:pt idx="521">
                  <c:v>4.1717724999995571</c:v>
                </c:pt>
                <c:pt idx="522">
                  <c:v>4.1817731242199292</c:v>
                </c:pt>
                <c:pt idx="523">
                  <c:v>4.1917806242195503</c:v>
                </c:pt>
                <c:pt idx="524">
                  <c:v>4.2000000000000028</c:v>
                </c:pt>
                <c:pt idx="525">
                  <c:v>4.2017899999999351</c:v>
                </c:pt>
                <c:pt idx="526">
                  <c:v>4.2117989981293578</c:v>
                </c:pt>
                <c:pt idx="527">
                  <c:v>4.2218026217263303</c:v>
                </c:pt>
                <c:pt idx="528">
                  <c:v>4.2318076217259515</c:v>
                </c:pt>
                <c:pt idx="529">
                  <c:v>4.2400000000000029</c:v>
                </c:pt>
                <c:pt idx="530">
                  <c:v>4.2418124999999343</c:v>
                </c:pt>
                <c:pt idx="531">
                  <c:v>4.2518224999995553</c:v>
                </c:pt>
                <c:pt idx="532">
                  <c:v>4.2618274999991765</c:v>
                </c:pt>
                <c:pt idx="533">
                  <c:v>4.2718349999987977</c:v>
                </c:pt>
                <c:pt idx="534">
                  <c:v>4.2800000000000029</c:v>
                </c:pt>
                <c:pt idx="535">
                  <c:v>4.2818349999999334</c:v>
                </c:pt>
                <c:pt idx="536">
                  <c:v>4.2918424999995546</c:v>
                </c:pt>
                <c:pt idx="537">
                  <c:v>4.3018474999991758</c:v>
                </c:pt>
                <c:pt idx="538">
                  <c:v>4.3118624999987967</c:v>
                </c:pt>
                <c:pt idx="539">
                  <c:v>4.3200000000000029</c:v>
                </c:pt>
                <c:pt idx="540">
                  <c:v>4.3218624999999324</c:v>
                </c:pt>
                <c:pt idx="541">
                  <c:v>4.3318662484410551</c:v>
                </c:pt>
                <c:pt idx="542">
                  <c:v>4.3418668726614271</c:v>
                </c:pt>
                <c:pt idx="543">
                  <c:v>4.3518756211025496</c:v>
                </c:pt>
                <c:pt idx="544">
                  <c:v>4.360000000000003</c:v>
                </c:pt>
                <c:pt idx="545">
                  <c:v>4.3618799999999318</c:v>
                </c:pt>
                <c:pt idx="546">
                  <c:v>4.371884999999553</c:v>
                </c:pt>
                <c:pt idx="547">
                  <c:v>4.3818949999991741</c:v>
                </c:pt>
                <c:pt idx="548">
                  <c:v>4.3918962484402968</c:v>
                </c:pt>
                <c:pt idx="549">
                  <c:v>4.400000000000003</c:v>
                </c:pt>
                <c:pt idx="550">
                  <c:v>4.4019056242206815</c:v>
                </c:pt>
                <c:pt idx="551">
                  <c:v>4.4119081242203029</c:v>
                </c:pt>
                <c:pt idx="552">
                  <c:v>4.4219106242199242</c:v>
                </c:pt>
                <c:pt idx="553">
                  <c:v>4.4319168726610467</c:v>
                </c:pt>
                <c:pt idx="554">
                  <c:v>4.4400000000000031</c:v>
                </c:pt>
                <c:pt idx="555">
                  <c:v>4.4419231242206809</c:v>
                </c:pt>
                <c:pt idx="556">
                  <c:v>4.451933124220302</c:v>
                </c:pt>
                <c:pt idx="557">
                  <c:v>4.4619412484406737</c:v>
                </c:pt>
                <c:pt idx="558">
                  <c:v>4.4719443726610457</c:v>
                </c:pt>
                <c:pt idx="559">
                  <c:v>4.4800000000000031</c:v>
                </c:pt>
                <c:pt idx="560">
                  <c:v>4.4819524999999292</c:v>
                </c:pt>
                <c:pt idx="561">
                  <c:v>4.4919574999995504</c:v>
                </c:pt>
                <c:pt idx="562">
                  <c:v>4.5019599999991717</c:v>
                </c:pt>
                <c:pt idx="563">
                  <c:v>4.5119687484402942</c:v>
                </c:pt>
                <c:pt idx="564">
                  <c:v>4.5200000000000031</c:v>
                </c:pt>
                <c:pt idx="565">
                  <c:v>4.5219749999999284</c:v>
                </c:pt>
                <c:pt idx="566">
                  <c:v>4.5319799999995496</c:v>
                </c:pt>
                <c:pt idx="567">
                  <c:v>4.5419899999991706</c:v>
                </c:pt>
                <c:pt idx="568">
                  <c:v>4.5519949999987919</c:v>
                </c:pt>
                <c:pt idx="569">
                  <c:v>4.5600000000000032</c:v>
                </c:pt>
                <c:pt idx="570">
                  <c:v>4.5620024999999274</c:v>
                </c:pt>
                <c:pt idx="571">
                  <c:v>4.5720099999995485</c:v>
                </c:pt>
                <c:pt idx="572">
                  <c:v>4.5820124999991698</c:v>
                </c:pt>
                <c:pt idx="573">
                  <c:v>4.5920224999987909</c:v>
                </c:pt>
                <c:pt idx="574">
                  <c:v>4.6000000000000032</c:v>
                </c:pt>
                <c:pt idx="575">
                  <c:v>4.6020224999999266</c:v>
                </c:pt>
                <c:pt idx="576">
                  <c:v>4.6120318726617997</c:v>
                </c:pt>
                <c:pt idx="577">
                  <c:v>4.6220481211029218</c:v>
                </c:pt>
                <c:pt idx="578">
                  <c:v>4.632055621102543</c:v>
                </c:pt>
                <c:pt idx="579">
                  <c:v>4.6400000000000032</c:v>
                </c:pt>
                <c:pt idx="580">
                  <c:v>4.6420631242206758</c:v>
                </c:pt>
                <c:pt idx="581">
                  <c:v>4.6520643726617985</c:v>
                </c:pt>
                <c:pt idx="582">
                  <c:v>4.6620674968821705</c:v>
                </c:pt>
                <c:pt idx="583">
                  <c:v>4.6720743695440436</c:v>
                </c:pt>
                <c:pt idx="584">
                  <c:v>4.6800000000000033</c:v>
                </c:pt>
                <c:pt idx="585">
                  <c:v>4.6820799999999245</c:v>
                </c:pt>
                <c:pt idx="586">
                  <c:v>4.6920874999995457</c:v>
                </c:pt>
                <c:pt idx="587">
                  <c:v>4.7020956242199174</c:v>
                </c:pt>
                <c:pt idx="588">
                  <c:v>4.7121012484402893</c:v>
                </c:pt>
                <c:pt idx="589">
                  <c:v>4.7200000000000033</c:v>
                </c:pt>
                <c:pt idx="590">
                  <c:v>4.7221049999999236</c:v>
                </c:pt>
                <c:pt idx="591">
                  <c:v>4.7321143726617967</c:v>
                </c:pt>
                <c:pt idx="592">
                  <c:v>4.7421243726614177</c:v>
                </c:pt>
                <c:pt idx="593">
                  <c:v>4.752129372661039</c:v>
                </c:pt>
                <c:pt idx="594">
                  <c:v>4.7600000000000033</c:v>
                </c:pt>
                <c:pt idx="595">
                  <c:v>4.7621324999999226</c:v>
                </c:pt>
                <c:pt idx="596">
                  <c:v>4.7721374999995438</c:v>
                </c:pt>
                <c:pt idx="597">
                  <c:v>4.7821399999991652</c:v>
                </c:pt>
                <c:pt idx="598">
                  <c:v>4.7921449999987864</c:v>
                </c:pt>
                <c:pt idx="599">
                  <c:v>4.8000000000000034</c:v>
                </c:pt>
                <c:pt idx="600">
                  <c:v>4.802149999999922</c:v>
                </c:pt>
                <c:pt idx="601">
                  <c:v>4.8121512484410447</c:v>
                </c:pt>
                <c:pt idx="602">
                  <c:v>4.8221587484406658</c:v>
                </c:pt>
                <c:pt idx="603">
                  <c:v>4.8321687484402869</c:v>
                </c:pt>
                <c:pt idx="604">
                  <c:v>4.8400000000000034</c:v>
                </c:pt>
                <c:pt idx="605">
                  <c:v>4.8421749999999211</c:v>
                </c:pt>
                <c:pt idx="606">
                  <c:v>4.8521774999995424</c:v>
                </c:pt>
                <c:pt idx="607">
                  <c:v>4.8621874999991634</c:v>
                </c:pt>
                <c:pt idx="608">
                  <c:v>4.8721949999987846</c:v>
                </c:pt>
                <c:pt idx="609">
                  <c:v>4.8800000000000034</c:v>
                </c:pt>
                <c:pt idx="610">
                  <c:v>4.8821999999999202</c:v>
                </c:pt>
                <c:pt idx="611">
                  <c:v>4.8922074999995413</c:v>
                </c:pt>
                <c:pt idx="612">
                  <c:v>4.9022099999991626</c:v>
                </c:pt>
                <c:pt idx="613">
                  <c:v>4.9122149999987839</c:v>
                </c:pt>
                <c:pt idx="614">
                  <c:v>4.9200000000000035</c:v>
                </c:pt>
                <c:pt idx="615">
                  <c:v>4.9222199999999194</c:v>
                </c:pt>
                <c:pt idx="616">
                  <c:v>4.9322249999995407</c:v>
                </c:pt>
                <c:pt idx="617">
                  <c:v>4.942227499999162</c:v>
                </c:pt>
                <c:pt idx="618">
                  <c:v>4.9522281242195341</c:v>
                </c:pt>
                <c:pt idx="619">
                  <c:v>4.9600000000000035</c:v>
                </c:pt>
                <c:pt idx="620">
                  <c:v>4.9622349999999189</c:v>
                </c:pt>
                <c:pt idx="621">
                  <c:v>4.9722399999995401</c:v>
                </c:pt>
                <c:pt idx="622">
                  <c:v>4.9822406242199122</c:v>
                </c:pt>
                <c:pt idx="623">
                  <c:v>4.9922506242195333</c:v>
                </c:pt>
                <c:pt idx="624">
                  <c:v>5</c:v>
                </c:pt>
              </c:numCache>
            </c:numRef>
          </c:xVal>
          <c:yVal>
            <c:numRef>
              <c:f>Sheet1!$C$2:$C$626</c:f>
              <c:numCache>
                <c:formatCode>0.0000E+00</c:formatCode>
                <c:ptCount val="625"/>
                <c:pt idx="0">
                  <c:v>5.6350764035766205E-14</c:v>
                </c:pt>
                <c:pt idx="1">
                  <c:v>-0.27179251726014025</c:v>
                </c:pt>
                <c:pt idx="2">
                  <c:v>-0.38280071857662706</c:v>
                </c:pt>
                <c:pt idx="3">
                  <c:v>-0.45786732834443233</c:v>
                </c:pt>
                <c:pt idx="4">
                  <c:v>-0.54752084737684525</c:v>
                </c:pt>
                <c:pt idx="5">
                  <c:v>-0.54752048060914893</c:v>
                </c:pt>
                <c:pt idx="6">
                  <c:v>-0.65825381758334911</c:v>
                </c:pt>
                <c:pt idx="7">
                  <c:v>-0.74759919709941369</c:v>
                </c:pt>
                <c:pt idx="8">
                  <c:v>-0.83134896230389399</c:v>
                </c:pt>
                <c:pt idx="9">
                  <c:v>-0.92593258837674108</c:v>
                </c:pt>
                <c:pt idx="10">
                  <c:v>-0.92593293506947749</c:v>
                </c:pt>
                <c:pt idx="11">
                  <c:v>-1.0703713067494851</c:v>
                </c:pt>
                <c:pt idx="12">
                  <c:v>-1.1940144647573301</c:v>
                </c:pt>
                <c:pt idx="13">
                  <c:v>-1.3527181842459002</c:v>
                </c:pt>
                <c:pt idx="14">
                  <c:v>-1.5287835737068591</c:v>
                </c:pt>
                <c:pt idx="15">
                  <c:v>-1.5269238241641176</c:v>
                </c:pt>
                <c:pt idx="16">
                  <c:v>-1.7104654718399306</c:v>
                </c:pt>
                <c:pt idx="17">
                  <c:v>-1.7490947876819054</c:v>
                </c:pt>
                <c:pt idx="18">
                  <c:v>-1.6872485901517926</c:v>
                </c:pt>
                <c:pt idx="19">
                  <c:v>-1.640013268115659</c:v>
                </c:pt>
                <c:pt idx="20">
                  <c:v>-1.6384967749355959</c:v>
                </c:pt>
                <c:pt idx="21">
                  <c:v>-1.5842267580571612</c:v>
                </c:pt>
                <c:pt idx="22">
                  <c:v>-1.5905253118208611</c:v>
                </c:pt>
                <c:pt idx="23">
                  <c:v>-1.5629934386823048</c:v>
                </c:pt>
                <c:pt idx="24">
                  <c:v>-1.5461276406518165</c:v>
                </c:pt>
                <c:pt idx="25">
                  <c:v>-1.5483761499057018</c:v>
                </c:pt>
                <c:pt idx="26">
                  <c:v>-1.5318179232450251</c:v>
                </c:pt>
                <c:pt idx="27">
                  <c:v>-1.5140024606040079</c:v>
                </c:pt>
                <c:pt idx="28">
                  <c:v>-1.493123552666048</c:v>
                </c:pt>
                <c:pt idx="29">
                  <c:v>-1.4736383430001474</c:v>
                </c:pt>
                <c:pt idx="30">
                  <c:v>-1.4726334340203717</c:v>
                </c:pt>
                <c:pt idx="31">
                  <c:v>-1.4375306694441068</c:v>
                </c:pt>
                <c:pt idx="32">
                  <c:v>-1.4308059614198125</c:v>
                </c:pt>
                <c:pt idx="33">
                  <c:v>-1.412312906251219</c:v>
                </c:pt>
                <c:pt idx="34">
                  <c:v>-1.397236501284989</c:v>
                </c:pt>
                <c:pt idx="35">
                  <c:v>-1.3984479411538977</c:v>
                </c:pt>
                <c:pt idx="36">
                  <c:v>-1.3750186900777366</c:v>
                </c:pt>
                <c:pt idx="37">
                  <c:v>-1.3594271719105422</c:v>
                </c:pt>
                <c:pt idx="38">
                  <c:v>-1.3416723482495161</c:v>
                </c:pt>
                <c:pt idx="39">
                  <c:v>-1.3246550932868977</c:v>
                </c:pt>
                <c:pt idx="40">
                  <c:v>-1.3233405062232997</c:v>
                </c:pt>
                <c:pt idx="41">
                  <c:v>-1.2962973249077943</c:v>
                </c:pt>
                <c:pt idx="42">
                  <c:v>-1.2748586170992833</c:v>
                </c:pt>
                <c:pt idx="43">
                  <c:v>-1.2506088393539658</c:v>
                </c:pt>
                <c:pt idx="44">
                  <c:v>-1.2410247288686151</c:v>
                </c:pt>
                <c:pt idx="45">
                  <c:v>-1.2391485054710327</c:v>
                </c:pt>
                <c:pt idx="46">
                  <c:v>-1.2183356821581226</c:v>
                </c:pt>
                <c:pt idx="47">
                  <c:v>-1.1901072717228747</c:v>
                </c:pt>
                <c:pt idx="48">
                  <c:v>-1.1869292912038456</c:v>
                </c:pt>
                <c:pt idx="49">
                  <c:v>-1.164137315499683</c:v>
                </c:pt>
                <c:pt idx="50">
                  <c:v>-1.163358813453536</c:v>
                </c:pt>
                <c:pt idx="51">
                  <c:v>-1.1284259578408997</c:v>
                </c:pt>
                <c:pt idx="52">
                  <c:v>-1.1209377902465611</c:v>
                </c:pt>
                <c:pt idx="53">
                  <c:v>-1.1041717595839073</c:v>
                </c:pt>
                <c:pt idx="54">
                  <c:v>-1.086001310095065</c:v>
                </c:pt>
                <c:pt idx="55">
                  <c:v>-1.0871809972094784</c:v>
                </c:pt>
                <c:pt idx="56">
                  <c:v>-1.0671665629855744</c:v>
                </c:pt>
                <c:pt idx="57">
                  <c:v>-1.0498897010339994</c:v>
                </c:pt>
                <c:pt idx="58">
                  <c:v>-1.0237418607426336</c:v>
                </c:pt>
                <c:pt idx="59">
                  <c:v>-1.0086727215761213</c:v>
                </c:pt>
                <c:pt idx="60">
                  <c:v>-1.0078706508305961</c:v>
                </c:pt>
                <c:pt idx="61">
                  <c:v>-0.99486587270564641</c:v>
                </c:pt>
                <c:pt idx="62">
                  <c:v>-0.95968119406125829</c:v>
                </c:pt>
                <c:pt idx="63">
                  <c:v>-0.89440491583108594</c:v>
                </c:pt>
                <c:pt idx="64">
                  <c:v>-0.81416609883839874</c:v>
                </c:pt>
                <c:pt idx="65">
                  <c:v>-0.81279270352954436</c:v>
                </c:pt>
                <c:pt idx="66">
                  <c:v>-0.73411045901700944</c:v>
                </c:pt>
                <c:pt idx="67">
                  <c:v>-0.65534187214033612</c:v>
                </c:pt>
                <c:pt idx="68">
                  <c:v>-0.58055034683483875</c:v>
                </c:pt>
                <c:pt idx="69">
                  <c:v>-0.50396049771459872</c:v>
                </c:pt>
                <c:pt idx="70">
                  <c:v>-0.5038348052612297</c:v>
                </c:pt>
                <c:pt idx="71">
                  <c:v>-0.43543031507476554</c:v>
                </c:pt>
                <c:pt idx="72">
                  <c:v>-0.34207642339816891</c:v>
                </c:pt>
                <c:pt idx="73">
                  <c:v>-0.26895870193833665</c:v>
                </c:pt>
                <c:pt idx="74">
                  <c:v>-0.19769094929356165</c:v>
                </c:pt>
                <c:pt idx="75">
                  <c:v>-0.20144588769817304</c:v>
                </c:pt>
                <c:pt idx="76">
                  <c:v>-0.11508759937781698</c:v>
                </c:pt>
                <c:pt idx="77">
                  <c:v>-3.6669090947070278E-2</c:v>
                </c:pt>
                <c:pt idx="78">
                  <c:v>4.1010475825626828E-2</c:v>
                </c:pt>
                <c:pt idx="79">
                  <c:v>0.11555340582743359</c:v>
                </c:pt>
                <c:pt idx="80">
                  <c:v>0.11613664747822576</c:v>
                </c:pt>
                <c:pt idx="81">
                  <c:v>0.19684935367234471</c:v>
                </c:pt>
                <c:pt idx="82">
                  <c:v>0.27373883467395571</c:v>
                </c:pt>
                <c:pt idx="83">
                  <c:v>0.35138396125347188</c:v>
                </c:pt>
                <c:pt idx="84">
                  <c:v>0.4268950550767785</c:v>
                </c:pt>
                <c:pt idx="85">
                  <c:v>0.42891875732867185</c:v>
                </c:pt>
                <c:pt idx="86">
                  <c:v>0.50445734155151545</c:v>
                </c:pt>
                <c:pt idx="87">
                  <c:v>0.58515425319331027</c:v>
                </c:pt>
                <c:pt idx="88">
                  <c:v>0.6622930049977227</c:v>
                </c:pt>
                <c:pt idx="89">
                  <c:v>0.73629604774663127</c:v>
                </c:pt>
                <c:pt idx="90">
                  <c:v>0.7394107048394537</c:v>
                </c:pt>
                <c:pt idx="91">
                  <c:v>0.81661059082447751</c:v>
                </c:pt>
                <c:pt idx="92">
                  <c:v>0.89448033599144972</c:v>
                </c:pt>
                <c:pt idx="93">
                  <c:v>0.97288122974866331</c:v>
                </c:pt>
                <c:pt idx="94">
                  <c:v>1.0409017146834021</c:v>
                </c:pt>
                <c:pt idx="95">
                  <c:v>1.0504194916402778</c:v>
                </c:pt>
                <c:pt idx="96">
                  <c:v>1.1250920989669637</c:v>
                </c:pt>
                <c:pt idx="97">
                  <c:v>1.2049856273613648</c:v>
                </c:pt>
                <c:pt idx="98">
                  <c:v>1.2815801315871649</c:v>
                </c:pt>
                <c:pt idx="99">
                  <c:v>1.3576126346020867</c:v>
                </c:pt>
                <c:pt idx="100">
                  <c:v>1.3653406925918634</c:v>
                </c:pt>
                <c:pt idx="101">
                  <c:v>1.4400617330086216</c:v>
                </c:pt>
                <c:pt idx="102">
                  <c:v>1.5122884186654129</c:v>
                </c:pt>
                <c:pt idx="103">
                  <c:v>1.5926356118381044</c:v>
                </c:pt>
                <c:pt idx="104">
                  <c:v>1.6669209916787329</c:v>
                </c:pt>
                <c:pt idx="105">
                  <c:v>1.6713789550204703</c:v>
                </c:pt>
                <c:pt idx="106">
                  <c:v>1.7475018347810582</c:v>
                </c:pt>
                <c:pt idx="107">
                  <c:v>1.8282093488932598</c:v>
                </c:pt>
                <c:pt idx="108">
                  <c:v>1.9025993840713467</c:v>
                </c:pt>
                <c:pt idx="109">
                  <c:v>1.9774624429733583</c:v>
                </c:pt>
                <c:pt idx="110">
                  <c:v>1.981747377804074</c:v>
                </c:pt>
                <c:pt idx="111">
                  <c:v>2.0589051272830705</c:v>
                </c:pt>
                <c:pt idx="112">
                  <c:v>2.1361505398507794</c:v>
                </c:pt>
                <c:pt idx="113">
                  <c:v>2.2145285026652215</c:v>
                </c:pt>
                <c:pt idx="114">
                  <c:v>2.2878353630042279</c:v>
                </c:pt>
                <c:pt idx="115">
                  <c:v>2.291152959820129</c:v>
                </c:pt>
                <c:pt idx="116">
                  <c:v>2.3689897850161161</c:v>
                </c:pt>
                <c:pt idx="117">
                  <c:v>2.4424040823312549</c:v>
                </c:pt>
                <c:pt idx="118">
                  <c:v>2.528829687174837</c:v>
                </c:pt>
                <c:pt idx="119">
                  <c:v>2.5972847162068469</c:v>
                </c:pt>
                <c:pt idx="120">
                  <c:v>2.6029645909223613</c:v>
                </c:pt>
                <c:pt idx="121">
                  <c:v>2.6781065789596772</c:v>
                </c:pt>
                <c:pt idx="122">
                  <c:v>2.7526931304846491</c:v>
                </c:pt>
                <c:pt idx="123">
                  <c:v>2.8344957481953048</c:v>
                </c:pt>
                <c:pt idx="124">
                  <c:v>2.8948870087296013</c:v>
                </c:pt>
                <c:pt idx="125">
                  <c:v>2.903344365611304</c:v>
                </c:pt>
                <c:pt idx="126">
                  <c:v>2.9267426397035226</c:v>
                </c:pt>
                <c:pt idx="127">
                  <c:v>2.908123467688787</c:v>
                </c:pt>
                <c:pt idx="128">
                  <c:v>2.911916019553876</c:v>
                </c:pt>
                <c:pt idx="129">
                  <c:v>2.9132212060357046</c:v>
                </c:pt>
                <c:pt idx="130">
                  <c:v>2.9274612536118827</c:v>
                </c:pt>
                <c:pt idx="131">
                  <c:v>2.9099678171427903</c:v>
                </c:pt>
                <c:pt idx="132">
                  <c:v>2.9105082108487581</c:v>
                </c:pt>
                <c:pt idx="133">
                  <c:v>2.9067751996034605</c:v>
                </c:pt>
                <c:pt idx="134">
                  <c:v>2.9111015918166747</c:v>
                </c:pt>
                <c:pt idx="135">
                  <c:v>2.9004514910045107</c:v>
                </c:pt>
                <c:pt idx="136">
                  <c:v>2.9099176151827559</c:v>
                </c:pt>
                <c:pt idx="137">
                  <c:v>2.9110896320547419</c:v>
                </c:pt>
                <c:pt idx="138">
                  <c:v>2.903259916295744</c:v>
                </c:pt>
                <c:pt idx="139">
                  <c:v>2.931242321274246</c:v>
                </c:pt>
                <c:pt idx="140">
                  <c:v>2.9292983628236207</c:v>
                </c:pt>
                <c:pt idx="141">
                  <c:v>2.9102661373310292</c:v>
                </c:pt>
                <c:pt idx="142">
                  <c:v>2.9167759813990832</c:v>
                </c:pt>
                <c:pt idx="143">
                  <c:v>2.9073866649209683</c:v>
                </c:pt>
                <c:pt idx="144">
                  <c:v>2.9105252484345558</c:v>
                </c:pt>
                <c:pt idx="145">
                  <c:v>2.9067586520237394</c:v>
                </c:pt>
                <c:pt idx="146">
                  <c:v>2.9073031720983264</c:v>
                </c:pt>
                <c:pt idx="147">
                  <c:v>2.931480526320831</c:v>
                </c:pt>
                <c:pt idx="148">
                  <c:v>2.9103189293119609</c:v>
                </c:pt>
                <c:pt idx="149">
                  <c:v>2.9150946192582308</c:v>
                </c:pt>
                <c:pt idx="150">
                  <c:v>2.9090906364897156</c:v>
                </c:pt>
                <c:pt idx="151">
                  <c:v>2.9106056579215553</c:v>
                </c:pt>
                <c:pt idx="152">
                  <c:v>2.9442221854363537</c:v>
                </c:pt>
                <c:pt idx="153">
                  <c:v>2.9086457755016295</c:v>
                </c:pt>
                <c:pt idx="154">
                  <c:v>2.8953945625104094</c:v>
                </c:pt>
                <c:pt idx="155">
                  <c:v>2.9053299951242422</c:v>
                </c:pt>
                <c:pt idx="156">
                  <c:v>2.908096111564948</c:v>
                </c:pt>
                <c:pt idx="157">
                  <c:v>2.9079493290410796</c:v>
                </c:pt>
                <c:pt idx="158">
                  <c:v>2.9081419505945121</c:v>
                </c:pt>
                <c:pt idx="159">
                  <c:v>2.9259225277558696</c:v>
                </c:pt>
                <c:pt idx="160">
                  <c:v>2.9267568594247431</c:v>
                </c:pt>
                <c:pt idx="161">
                  <c:v>2.9102499700775355</c:v>
                </c:pt>
                <c:pt idx="162">
                  <c:v>2.9092479561468987</c:v>
                </c:pt>
                <c:pt idx="163">
                  <c:v>2.9128903675898519</c:v>
                </c:pt>
                <c:pt idx="164">
                  <c:v>2.9096329236226683</c:v>
                </c:pt>
                <c:pt idx="165">
                  <c:v>2.9109325062833453</c:v>
                </c:pt>
                <c:pt idx="166">
                  <c:v>2.9083668760205912</c:v>
                </c:pt>
                <c:pt idx="167">
                  <c:v>2.9084579994808588</c:v>
                </c:pt>
                <c:pt idx="168">
                  <c:v>2.9128070665247998</c:v>
                </c:pt>
                <c:pt idx="169">
                  <c:v>2.9102933142808145</c:v>
                </c:pt>
                <c:pt idx="170">
                  <c:v>2.9101392126536325</c:v>
                </c:pt>
                <c:pt idx="171">
                  <c:v>2.9137216951949712</c:v>
                </c:pt>
                <c:pt idx="172">
                  <c:v>2.9089203951940465</c:v>
                </c:pt>
                <c:pt idx="173">
                  <c:v>2.9342563295525879</c:v>
                </c:pt>
                <c:pt idx="174">
                  <c:v>2.9109386560033501</c:v>
                </c:pt>
                <c:pt idx="175">
                  <c:v>2.9082553034151823</c:v>
                </c:pt>
                <c:pt idx="176">
                  <c:v>2.9247284075462994</c:v>
                </c:pt>
                <c:pt idx="177">
                  <c:v>2.9082797615868574</c:v>
                </c:pt>
                <c:pt idx="178">
                  <c:v>2.9086075386373818</c:v>
                </c:pt>
                <c:pt idx="179">
                  <c:v>2.9060623558839835</c:v>
                </c:pt>
                <c:pt idx="180">
                  <c:v>2.9228317404277218</c:v>
                </c:pt>
                <c:pt idx="181">
                  <c:v>2.9070631125434949</c:v>
                </c:pt>
                <c:pt idx="182">
                  <c:v>2.90875514901145</c:v>
                </c:pt>
                <c:pt idx="183">
                  <c:v>2.9051195435412667</c:v>
                </c:pt>
                <c:pt idx="184">
                  <c:v>2.9071628038501705</c:v>
                </c:pt>
                <c:pt idx="185">
                  <c:v>2.9098266111410194</c:v>
                </c:pt>
                <c:pt idx="186">
                  <c:v>2.9092030676977094</c:v>
                </c:pt>
                <c:pt idx="187">
                  <c:v>2.8872993064303714</c:v>
                </c:pt>
                <c:pt idx="188">
                  <c:v>2.8763990291887449</c:v>
                </c:pt>
                <c:pt idx="189">
                  <c:v>2.7752269364259945</c:v>
                </c:pt>
                <c:pt idx="190">
                  <c:v>2.7506024055873506</c:v>
                </c:pt>
                <c:pt idx="191">
                  <c:v>2.6945601690697849</c:v>
                </c:pt>
                <c:pt idx="192">
                  <c:v>2.5919748652915655</c:v>
                </c:pt>
                <c:pt idx="193">
                  <c:v>2.513956798393858</c:v>
                </c:pt>
                <c:pt idx="194">
                  <c:v>2.4471228434853698</c:v>
                </c:pt>
                <c:pt idx="195">
                  <c:v>2.4483395357027464</c:v>
                </c:pt>
                <c:pt idx="196">
                  <c:v>2.3679159796289095</c:v>
                </c:pt>
                <c:pt idx="197">
                  <c:v>2.2877634932341198</c:v>
                </c:pt>
                <c:pt idx="198">
                  <c:v>2.2060671228805462</c:v>
                </c:pt>
                <c:pt idx="199">
                  <c:v>2.13231374444055</c:v>
                </c:pt>
                <c:pt idx="200">
                  <c:v>2.1339521951698828</c:v>
                </c:pt>
                <c:pt idx="201">
                  <c:v>2.0490743469605301</c:v>
                </c:pt>
                <c:pt idx="202">
                  <c:v>1.9740861714278168</c:v>
                </c:pt>
                <c:pt idx="203">
                  <c:v>1.8915743947454005</c:v>
                </c:pt>
                <c:pt idx="204">
                  <c:v>1.8224213381370051</c:v>
                </c:pt>
                <c:pt idx="205">
                  <c:v>1.8179827016648713</c:v>
                </c:pt>
                <c:pt idx="206">
                  <c:v>1.7508089254269168</c:v>
                </c:pt>
                <c:pt idx="207">
                  <c:v>1.6901028513656571</c:v>
                </c:pt>
                <c:pt idx="208">
                  <c:v>1.5919832233412086</c:v>
                </c:pt>
                <c:pt idx="209">
                  <c:v>1.5132186123046327</c:v>
                </c:pt>
                <c:pt idx="210">
                  <c:v>1.5024913506910376</c:v>
                </c:pt>
                <c:pt idx="211">
                  <c:v>1.4326297897259173</c:v>
                </c:pt>
                <c:pt idx="212">
                  <c:v>1.3500159558374623</c:v>
                </c:pt>
                <c:pt idx="213">
                  <c:v>1.2753672143774639</c:v>
                </c:pt>
                <c:pt idx="214">
                  <c:v>1.2015240494594928</c:v>
                </c:pt>
                <c:pt idx="215">
                  <c:v>1.1958144897704799</c:v>
                </c:pt>
                <c:pt idx="216">
                  <c:v>1.1727657797431581</c:v>
                </c:pt>
                <c:pt idx="217">
                  <c:v>1.0406236623154705</c:v>
                </c:pt>
                <c:pt idx="218">
                  <c:v>0.96380644438471152</c:v>
                </c:pt>
                <c:pt idx="219">
                  <c:v>0.89246467215447123</c:v>
                </c:pt>
                <c:pt idx="220">
                  <c:v>0.88550006898508637</c:v>
                </c:pt>
                <c:pt idx="221">
                  <c:v>0.81372860655319168</c:v>
                </c:pt>
                <c:pt idx="222">
                  <c:v>0.73002231917180194</c:v>
                </c:pt>
                <c:pt idx="223">
                  <c:v>0.69142691218700492</c:v>
                </c:pt>
                <c:pt idx="224">
                  <c:v>0.58388057805209148</c:v>
                </c:pt>
                <c:pt idx="225">
                  <c:v>0.57540182689087771</c:v>
                </c:pt>
                <c:pt idx="226">
                  <c:v>0.50019924692152851</c:v>
                </c:pt>
                <c:pt idx="227">
                  <c:v>0.42162783517581842</c:v>
                </c:pt>
                <c:pt idx="228">
                  <c:v>0.34806182705052019</c:v>
                </c:pt>
                <c:pt idx="229">
                  <c:v>0.273818832265113</c:v>
                </c:pt>
                <c:pt idx="230">
                  <c:v>0.26436035651437795</c:v>
                </c:pt>
                <c:pt idx="231">
                  <c:v>0.18279730650959913</c:v>
                </c:pt>
                <c:pt idx="232">
                  <c:v>0.10412400885151718</c:v>
                </c:pt>
                <c:pt idx="233">
                  <c:v>-1.1073974447505521E-2</c:v>
                </c:pt>
                <c:pt idx="234">
                  <c:v>-4.2084128912269265E-2</c:v>
                </c:pt>
                <c:pt idx="235">
                  <c:v>-4.5820453968361305E-2</c:v>
                </c:pt>
                <c:pt idx="236">
                  <c:v>-0.12305422906366607</c:v>
                </c:pt>
                <c:pt idx="237">
                  <c:v>-0.19748052222293611</c:v>
                </c:pt>
                <c:pt idx="238">
                  <c:v>-0.28316973435726395</c:v>
                </c:pt>
                <c:pt idx="239">
                  <c:v>-0.34637008054602203</c:v>
                </c:pt>
                <c:pt idx="240">
                  <c:v>-0.36229788692916626</c:v>
                </c:pt>
                <c:pt idx="241">
                  <c:v>-0.42803481623564565</c:v>
                </c:pt>
                <c:pt idx="242">
                  <c:v>-0.51034229820292287</c:v>
                </c:pt>
                <c:pt idx="243">
                  <c:v>-0.58990893196686156</c:v>
                </c:pt>
                <c:pt idx="244">
                  <c:v>-0.66108566850474637</c:v>
                </c:pt>
                <c:pt idx="245">
                  <c:v>-0.66468504939442363</c:v>
                </c:pt>
                <c:pt idx="246">
                  <c:v>-0.72126663737626484</c:v>
                </c:pt>
                <c:pt idx="247">
                  <c:v>-0.81854074718584036</c:v>
                </c:pt>
                <c:pt idx="248">
                  <c:v>-0.89827956019389898</c:v>
                </c:pt>
                <c:pt idx="249">
                  <c:v>-0.96654965955001892</c:v>
                </c:pt>
                <c:pt idx="250">
                  <c:v>-0.94210597391352635</c:v>
                </c:pt>
                <c:pt idx="251">
                  <c:v>-0.97045160253459883</c:v>
                </c:pt>
                <c:pt idx="252">
                  <c:v>-0.97663679184157337</c:v>
                </c:pt>
                <c:pt idx="253">
                  <c:v>-0.96918900284622578</c:v>
                </c:pt>
                <c:pt idx="254">
                  <c:v>-0.97465118981503851</c:v>
                </c:pt>
                <c:pt idx="255">
                  <c:v>-0.96960688832289332</c:v>
                </c:pt>
                <c:pt idx="256">
                  <c:v>-0.97763174055826896</c:v>
                </c:pt>
                <c:pt idx="257">
                  <c:v>-0.96188035216075551</c:v>
                </c:pt>
                <c:pt idx="258">
                  <c:v>-0.96909720319564441</c:v>
                </c:pt>
                <c:pt idx="259">
                  <c:v>-0.96839769546620513</c:v>
                </c:pt>
                <c:pt idx="260">
                  <c:v>-0.96412098431074256</c:v>
                </c:pt>
                <c:pt idx="261">
                  <c:v>-0.96679229335950656</c:v>
                </c:pt>
                <c:pt idx="262">
                  <c:v>-0.97179139765354072</c:v>
                </c:pt>
                <c:pt idx="263">
                  <c:v>-0.96952831373363524</c:v>
                </c:pt>
                <c:pt idx="264">
                  <c:v>-0.97121700182283011</c:v>
                </c:pt>
                <c:pt idx="265">
                  <c:v>-0.96621608189443753</c:v>
                </c:pt>
                <c:pt idx="266">
                  <c:v>-0.97048262698029963</c:v>
                </c:pt>
                <c:pt idx="267">
                  <c:v>-0.97432970326928159</c:v>
                </c:pt>
                <c:pt idx="268">
                  <c:v>-0.97274810375955323</c:v>
                </c:pt>
                <c:pt idx="269">
                  <c:v>-0.95832612926155158</c:v>
                </c:pt>
                <c:pt idx="270">
                  <c:v>-0.96110744970855555</c:v>
                </c:pt>
                <c:pt idx="271">
                  <c:v>-0.97018641653055948</c:v>
                </c:pt>
                <c:pt idx="272">
                  <c:v>-0.96865365595198272</c:v>
                </c:pt>
                <c:pt idx="273">
                  <c:v>-0.96820123489498322</c:v>
                </c:pt>
                <c:pt idx="274">
                  <c:v>-0.9709619730932344</c:v>
                </c:pt>
                <c:pt idx="275">
                  <c:v>-0.96882520234277103</c:v>
                </c:pt>
                <c:pt idx="276">
                  <c:v>-0.97038988185634933</c:v>
                </c:pt>
                <c:pt idx="277">
                  <c:v>-0.96956477570003741</c:v>
                </c:pt>
                <c:pt idx="278">
                  <c:v>-0.96139148526713736</c:v>
                </c:pt>
                <c:pt idx="279">
                  <c:v>-0.97183877638562821</c:v>
                </c:pt>
                <c:pt idx="280">
                  <c:v>-0.97980298985178316</c:v>
                </c:pt>
                <c:pt idx="281">
                  <c:v>-0.97377795470754536</c:v>
                </c:pt>
                <c:pt idx="282">
                  <c:v>-0.9656264365365812</c:v>
                </c:pt>
                <c:pt idx="283">
                  <c:v>-0.96689423289495557</c:v>
                </c:pt>
                <c:pt idx="284">
                  <c:v>-0.98317217262215739</c:v>
                </c:pt>
                <c:pt idx="285">
                  <c:v>-0.96570028525106832</c:v>
                </c:pt>
                <c:pt idx="286">
                  <c:v>-0.96592280851356704</c:v>
                </c:pt>
                <c:pt idx="287">
                  <c:v>-0.968216530040098</c:v>
                </c:pt>
                <c:pt idx="288">
                  <c:v>-0.9690469249698016</c:v>
                </c:pt>
                <c:pt idx="289">
                  <c:v>-0.96883489339936169</c:v>
                </c:pt>
                <c:pt idx="290">
                  <c:v>-0.97473874727788667</c:v>
                </c:pt>
                <c:pt idx="291">
                  <c:v>-0.96992586756566113</c:v>
                </c:pt>
                <c:pt idx="292">
                  <c:v>-0.96853152857264435</c:v>
                </c:pt>
                <c:pt idx="293">
                  <c:v>-0.96792638606944637</c:v>
                </c:pt>
                <c:pt idx="294">
                  <c:v>-0.96789154296559887</c:v>
                </c:pt>
                <c:pt idx="295">
                  <c:v>-0.96226378953730063</c:v>
                </c:pt>
                <c:pt idx="296">
                  <c:v>-0.9663881381229702</c:v>
                </c:pt>
                <c:pt idx="297">
                  <c:v>-0.95522356209891335</c:v>
                </c:pt>
                <c:pt idx="298">
                  <c:v>-0.96970615015972617</c:v>
                </c:pt>
                <c:pt idx="299">
                  <c:v>-0.9737642320200669</c:v>
                </c:pt>
                <c:pt idx="300">
                  <c:v>-0.95955547941864727</c:v>
                </c:pt>
                <c:pt idx="301">
                  <c:v>-0.97369290293308408</c:v>
                </c:pt>
                <c:pt idx="302">
                  <c:v>-0.96958673148121999</c:v>
                </c:pt>
                <c:pt idx="303">
                  <c:v>-0.97287046967736124</c:v>
                </c:pt>
                <c:pt idx="304">
                  <c:v>-0.96727399878657416</c:v>
                </c:pt>
                <c:pt idx="305">
                  <c:v>-0.97044909543528324</c:v>
                </c:pt>
                <c:pt idx="306">
                  <c:v>-0.9879619203585801</c:v>
                </c:pt>
                <c:pt idx="307">
                  <c:v>-0.96651955000057066</c:v>
                </c:pt>
                <c:pt idx="308">
                  <c:v>-0.96685066755312221</c:v>
                </c:pt>
                <c:pt idx="309">
                  <c:v>-0.97163093070574247</c:v>
                </c:pt>
                <c:pt idx="310">
                  <c:v>-0.97262637324654377</c:v>
                </c:pt>
                <c:pt idx="311">
                  <c:v>-0.95217199601532387</c:v>
                </c:pt>
                <c:pt idx="312">
                  <c:v>-0.96615469248138452</c:v>
                </c:pt>
                <c:pt idx="313">
                  <c:v>-0.95088289499609691</c:v>
                </c:pt>
                <c:pt idx="314">
                  <c:v>-0.96809031723067152</c:v>
                </c:pt>
                <c:pt idx="315">
                  <c:v>-0.95535673297968082</c:v>
                </c:pt>
                <c:pt idx="316">
                  <c:v>-0.95627368947868885</c:v>
                </c:pt>
                <c:pt idx="317">
                  <c:v>-0.96637719832063651</c:v>
                </c:pt>
                <c:pt idx="318">
                  <c:v>-0.96456606385932664</c:v>
                </c:pt>
                <c:pt idx="319">
                  <c:v>-0.96814252183766836</c:v>
                </c:pt>
                <c:pt idx="320">
                  <c:v>-0.968981946375713</c:v>
                </c:pt>
                <c:pt idx="321">
                  <c:v>-0.97521269296928603</c:v>
                </c:pt>
                <c:pt idx="322">
                  <c:v>-0.96862674980905439</c:v>
                </c:pt>
                <c:pt idx="323">
                  <c:v>-0.97047372073626836</c:v>
                </c:pt>
                <c:pt idx="324">
                  <c:v>-0.97087711173589397</c:v>
                </c:pt>
                <c:pt idx="325">
                  <c:v>-0.97018565322067019</c:v>
                </c:pt>
                <c:pt idx="326">
                  <c:v>-0.97361627812532747</c:v>
                </c:pt>
                <c:pt idx="327">
                  <c:v>-0.96384341920043004</c:v>
                </c:pt>
                <c:pt idx="328">
                  <c:v>-0.96898410575016602</c:v>
                </c:pt>
                <c:pt idx="329">
                  <c:v>-0.97288198845016205</c:v>
                </c:pt>
                <c:pt idx="330">
                  <c:v>-0.95519211655031622</c:v>
                </c:pt>
                <c:pt idx="331">
                  <c:v>-0.96525771588781506</c:v>
                </c:pt>
                <c:pt idx="332">
                  <c:v>-0.9254108519593669</c:v>
                </c:pt>
                <c:pt idx="333">
                  <c:v>-0.97076870612993005</c:v>
                </c:pt>
                <c:pt idx="334">
                  <c:v>-0.96956713267884231</c:v>
                </c:pt>
                <c:pt idx="335">
                  <c:v>-0.96952287673442838</c:v>
                </c:pt>
                <c:pt idx="336">
                  <c:v>-0.95935763936830576</c:v>
                </c:pt>
                <c:pt idx="337">
                  <c:v>-0.96541690852235518</c:v>
                </c:pt>
                <c:pt idx="338">
                  <c:v>-0.96728929471971548</c:v>
                </c:pt>
                <c:pt idx="339">
                  <c:v>-0.96471500347514205</c:v>
                </c:pt>
                <c:pt idx="340">
                  <c:v>-0.96920957629110804</c:v>
                </c:pt>
                <c:pt idx="341">
                  <c:v>-0.97152456581159774</c:v>
                </c:pt>
                <c:pt idx="342">
                  <c:v>-0.97022840325259652</c:v>
                </c:pt>
                <c:pt idx="343">
                  <c:v>-0.96454140284566448</c:v>
                </c:pt>
                <c:pt idx="344">
                  <c:v>-0.97012660267809414</c:v>
                </c:pt>
                <c:pt idx="345">
                  <c:v>-0.97160145844044787</c:v>
                </c:pt>
                <c:pt idx="346">
                  <c:v>-0.97613751231233203</c:v>
                </c:pt>
                <c:pt idx="347">
                  <c:v>-0.96929145230874358</c:v>
                </c:pt>
                <c:pt idx="348">
                  <c:v>-0.96864224333037163</c:v>
                </c:pt>
                <c:pt idx="349">
                  <c:v>-0.96913701967376875</c:v>
                </c:pt>
                <c:pt idx="350">
                  <c:v>-0.96960957655694202</c:v>
                </c:pt>
                <c:pt idx="351">
                  <c:v>-0.97000753666893946</c:v>
                </c:pt>
                <c:pt idx="352">
                  <c:v>-0.96434109341440233</c:v>
                </c:pt>
                <c:pt idx="353">
                  <c:v>-0.96952407704368981</c:v>
                </c:pt>
                <c:pt idx="354">
                  <c:v>-0.9691756837131984</c:v>
                </c:pt>
                <c:pt idx="355">
                  <c:v>-0.96359695408426038</c:v>
                </c:pt>
                <c:pt idx="356">
                  <c:v>-0.96457407213216262</c:v>
                </c:pt>
                <c:pt idx="357">
                  <c:v>-0.96939512779223325</c:v>
                </c:pt>
                <c:pt idx="358">
                  <c:v>-0.96277443322691625</c:v>
                </c:pt>
                <c:pt idx="359">
                  <c:v>-0.96688847979695225</c:v>
                </c:pt>
                <c:pt idx="360">
                  <c:v>-0.96188536771475752</c:v>
                </c:pt>
                <c:pt idx="361">
                  <c:v>-0.9722159780549352</c:v>
                </c:pt>
                <c:pt idx="362">
                  <c:v>-0.97017063058098296</c:v>
                </c:pt>
                <c:pt idx="363">
                  <c:v>-0.94850334913813383</c:v>
                </c:pt>
                <c:pt idx="364">
                  <c:v>-0.97527722365406067</c:v>
                </c:pt>
                <c:pt idx="365">
                  <c:v>-0.96563278101930461</c:v>
                </c:pt>
                <c:pt idx="366">
                  <c:v>-0.96935450061934869</c:v>
                </c:pt>
                <c:pt idx="367">
                  <c:v>-0.9685114408507004</c:v>
                </c:pt>
                <c:pt idx="368">
                  <c:v>-0.94793672627818026</c:v>
                </c:pt>
                <c:pt idx="369">
                  <c:v>-0.96964281239178451</c:v>
                </c:pt>
                <c:pt idx="370">
                  <c:v>-0.96672890093707808</c:v>
                </c:pt>
                <c:pt idx="371">
                  <c:v>-0.96669781795849807</c:v>
                </c:pt>
                <c:pt idx="372">
                  <c:v>-0.97575180767148539</c:v>
                </c:pt>
                <c:pt idx="373">
                  <c:v>-0.96444567799748238</c:v>
                </c:pt>
                <c:pt idx="374">
                  <c:v>-0.97257123820635816</c:v>
                </c:pt>
                <c:pt idx="375">
                  <c:v>-0.97304272535684999</c:v>
                </c:pt>
                <c:pt idx="376">
                  <c:v>-1.0139950096826409</c:v>
                </c:pt>
                <c:pt idx="377">
                  <c:v>-1.0530250138288975</c:v>
                </c:pt>
                <c:pt idx="378">
                  <c:v>-1.0910451660677492</c:v>
                </c:pt>
                <c:pt idx="379">
                  <c:v>-1.1204342867194674</c:v>
                </c:pt>
                <c:pt idx="380">
                  <c:v>-1.1300341977624546</c:v>
                </c:pt>
                <c:pt idx="381">
                  <c:v>-1.1682346211873607</c:v>
                </c:pt>
                <c:pt idx="382">
                  <c:v>-1.2059610329304351</c:v>
                </c:pt>
                <c:pt idx="383">
                  <c:v>-1.2455076353487773</c:v>
                </c:pt>
                <c:pt idx="384">
                  <c:v>-1.2803743253795492</c:v>
                </c:pt>
                <c:pt idx="385">
                  <c:v>-1.2843166395280927</c:v>
                </c:pt>
                <c:pt idx="386">
                  <c:v>-1.3229622389247413</c:v>
                </c:pt>
                <c:pt idx="387">
                  <c:v>-1.3605136683804215</c:v>
                </c:pt>
                <c:pt idx="388">
                  <c:v>-1.4003199812509002</c:v>
                </c:pt>
                <c:pt idx="389">
                  <c:v>-1.435683580668986</c:v>
                </c:pt>
                <c:pt idx="390">
                  <c:v>-1.4399322611127081</c:v>
                </c:pt>
                <c:pt idx="391">
                  <c:v>-1.478414403704176</c:v>
                </c:pt>
                <c:pt idx="392">
                  <c:v>-1.5142154242174644</c:v>
                </c:pt>
                <c:pt idx="393">
                  <c:v>-1.5574148166967299</c:v>
                </c:pt>
                <c:pt idx="394">
                  <c:v>-1.5926523292446459</c:v>
                </c:pt>
                <c:pt idx="395">
                  <c:v>-1.595137544499577</c:v>
                </c:pt>
                <c:pt idx="396">
                  <c:v>-1.6241805915103569</c:v>
                </c:pt>
                <c:pt idx="397">
                  <c:v>-1.6720929920089602</c:v>
                </c:pt>
                <c:pt idx="398">
                  <c:v>-1.7089762397073218</c:v>
                </c:pt>
                <c:pt idx="399">
                  <c:v>-1.7477811380115347</c:v>
                </c:pt>
                <c:pt idx="400">
                  <c:v>-1.7502528285681427</c:v>
                </c:pt>
                <c:pt idx="401">
                  <c:v>-1.7675901845096011</c:v>
                </c:pt>
                <c:pt idx="402">
                  <c:v>-1.811474038508696</c:v>
                </c:pt>
                <c:pt idx="403">
                  <c:v>-1.8654080002946449</c:v>
                </c:pt>
                <c:pt idx="404">
                  <c:v>-1.8971281534202955</c:v>
                </c:pt>
                <c:pt idx="405">
                  <c:v>-1.9066593868249693</c:v>
                </c:pt>
                <c:pt idx="406">
                  <c:v>-1.9435412351561514</c:v>
                </c:pt>
                <c:pt idx="407">
                  <c:v>-1.9642753066941734</c:v>
                </c:pt>
                <c:pt idx="408">
                  <c:v>-2.0222718154874886</c:v>
                </c:pt>
                <c:pt idx="409">
                  <c:v>-2.0551738603122054</c:v>
                </c:pt>
                <c:pt idx="410">
                  <c:v>-2.0662651995579564</c:v>
                </c:pt>
                <c:pt idx="411">
                  <c:v>-2.0991019370107105</c:v>
                </c:pt>
                <c:pt idx="412">
                  <c:v>-2.1366987184551505</c:v>
                </c:pt>
                <c:pt idx="413">
                  <c:v>-2.1767175477679621</c:v>
                </c:pt>
                <c:pt idx="414">
                  <c:v>-2.2031443589502104</c:v>
                </c:pt>
                <c:pt idx="415">
                  <c:v>-2.2100326020235994</c:v>
                </c:pt>
                <c:pt idx="416">
                  <c:v>-2.2557865038648113</c:v>
                </c:pt>
                <c:pt idx="417">
                  <c:v>-2.2940476143983721</c:v>
                </c:pt>
                <c:pt idx="418">
                  <c:v>-2.3297945269943665</c:v>
                </c:pt>
                <c:pt idx="419">
                  <c:v>-2.3649898357659573</c:v>
                </c:pt>
                <c:pt idx="420">
                  <c:v>-2.3702936098737122</c:v>
                </c:pt>
                <c:pt idx="421">
                  <c:v>-2.4148309740412253</c:v>
                </c:pt>
                <c:pt idx="422">
                  <c:v>-2.4236088433897884</c:v>
                </c:pt>
                <c:pt idx="423">
                  <c:v>-2.4522906244717548</c:v>
                </c:pt>
                <c:pt idx="424">
                  <c:v>-2.5157071115034091</c:v>
                </c:pt>
                <c:pt idx="425">
                  <c:v>-2.5245354196366865</c:v>
                </c:pt>
                <c:pt idx="426">
                  <c:v>-2.5530703042485121</c:v>
                </c:pt>
                <c:pt idx="427">
                  <c:v>-2.603470524821033</c:v>
                </c:pt>
                <c:pt idx="428">
                  <c:v>-2.641603820401671</c:v>
                </c:pt>
                <c:pt idx="429">
                  <c:v>-2.6699011499872358</c:v>
                </c:pt>
                <c:pt idx="430">
                  <c:v>-2.6822771497381521</c:v>
                </c:pt>
                <c:pt idx="431">
                  <c:v>-2.7189867876825127</c:v>
                </c:pt>
                <c:pt idx="432">
                  <c:v>-2.7577902350717944</c:v>
                </c:pt>
                <c:pt idx="433">
                  <c:v>-2.7931117853188185</c:v>
                </c:pt>
                <c:pt idx="434">
                  <c:v>-2.8254120848923265</c:v>
                </c:pt>
                <c:pt idx="435">
                  <c:v>-2.8364565677460587</c:v>
                </c:pt>
                <c:pt idx="436">
                  <c:v>-2.8670918112341646</c:v>
                </c:pt>
                <c:pt idx="437">
                  <c:v>-2.9087963147331783</c:v>
                </c:pt>
                <c:pt idx="438">
                  <c:v>-2.9171408718615006</c:v>
                </c:pt>
                <c:pt idx="439">
                  <c:v>-2.910160087037601</c:v>
                </c:pt>
                <c:pt idx="440">
                  <c:v>-2.9057596116997995</c:v>
                </c:pt>
                <c:pt idx="441">
                  <c:v>-2.9159754551900194</c:v>
                </c:pt>
                <c:pt idx="442">
                  <c:v>-2.8965044216287912</c:v>
                </c:pt>
                <c:pt idx="443">
                  <c:v>-2.9068433273559702</c:v>
                </c:pt>
                <c:pt idx="444">
                  <c:v>-2.9098530894034234</c:v>
                </c:pt>
                <c:pt idx="445">
                  <c:v>-2.9111461746455456</c:v>
                </c:pt>
                <c:pt idx="446">
                  <c:v>-2.9039980389757698</c:v>
                </c:pt>
                <c:pt idx="447">
                  <c:v>-2.9088001003118826</c:v>
                </c:pt>
                <c:pt idx="448">
                  <c:v>-2.9083238131731308</c:v>
                </c:pt>
                <c:pt idx="449">
                  <c:v>-2.9208522798644223</c:v>
                </c:pt>
                <c:pt idx="450">
                  <c:v>-2.8797283957980642</c:v>
                </c:pt>
                <c:pt idx="451">
                  <c:v>-2.9060882626568114</c:v>
                </c:pt>
                <c:pt idx="452">
                  <c:v>-2.9050456389022234</c:v>
                </c:pt>
                <c:pt idx="453">
                  <c:v>-2.9083082642346452</c:v>
                </c:pt>
                <c:pt idx="454">
                  <c:v>-2.9074675527892833</c:v>
                </c:pt>
                <c:pt idx="455">
                  <c:v>-2.9035712652931829</c:v>
                </c:pt>
                <c:pt idx="456">
                  <c:v>-2.9134749015350541</c:v>
                </c:pt>
                <c:pt idx="457">
                  <c:v>-2.9085463860840486</c:v>
                </c:pt>
                <c:pt idx="458">
                  <c:v>-2.9103404143032461</c:v>
                </c:pt>
                <c:pt idx="459">
                  <c:v>-2.8900622361064547</c:v>
                </c:pt>
                <c:pt idx="460">
                  <c:v>-2.9090366735536688</c:v>
                </c:pt>
                <c:pt idx="461">
                  <c:v>-2.9085930185155227</c:v>
                </c:pt>
                <c:pt idx="462">
                  <c:v>-2.9022243066030309</c:v>
                </c:pt>
                <c:pt idx="463">
                  <c:v>-2.9130765693493368</c:v>
                </c:pt>
                <c:pt idx="464">
                  <c:v>-2.9100008286721915</c:v>
                </c:pt>
                <c:pt idx="465">
                  <c:v>-2.9102313448458683</c:v>
                </c:pt>
                <c:pt idx="466">
                  <c:v>-2.9089636264013028</c:v>
                </c:pt>
                <c:pt idx="467">
                  <c:v>-2.9002387488154024</c:v>
                </c:pt>
                <c:pt idx="468">
                  <c:v>-2.9112179546798505</c:v>
                </c:pt>
                <c:pt idx="469">
                  <c:v>-2.9079003519036637</c:v>
                </c:pt>
                <c:pt idx="470">
                  <c:v>-2.9046144635802893</c:v>
                </c:pt>
                <c:pt idx="471">
                  <c:v>-2.8712474174365914</c:v>
                </c:pt>
                <c:pt idx="472">
                  <c:v>-2.8910688759899914</c:v>
                </c:pt>
                <c:pt idx="473">
                  <c:v>-2.9089234882202071</c:v>
                </c:pt>
                <c:pt idx="474">
                  <c:v>-2.8980293798791075</c:v>
                </c:pt>
                <c:pt idx="475">
                  <c:v>-2.8830779542948357</c:v>
                </c:pt>
                <c:pt idx="476">
                  <c:v>-2.9096386735336242</c:v>
                </c:pt>
                <c:pt idx="477">
                  <c:v>-2.910410540805159</c:v>
                </c:pt>
                <c:pt idx="478">
                  <c:v>-2.9117997597866703</c:v>
                </c:pt>
                <c:pt idx="479">
                  <c:v>-2.9058423388120302</c:v>
                </c:pt>
                <c:pt idx="480">
                  <c:v>-2.9085336139336784</c:v>
                </c:pt>
                <c:pt idx="481">
                  <c:v>-2.8932300712519088</c:v>
                </c:pt>
                <c:pt idx="482">
                  <c:v>-2.9205467027458254</c:v>
                </c:pt>
                <c:pt idx="483">
                  <c:v>-2.9066458932887329</c:v>
                </c:pt>
                <c:pt idx="484">
                  <c:v>-2.9013496140648445</c:v>
                </c:pt>
                <c:pt idx="485">
                  <c:v>-2.9067641021592592</c:v>
                </c:pt>
                <c:pt idx="486">
                  <c:v>-2.9086781054044479</c:v>
                </c:pt>
                <c:pt idx="487">
                  <c:v>-2.9093333420235949</c:v>
                </c:pt>
                <c:pt idx="488">
                  <c:v>-2.9095469155272649</c:v>
                </c:pt>
                <c:pt idx="489">
                  <c:v>-2.906509905300513</c:v>
                </c:pt>
                <c:pt idx="490">
                  <c:v>-2.8939309251570977</c:v>
                </c:pt>
                <c:pt idx="491">
                  <c:v>-2.9148006031690419</c:v>
                </c:pt>
                <c:pt idx="492">
                  <c:v>-2.9086792887993118</c:v>
                </c:pt>
                <c:pt idx="493">
                  <c:v>-2.9171903054861876</c:v>
                </c:pt>
                <c:pt idx="494">
                  <c:v>-2.9061304623007711</c:v>
                </c:pt>
                <c:pt idx="495">
                  <c:v>-2.8956229837791945</c:v>
                </c:pt>
                <c:pt idx="496">
                  <c:v>-2.9095156864673282</c:v>
                </c:pt>
                <c:pt idx="497">
                  <c:v>-2.8910770391014058</c:v>
                </c:pt>
                <c:pt idx="498">
                  <c:v>-2.9084985801024938</c:v>
                </c:pt>
                <c:pt idx="499">
                  <c:v>-2.9048738948679174</c:v>
                </c:pt>
                <c:pt idx="500">
                  <c:v>-2.9029802439801111</c:v>
                </c:pt>
                <c:pt idx="501">
                  <c:v>-2.8661393213474136</c:v>
                </c:pt>
                <c:pt idx="502">
                  <c:v>-2.8253926683003074</c:v>
                </c:pt>
                <c:pt idx="503">
                  <c:v>-2.7599527085062858</c:v>
                </c:pt>
                <c:pt idx="504">
                  <c:v>-2.7539549798854601</c:v>
                </c:pt>
                <c:pt idx="505">
                  <c:v>-2.7338369514267158</c:v>
                </c:pt>
                <c:pt idx="506">
                  <c:v>-2.7043555275242497</c:v>
                </c:pt>
                <c:pt idx="507">
                  <c:v>-2.6701485866975014</c:v>
                </c:pt>
                <c:pt idx="508">
                  <c:v>-2.62475646111257</c:v>
                </c:pt>
                <c:pt idx="509">
                  <c:v>-2.5974239308171767</c:v>
                </c:pt>
                <c:pt idx="510">
                  <c:v>-2.590733279006554</c:v>
                </c:pt>
                <c:pt idx="511">
                  <c:v>-2.55613682263236</c:v>
                </c:pt>
                <c:pt idx="512">
                  <c:v>-2.5175352211132269</c:v>
                </c:pt>
                <c:pt idx="513">
                  <c:v>-2.4724557920982275</c:v>
                </c:pt>
                <c:pt idx="514">
                  <c:v>-2.4558685197397851</c:v>
                </c:pt>
                <c:pt idx="515">
                  <c:v>-2.4363414973363677</c:v>
                </c:pt>
                <c:pt idx="516">
                  <c:v>-2.3837662333886254</c:v>
                </c:pt>
                <c:pt idx="517">
                  <c:v>-2.3477096288930142</c:v>
                </c:pt>
                <c:pt idx="518">
                  <c:v>-2.330365756703495</c:v>
                </c:pt>
                <c:pt idx="519">
                  <c:v>-2.2885669598284699</c:v>
                </c:pt>
                <c:pt idx="520">
                  <c:v>-2.2756563170027175</c:v>
                </c:pt>
                <c:pt idx="521">
                  <c:v>-2.2435673871064128</c:v>
                </c:pt>
                <c:pt idx="522">
                  <c:v>-2.1941988738544609</c:v>
                </c:pt>
                <c:pt idx="523">
                  <c:v>-2.1618253798551477</c:v>
                </c:pt>
                <c:pt idx="524">
                  <c:v>-2.1331442992982765</c:v>
                </c:pt>
                <c:pt idx="525">
                  <c:v>-2.1211140849849142</c:v>
                </c:pt>
                <c:pt idx="526">
                  <c:v>-2.089274279860577</c:v>
                </c:pt>
                <c:pt idx="527">
                  <c:v>-2.048356825991799</c:v>
                </c:pt>
                <c:pt idx="528">
                  <c:v>-2.0103220004554867</c:v>
                </c:pt>
                <c:pt idx="529">
                  <c:v>-1.9784767127746208</c:v>
                </c:pt>
                <c:pt idx="530">
                  <c:v>-1.970248634746075</c:v>
                </c:pt>
                <c:pt idx="531">
                  <c:v>-1.9324911908111675</c:v>
                </c:pt>
                <c:pt idx="532">
                  <c:v>-1.8915247679503107</c:v>
                </c:pt>
                <c:pt idx="533">
                  <c:v>-1.8521341606289154</c:v>
                </c:pt>
                <c:pt idx="534">
                  <c:v>-1.8252897424800458</c:v>
                </c:pt>
                <c:pt idx="535">
                  <c:v>-1.8120585703541501</c:v>
                </c:pt>
                <c:pt idx="536">
                  <c:v>-1.7744495491106045</c:v>
                </c:pt>
                <c:pt idx="537">
                  <c:v>-1.7136639565416414</c:v>
                </c:pt>
                <c:pt idx="538">
                  <c:v>-1.7005314441778168</c:v>
                </c:pt>
                <c:pt idx="539">
                  <c:v>-1.6682465623984966</c:v>
                </c:pt>
                <c:pt idx="540">
                  <c:v>-1.6714132106156663</c:v>
                </c:pt>
                <c:pt idx="541">
                  <c:v>-1.6088449834136724</c:v>
                </c:pt>
                <c:pt idx="542">
                  <c:v>-1.5868398850551264</c:v>
                </c:pt>
                <c:pt idx="543">
                  <c:v>-1.5363859324753903</c:v>
                </c:pt>
                <c:pt idx="544">
                  <c:v>-1.5109271045536594</c:v>
                </c:pt>
                <c:pt idx="545">
                  <c:v>-1.5047949365400974</c:v>
                </c:pt>
                <c:pt idx="546">
                  <c:v>-1.4664887771404376</c:v>
                </c:pt>
                <c:pt idx="547">
                  <c:v>-1.4138165521141206</c:v>
                </c:pt>
                <c:pt idx="548">
                  <c:v>-1.3794353518228373</c:v>
                </c:pt>
                <c:pt idx="549">
                  <c:v>-1.3581993581008569</c:v>
                </c:pt>
                <c:pt idx="550">
                  <c:v>-1.3508006010581983</c:v>
                </c:pt>
                <c:pt idx="551">
                  <c:v>-1.3161159847128816</c:v>
                </c:pt>
                <c:pt idx="552">
                  <c:v>-1.2723678689207818</c:v>
                </c:pt>
                <c:pt idx="553">
                  <c:v>-1.2215888478836932</c:v>
                </c:pt>
                <c:pt idx="554">
                  <c:v>-1.1999693433622241</c:v>
                </c:pt>
                <c:pt idx="555">
                  <c:v>-1.1777192798491831</c:v>
                </c:pt>
                <c:pt idx="556">
                  <c:v>-1.1618714473008882</c:v>
                </c:pt>
                <c:pt idx="557">
                  <c:v>-1.11399654615294</c:v>
                </c:pt>
                <c:pt idx="558">
                  <c:v>-1.0780676734350032</c:v>
                </c:pt>
                <c:pt idx="559">
                  <c:v>-1.0341384621653922</c:v>
                </c:pt>
                <c:pt idx="560">
                  <c:v>-1.0390989039927856</c:v>
                </c:pt>
                <c:pt idx="561">
                  <c:v>-1.0079384858937952</c:v>
                </c:pt>
                <c:pt idx="562">
                  <c:v>-0.96188090440869844</c:v>
                </c:pt>
                <c:pt idx="563">
                  <c:v>-0.97548562137794659</c:v>
                </c:pt>
                <c:pt idx="564">
                  <c:v>-0.98277216332047823</c:v>
                </c:pt>
                <c:pt idx="565">
                  <c:v>-1.0010988752321544</c:v>
                </c:pt>
                <c:pt idx="566">
                  <c:v>-0.97630674567255549</c:v>
                </c:pt>
                <c:pt idx="567">
                  <c:v>-0.97672629943624611</c:v>
                </c:pt>
                <c:pt idx="568">
                  <c:v>-0.97108207749105802</c:v>
                </c:pt>
                <c:pt idx="569">
                  <c:v>-0.97037632840766341</c:v>
                </c:pt>
                <c:pt idx="570">
                  <c:v>-0.97106511225877268</c:v>
                </c:pt>
                <c:pt idx="571">
                  <c:v>-0.96769810779944199</c:v>
                </c:pt>
                <c:pt idx="572">
                  <c:v>-0.97081609703895777</c:v>
                </c:pt>
                <c:pt idx="573">
                  <c:v>-0.97353075244905463</c:v>
                </c:pt>
                <c:pt idx="574">
                  <c:v>-0.97003462508573857</c:v>
                </c:pt>
                <c:pt idx="575">
                  <c:v>-0.96936213173832164</c:v>
                </c:pt>
                <c:pt idx="576">
                  <c:v>-0.96639711137061723</c:v>
                </c:pt>
                <c:pt idx="577">
                  <c:v>-0.96010241739782287</c:v>
                </c:pt>
                <c:pt idx="578">
                  <c:v>-0.96108996178531669</c:v>
                </c:pt>
                <c:pt idx="579">
                  <c:v>-0.96991850735324492</c:v>
                </c:pt>
                <c:pt idx="580">
                  <c:v>-0.9524060420864352</c:v>
                </c:pt>
                <c:pt idx="581">
                  <c:v>-0.95015732060014957</c:v>
                </c:pt>
                <c:pt idx="582">
                  <c:v>-0.96019672861482785</c:v>
                </c:pt>
                <c:pt idx="583">
                  <c:v>-0.97137901530116966</c:v>
                </c:pt>
                <c:pt idx="584">
                  <c:v>-0.97319539823741408</c:v>
                </c:pt>
                <c:pt idx="585">
                  <c:v>-0.94797657471942942</c:v>
                </c:pt>
                <c:pt idx="586">
                  <c:v>-0.96932816427670432</c:v>
                </c:pt>
                <c:pt idx="587">
                  <c:v>-0.96672006236530916</c:v>
                </c:pt>
                <c:pt idx="588">
                  <c:v>-0.96940478548096864</c:v>
                </c:pt>
                <c:pt idx="589">
                  <c:v>-0.96265071033840133</c:v>
                </c:pt>
                <c:pt idx="590">
                  <c:v>-0.9688213354829478</c:v>
                </c:pt>
                <c:pt idx="591">
                  <c:v>-0.92976026576564008</c:v>
                </c:pt>
                <c:pt idx="592">
                  <c:v>-0.96971335568656969</c:v>
                </c:pt>
                <c:pt idx="593">
                  <c:v>-0.95501504795533532</c:v>
                </c:pt>
                <c:pt idx="594">
                  <c:v>-0.94745200018069109</c:v>
                </c:pt>
                <c:pt idx="595">
                  <c:v>-0.97102760628069817</c:v>
                </c:pt>
                <c:pt idx="596">
                  <c:v>-0.97317406652325544</c:v>
                </c:pt>
                <c:pt idx="597">
                  <c:v>-0.96951885843389407</c:v>
                </c:pt>
                <c:pt idx="598">
                  <c:v>-0.97010117627503589</c:v>
                </c:pt>
                <c:pt idx="599">
                  <c:v>-0.97521600071898495</c:v>
                </c:pt>
                <c:pt idx="600">
                  <c:v>-0.976875464486467</c:v>
                </c:pt>
                <c:pt idx="601">
                  <c:v>-0.96966246367419495</c:v>
                </c:pt>
                <c:pt idx="602">
                  <c:v>-0.95571266143473443</c:v>
                </c:pt>
                <c:pt idx="603">
                  <c:v>-0.97610593809216617</c:v>
                </c:pt>
                <c:pt idx="604">
                  <c:v>-0.96731153290910143</c:v>
                </c:pt>
                <c:pt idx="605">
                  <c:v>-0.96579424226653832</c:v>
                </c:pt>
                <c:pt idx="606">
                  <c:v>-0.97061415375126747</c:v>
                </c:pt>
                <c:pt idx="607">
                  <c:v>-0.96949536150882465</c:v>
                </c:pt>
                <c:pt idx="608">
                  <c:v>-0.95790686153071947</c:v>
                </c:pt>
                <c:pt idx="609">
                  <c:v>-0.96987813796474465</c:v>
                </c:pt>
                <c:pt idx="610">
                  <c:v>-0.97075140255431491</c:v>
                </c:pt>
                <c:pt idx="611">
                  <c:v>-0.969898888398534</c:v>
                </c:pt>
                <c:pt idx="612">
                  <c:v>-0.95762436526154338</c:v>
                </c:pt>
                <c:pt idx="613">
                  <c:v>-0.95780038581526161</c:v>
                </c:pt>
                <c:pt idx="614">
                  <c:v>-0.97036054382168824</c:v>
                </c:pt>
                <c:pt idx="615">
                  <c:v>-0.96616772252290495</c:v>
                </c:pt>
                <c:pt idx="616">
                  <c:v>-0.96529646978767836</c:v>
                </c:pt>
                <c:pt idx="617">
                  <c:v>-0.96820028829509686</c:v>
                </c:pt>
                <c:pt idx="618">
                  <c:v>-0.96889548764017353</c:v>
                </c:pt>
                <c:pt idx="619">
                  <c:v>-0.97114900737106113</c:v>
                </c:pt>
                <c:pt idx="620">
                  <c:v>-0.96454013018888907</c:v>
                </c:pt>
                <c:pt idx="621">
                  <c:v>-0.97516792839902688</c:v>
                </c:pt>
                <c:pt idx="622">
                  <c:v>-0.9571046273285716</c:v>
                </c:pt>
                <c:pt idx="623">
                  <c:v>-0.96146768380593861</c:v>
                </c:pt>
                <c:pt idx="624">
                  <c:v>-0.9704604199603718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5C8-48DB-A1A4-A99D598FC7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654984"/>
        <c:axId val="437655312"/>
      </c:scatterChart>
      <c:valAx>
        <c:axId val="437654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437655312"/>
        <c:crosses val="autoZero"/>
        <c:crossBetween val="midCat"/>
      </c:valAx>
      <c:valAx>
        <c:axId val="4376553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endParaRPr lang="en-US"/>
              </a:p>
            </c:rich>
          </c:tx>
          <c:overlay val="0"/>
        </c:title>
        <c:numFmt formatCode="0.0000E+00" sourceLinked="1"/>
        <c:majorTickMark val="out"/>
        <c:minorTickMark val="none"/>
        <c:tickLblPos val="nextTo"/>
        <c:crossAx val="43765498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B5FE62C-6675-494F-9A0F-25F99DC17CB8}">
  <sheetPr/>
  <sheetViews>
    <sheetView zoomScale="117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8D0970D-6D10-4219-85F4-FE67971D2E34}">
  <sheetPr/>
  <sheetViews>
    <sheetView zoomScale="97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C6647ED-3BF4-45E6-BF77-571226B9A5F0}">
  <sheetPr/>
  <sheetViews>
    <sheetView zoomScale="97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A8BCDBA-98B6-41D1-BA87-383BA9139933}">
  <sheetPr/>
  <sheetViews>
    <sheetView zoomScale="97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89B8E73-1D99-4978-AAAA-C16D31BFCD38}">
  <sheetPr/>
  <sheetViews>
    <sheetView zoomScale="97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2D41716-AB2C-475E-885E-4FCEDD067F1B}">
  <sheetPr/>
  <sheetViews>
    <sheetView zoomScale="9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1400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C54008-4371-45AD-91E5-18FE602A70A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0876" cy="629435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B8F86E-F86B-4F1F-B614-398D459A28C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0876" cy="629435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086DEB-55C4-4EC0-8CB0-C2195DED849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0876" cy="629435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8E0A5B-8ED9-4058-83FA-7BD5652BE90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0876" cy="629435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102B56-9E00-41A1-83AD-9B7C265CB33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60876" cy="629435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AC885F-67B4-4AE3-B9DD-2809C9568F3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DDD53-E50E-4B71-97A8-B8B8F76A0B10}">
  <dimension ref="A1:J626"/>
  <sheetViews>
    <sheetView tabSelected="1" workbookViewId="0">
      <selection activeCell="C2" sqref="C2:C626"/>
    </sheetView>
  </sheetViews>
  <sheetFormatPr defaultRowHeight="14.4" x14ac:dyDescent="0.3"/>
  <cols>
    <col min="1" max="1" width="6.5546875" bestFit="1" customWidth="1"/>
    <col min="2" max="2" width="5.5546875" bestFit="1" customWidth="1"/>
    <col min="3" max="3" width="25.88671875" bestFit="1" customWidth="1"/>
    <col min="4" max="4" width="37.6640625" bestFit="1" customWidth="1"/>
    <col min="5" max="6" width="32.109375" bestFit="1" customWidth="1"/>
    <col min="7" max="7" width="37.33203125" bestFit="1" customWidth="1"/>
    <col min="8" max="8" width="38.44140625" bestFit="1" customWidth="1"/>
    <col min="10" max="10" width="11.21875" bestFit="1" customWidth="1"/>
  </cols>
  <sheetData>
    <row r="1" spans="1:10" x14ac:dyDescent="0.3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7</v>
      </c>
      <c r="H1" s="7" t="s">
        <v>6</v>
      </c>
    </row>
    <row r="2" spans="1:10" x14ac:dyDescent="0.3">
      <c r="A2" s="1">
        <v>1</v>
      </c>
      <c r="B2" s="2">
        <v>0</v>
      </c>
      <c r="C2" s="3">
        <f>-3.22866095158699E-12*(-PI()/180)</f>
        <v>5.6350764035766205E-14</v>
      </c>
      <c r="D2" s="3">
        <v>-2.5450028268850913E-13</v>
      </c>
      <c r="E2" s="3">
        <v>0.49999999999991457</v>
      </c>
      <c r="F2" s="3">
        <v>0.49999999999963995</v>
      </c>
      <c r="G2" s="3">
        <f>2.54444374517081E-14*(-PI()/180)</f>
        <v>-4.4408920985006262E-16</v>
      </c>
      <c r="H2" s="3">
        <f>-400.000000000001*(-PI()/180)</f>
        <v>6.9813170079773332</v>
      </c>
      <c r="J2" s="3">
        <f>-PI()/180</f>
        <v>-1.7453292519943295E-2</v>
      </c>
    </row>
    <row r="3" spans="1:10" x14ac:dyDescent="0.3">
      <c r="A3" s="1">
        <v>2</v>
      </c>
      <c r="B3" s="2">
        <v>1.0001249999999918E-2</v>
      </c>
      <c r="C3" s="3">
        <f>15.5725641422426*(-PI()/180)</f>
        <v>-0.27179251726014025</v>
      </c>
      <c r="D3" s="3">
        <v>7.6799887051202234E-2</v>
      </c>
      <c r="E3" s="3">
        <v>0.50004925761907471</v>
      </c>
      <c r="F3" s="3">
        <v>0.50001971918873656</v>
      </c>
      <c r="G3" s="3">
        <f>-4.00050180222122*(-PI()/180)</f>
        <v>6.9821928180727244E-2</v>
      </c>
      <c r="H3" s="3">
        <f>-400.000000008385*(-PI()/180)</f>
        <v>6.9813170081236553</v>
      </c>
    </row>
    <row r="4" spans="1:10" x14ac:dyDescent="0.3">
      <c r="A4" s="1">
        <v>3</v>
      </c>
      <c r="B4" s="2">
        <v>2.0006250000000024E-2</v>
      </c>
      <c r="C4" s="3">
        <f>21.9328655690159*(-PI()/180)</f>
        <v>-0.38280071857662706</v>
      </c>
      <c r="D4" s="3">
        <v>0.27820117190536348</v>
      </c>
      <c r="E4" s="3">
        <v>0.50011599541553831</v>
      </c>
      <c r="F4" s="3">
        <v>0.50011664890186314</v>
      </c>
      <c r="G4" s="3">
        <f>-8.00250388006567*(-PI()/180)</f>
        <v>0.13967004111076733</v>
      </c>
      <c r="H4" s="3">
        <f>-400.000000214057*(-PI()/180)</f>
        <v>6.9813170117133092</v>
      </c>
    </row>
    <row r="5" spans="1:10" x14ac:dyDescent="0.3">
      <c r="A5" s="1">
        <v>4</v>
      </c>
      <c r="B5" s="2">
        <v>3.0014062499999338E-2</v>
      </c>
      <c r="C5" s="3">
        <f>26.2338654910667*(-PI()/180)</f>
        <v>-0.45786732834443233</v>
      </c>
      <c r="D5" s="3">
        <v>0.51790734840689745</v>
      </c>
      <c r="E5" s="3">
        <v>0.50017415655535702</v>
      </c>
      <c r="F5" s="3">
        <v>0.50025909874437469</v>
      </c>
      <c r="G5" s="3">
        <f>-12.0056302247386*(-PI()/180)</f>
        <v>0.20953777619863517</v>
      </c>
      <c r="H5" s="3">
        <f>-400.000000026547*(-PI()/180)</f>
        <v>6.9813170084406533</v>
      </c>
    </row>
    <row r="6" spans="1:10" x14ac:dyDescent="0.3">
      <c r="A6" s="1">
        <v>5</v>
      </c>
      <c r="B6" s="2">
        <v>0.04</v>
      </c>
      <c r="C6" s="3">
        <f>31.3706337501197*(-PI()/180)</f>
        <v>-0.54752084737684525</v>
      </c>
      <c r="D6" s="3">
        <v>0.80276185642337183</v>
      </c>
      <c r="E6" s="3">
        <v>0.50023601359722669</v>
      </c>
      <c r="F6" s="3">
        <v>0.50046752394911842</v>
      </c>
      <c r="G6" s="3">
        <f>-16.0000068572109*(-PI()/180)</f>
        <v>0.27925280000000008</v>
      </c>
      <c r="H6" s="3">
        <f>-399.999999999577*(-PI()/180)</f>
        <v>6.9813170079699276</v>
      </c>
    </row>
    <row r="7" spans="1:10" x14ac:dyDescent="0.3">
      <c r="A7" s="1">
        <v>6</v>
      </c>
      <c r="B7" s="2">
        <v>4.0020000000000007E-2</v>
      </c>
      <c r="C7" s="3">
        <f>31.3706127358787*(-PI()/180)</f>
        <v>-0.54752048060914893</v>
      </c>
      <c r="D7" s="3">
        <v>0.80338926866400406</v>
      </c>
      <c r="E7" s="3">
        <v>0.50023611466512641</v>
      </c>
      <c r="F7" s="3">
        <v>0.50046799269217213</v>
      </c>
      <c r="G7" s="3">
        <f>-16.0080068665915*(-PI()/180)</f>
        <v>0.27939242650388202</v>
      </c>
      <c r="H7" s="3">
        <f>-399.999999981353*(-PI()/180)</f>
        <v>6.9813170076518629</v>
      </c>
    </row>
    <row r="8" spans="1:10" x14ac:dyDescent="0.3">
      <c r="A8" s="1">
        <v>7</v>
      </c>
      <c r="B8" s="2">
        <v>5.0020000000003555E-2</v>
      </c>
      <c r="C8" s="3">
        <f>37.7151655959003*(-PI()/180)</f>
        <v>-0.65825381758334911</v>
      </c>
      <c r="D8" s="3">
        <v>1.1535282255802777</v>
      </c>
      <c r="E8" s="3">
        <v>0.50027469850330764</v>
      </c>
      <c r="F8" s="3">
        <v>0.50073065567685404</v>
      </c>
      <c r="G8" s="3">
        <f>-20.0080085436903*(-PI()/180)</f>
        <v>0.34920562585455189</v>
      </c>
      <c r="H8" s="3">
        <f>-400.000000000272*(-PI()/180)</f>
        <v>6.9813170079820681</v>
      </c>
    </row>
    <row r="9" spans="1:10" x14ac:dyDescent="0.3">
      <c r="A9" s="1">
        <v>8</v>
      </c>
      <c r="B9" s="2">
        <v>6.0022500000006765E-2</v>
      </c>
      <c r="C9" s="3">
        <f>42.8342787611654*(-PI()/180)</f>
        <v>-0.74759919709941369</v>
      </c>
      <c r="D9" s="3">
        <v>1.5624976999102851</v>
      </c>
      <c r="E9" s="3">
        <v>0.50029308241621273</v>
      </c>
      <c r="F9" s="3">
        <v>0.50104404304852568</v>
      </c>
      <c r="G9" s="3">
        <f>-24.0090103250433*(-PI()/180)</f>
        <v>0.41903628031731921</v>
      </c>
      <c r="H9" s="3">
        <f>-399.999999955759*(-PI()/180)</f>
        <v>6.9813170072051713</v>
      </c>
    </row>
    <row r="10" spans="1:10" x14ac:dyDescent="0.3">
      <c r="A10" s="1">
        <v>9</v>
      </c>
      <c r="B10" s="2">
        <v>7.0029687500006668E-2</v>
      </c>
      <c r="C10" s="3">
        <f>47.6327868425937*(-PI()/180)</f>
        <v>-0.83134896230389399</v>
      </c>
      <c r="D10" s="3">
        <v>2.0019052011898562</v>
      </c>
      <c r="E10" s="3">
        <v>0.50031452648588892</v>
      </c>
      <c r="F10" s="3">
        <v>0.50141552640703724</v>
      </c>
      <c r="G10" s="3">
        <f>-28.0118870159929*(-PI()/180)</f>
        <v>0.48889965812572628</v>
      </c>
      <c r="H10" s="3">
        <f>-400.000000009757*(-PI()/180)</f>
        <v>6.9813170081476024</v>
      </c>
    </row>
    <row r="11" spans="1:10" x14ac:dyDescent="0.3">
      <c r="A11" s="1">
        <v>10</v>
      </c>
      <c r="B11" s="2">
        <v>0.08</v>
      </c>
      <c r="C11" s="3">
        <f>53.0520294276114*(-PI()/180)</f>
        <v>-0.92593258837674108</v>
      </c>
      <c r="D11" s="3">
        <v>2.5036468290368425</v>
      </c>
      <c r="E11" s="3">
        <v>0.5003524595729647</v>
      </c>
      <c r="F11" s="3">
        <v>0.50185802745316466</v>
      </c>
      <c r="G11" s="3">
        <f>-32.0000137144218*(-PI()/180)</f>
        <v>0.55850560000000049</v>
      </c>
      <c r="H11" s="3">
        <f>-399.999999999197*(-PI()/180)</f>
        <v>6.9813170079633053</v>
      </c>
    </row>
    <row r="12" spans="1:10" x14ac:dyDescent="0.3">
      <c r="A12" s="1">
        <v>11</v>
      </c>
      <c r="B12" s="2">
        <v>8.002999999999999E-2</v>
      </c>
      <c r="C12" s="3">
        <f>53.0520492916419*(-PI()/180)</f>
        <v>-0.92593293506947749</v>
      </c>
      <c r="D12" s="3">
        <v>2.5052383898598207</v>
      </c>
      <c r="E12" s="3">
        <v>0.50035253773930122</v>
      </c>
      <c r="F12" s="3">
        <v>0.50185945509838259</v>
      </c>
      <c r="G12" s="3">
        <f>-32.0120139802179*(-PI()/180)</f>
        <v>0.55871504414925743</v>
      </c>
      <c r="H12" s="3">
        <f>-400.000000362057*(-PI()/180)</f>
        <v>6.9813170142964056</v>
      </c>
    </row>
    <row r="13" spans="1:10" x14ac:dyDescent="0.3">
      <c r="A13" s="1">
        <v>12</v>
      </c>
      <c r="B13" s="2">
        <v>9.0032499999996823E-2</v>
      </c>
      <c r="C13" s="3">
        <f>61.3277583886483*(-PI()/180)</f>
        <v>-1.0703713067494851</v>
      </c>
      <c r="D13" s="3">
        <v>3.0842837142719115</v>
      </c>
      <c r="E13" s="3">
        <v>0.50037123243213677</v>
      </c>
      <c r="F13" s="3">
        <v>0.5023737852248551</v>
      </c>
      <c r="G13" s="3">
        <f>-36.0130156779242*(-PI()/180)</f>
        <v>0.62854569715211517</v>
      </c>
      <c r="H13" s="3">
        <f>-400.000000391758*(-PI()/180)</f>
        <v>6.9813170148147892</v>
      </c>
    </row>
    <row r="14" spans="1:10" x14ac:dyDescent="0.3">
      <c r="A14" s="1">
        <v>13</v>
      </c>
      <c r="B14" s="2">
        <v>0.10003999999999404</v>
      </c>
      <c r="C14" s="3">
        <f>68.411989508167*(-PI()/180)</f>
        <v>-1.1940144647573301</v>
      </c>
      <c r="D14" s="3">
        <v>3.7350509565106678</v>
      </c>
      <c r="E14" s="3">
        <v>0.50037483729473919</v>
      </c>
      <c r="F14" s="3">
        <v>0.50295695660796302</v>
      </c>
      <c r="G14" s="3">
        <f>-40.0160172242575*(-PI()/180)</f>
        <v>0.69841125409805493</v>
      </c>
      <c r="H14" s="3">
        <f>-400.000000067838*(-PI()/180)</f>
        <v>6.9813170091613097</v>
      </c>
    </row>
    <row r="15" spans="1:10" x14ac:dyDescent="0.3">
      <c r="A15" s="1">
        <v>14</v>
      </c>
      <c r="B15" s="2">
        <v>0.1100418749999917</v>
      </c>
      <c r="C15" s="3">
        <f>77.5050428278902*(-PI()/180)</f>
        <v>-1.3527181842459002</v>
      </c>
      <c r="D15" s="3">
        <v>4.4515796201421418</v>
      </c>
      <c r="E15" s="3">
        <v>0.50037116013727057</v>
      </c>
      <c r="F15" s="3">
        <v>0.50361072193189826</v>
      </c>
      <c r="G15" s="3">
        <f>-44.0167688589249*(-PI()/180)</f>
        <v>0.76823754267754707</v>
      </c>
      <c r="H15" s="3">
        <f>-400.000000114834*(-PI()/180)</f>
        <v>6.9813170099815558</v>
      </c>
    </row>
    <row r="16" spans="1:10" x14ac:dyDescent="0.3">
      <c r="A16" s="1">
        <v>15</v>
      </c>
      <c r="B16" s="2">
        <v>0.12</v>
      </c>
      <c r="C16" s="3">
        <f>87.5928465623302*(-PI()/180)</f>
        <v>-1.5287835737068591</v>
      </c>
      <c r="D16" s="3">
        <v>5.2727981141214491</v>
      </c>
      <c r="E16" s="3">
        <v>0.50034788459658852</v>
      </c>
      <c r="F16" s="3">
        <v>0.50436578871342863</v>
      </c>
      <c r="G16" s="3">
        <f>-48.0000205716327*(-PI()/180)</f>
        <v>0.83775840000000079</v>
      </c>
      <c r="H16" s="3">
        <f>-399.999999998791*(-PI()/180)</f>
        <v>6.9813170079562221</v>
      </c>
    </row>
    <row r="17" spans="1:8" x14ac:dyDescent="0.3">
      <c r="A17" s="1">
        <v>16</v>
      </c>
      <c r="B17" s="2">
        <v>0.12004999999999998</v>
      </c>
      <c r="C17" s="3">
        <f>87.4862907625798*(-PI()/180)</f>
        <v>-1.5269238241641176</v>
      </c>
      <c r="D17" s="3">
        <v>5.2771719641514681</v>
      </c>
      <c r="E17" s="3">
        <v>0.50034769619550046</v>
      </c>
      <c r="F17" s="3">
        <v>0.50436984339412871</v>
      </c>
      <c r="G17" s="3">
        <f>-48.0200205339979*(-PI()/180)</f>
        <v>0.83810746519354928</v>
      </c>
      <c r="H17" s="3">
        <f>-399.999999986147*(-PI()/180)</f>
        <v>6.9813170077355409</v>
      </c>
    </row>
    <row r="18" spans="1:8" x14ac:dyDescent="0.3">
      <c r="A18" s="1">
        <v>17</v>
      </c>
      <c r="B18" s="2">
        <v>0.13005687499999874</v>
      </c>
      <c r="C18" s="3">
        <f>98.002452539281*(-PI()/180)</f>
        <v>-1.7104654718399306</v>
      </c>
      <c r="D18" s="3">
        <v>6.2221829373606106</v>
      </c>
      <c r="E18" s="3">
        <v>0.50027934091613668</v>
      </c>
      <c r="F18" s="3">
        <v>0.50522849169422102</v>
      </c>
      <c r="G18" s="3">
        <f>-52.0227722745492*(-PI()/180)</f>
        <v>0.90796866220610317</v>
      </c>
      <c r="H18" s="3">
        <f>-400.000000023521*(-PI()/180)</f>
        <v>6.9813170083878369</v>
      </c>
    </row>
    <row r="19" spans="1:8" x14ac:dyDescent="0.3">
      <c r="A19" s="1">
        <v>18</v>
      </c>
      <c r="B19" s="2">
        <v>0.14006437499999411</v>
      </c>
      <c r="C19" s="3">
        <f>100.215749302504*(-PI()/180)</f>
        <v>-1.7490947876819054</v>
      </c>
      <c r="D19" s="3">
        <v>7.2123363102425104</v>
      </c>
      <c r="E19" s="3">
        <v>0.50016011548738404</v>
      </c>
      <c r="F19" s="3">
        <v>0.5061383859074241</v>
      </c>
      <c r="G19" s="3">
        <f>-56.0257740582889*(-PI()/180)</f>
        <v>0.97783422329556624</v>
      </c>
      <c r="H19" s="3">
        <f>-400.00000004704*(-PI()/180)</f>
        <v>6.9813170087983298</v>
      </c>
    </row>
    <row r="20" spans="1:8" x14ac:dyDescent="0.3">
      <c r="A20" s="1">
        <v>19</v>
      </c>
      <c r="B20" s="2">
        <v>0.15006687499998955</v>
      </c>
      <c r="C20" s="3">
        <f>96.6722232050961*(-PI()/180)</f>
        <v>-1.6872485901517926</v>
      </c>
      <c r="D20" s="3">
        <v>8.189175585925021</v>
      </c>
      <c r="E20" s="3">
        <v>0.50002774626851876</v>
      </c>
      <c r="F20" s="3">
        <v>0.50709370195869341</v>
      </c>
      <c r="G20" s="3">
        <f>-60.0267755471469*(-PI()/180)</f>
        <v>1.0476648726533346</v>
      </c>
      <c r="H20" s="3">
        <f>-400.000000188774*(-PI()/180)</f>
        <v>6.9813170112720417</v>
      </c>
    </row>
    <row r="21" spans="1:8" x14ac:dyDescent="0.3">
      <c r="A21" s="1">
        <v>20</v>
      </c>
      <c r="B21" s="2">
        <v>0.16</v>
      </c>
      <c r="C21" s="3">
        <f>93.9658386084844*(-PI()/180)</f>
        <v>-1.640013268115659</v>
      </c>
      <c r="D21" s="3">
        <v>9.1224541665943821</v>
      </c>
      <c r="E21" s="3">
        <v>0.49988013928054881</v>
      </c>
      <c r="F21" s="3">
        <v>0.50806810502418787</v>
      </c>
      <c r="G21" s="3">
        <f>-64.0000274288436*(-PI()/180)</f>
        <v>1.1170112000000014</v>
      </c>
      <c r="H21" s="3">
        <f>-399.99999999827*(-PI()/180)</f>
        <v>6.9813170079471298</v>
      </c>
    </row>
    <row r="22" spans="1:8" x14ac:dyDescent="0.3">
      <c r="A22" s="1">
        <v>21</v>
      </c>
      <c r="B22" s="2">
        <v>0.16007250000000001</v>
      </c>
      <c r="C22" s="3">
        <f>93.8789499496064*(-PI()/180)</f>
        <v>-1.6384967749355959</v>
      </c>
      <c r="D22" s="3">
        <v>9.1292570882374591</v>
      </c>
      <c r="E22" s="3">
        <v>0.49987889935447399</v>
      </c>
      <c r="F22" s="3">
        <v>0.50807531204650647</v>
      </c>
      <c r="G22" s="3">
        <f>-64.0290277800537*(-PI()/180)</f>
        <v>1.117517351612852</v>
      </c>
      <c r="H22" s="3">
        <f>-400.000001427505*(-PI()/180)</f>
        <v>6.9813170328919822</v>
      </c>
    </row>
    <row r="23" spans="1:8" x14ac:dyDescent="0.3">
      <c r="A23" s="1">
        <v>22</v>
      </c>
      <c r="B23" s="2">
        <v>0.17007750000000876</v>
      </c>
      <c r="C23" s="3">
        <f>90.7695070283683*(-PI()/180)</f>
        <v>-1.5842267580571612</v>
      </c>
      <c r="D23" s="3">
        <v>10.054476277774109</v>
      </c>
      <c r="E23" s="3">
        <v>0.49970617287670849</v>
      </c>
      <c r="F23" s="3">
        <v>0.50907372925476368</v>
      </c>
      <c r="G23" s="3">
        <f>-68.0310291229905*(-PI()/180)</f>
        <v>1.1873654517163348</v>
      </c>
      <c r="H23" s="3">
        <f>-400.00000006815*(-PI()/180)</f>
        <v>6.9813170091667525</v>
      </c>
    </row>
    <row r="24" spans="1:8" x14ac:dyDescent="0.3">
      <c r="A24" s="1">
        <v>23</v>
      </c>
      <c r="B24" s="2">
        <v>0.18007750000001682</v>
      </c>
      <c r="C24" s="3">
        <f>91.1303875760646*(-PI()/180)</f>
        <v>-1.5905253118208611</v>
      </c>
      <c r="D24" s="3">
        <v>10.965519110960857</v>
      </c>
      <c r="E24" s="3">
        <v>0.49951547273241048</v>
      </c>
      <c r="F24" s="3">
        <v>0.51007519854907302</v>
      </c>
      <c r="G24" s="3">
        <f>-72.0310308995435*(-PI()/180)</f>
        <v>1.2571786528028077</v>
      </c>
      <c r="H24" s="3">
        <f>-400.000000083924*(-PI()/180)</f>
        <v>6.9813170094420709</v>
      </c>
    </row>
    <row r="25" spans="1:8" x14ac:dyDescent="0.3">
      <c r="A25" s="1">
        <v>24</v>
      </c>
      <c r="B25" s="2">
        <v>0.19008000000002509</v>
      </c>
      <c r="C25" s="3">
        <f>89.5529274431357*(-PI()/180)</f>
        <v>-1.5629934386823048</v>
      </c>
      <c r="D25" s="3">
        <v>11.86994038838268</v>
      </c>
      <c r="E25" s="3">
        <v>0.49930878341405027</v>
      </c>
      <c r="F25" s="3">
        <v>0.51108559075587734</v>
      </c>
      <c r="G25" s="3">
        <f>-76.0320326384875*(-PI()/180)</f>
        <v>1.3270093065253978</v>
      </c>
      <c r="H25" s="3">
        <f>-400.000000044595*(-PI()/180)</f>
        <v>6.9813170087556493</v>
      </c>
    </row>
    <row r="26" spans="1:8" x14ac:dyDescent="0.3">
      <c r="A26" s="1">
        <v>25</v>
      </c>
      <c r="B26" s="2">
        <v>0.2</v>
      </c>
      <c r="C26" s="3">
        <f>88.5865883978687*(-PI()/180)</f>
        <v>-1.5461276406518165</v>
      </c>
      <c r="D26" s="3">
        <v>12.753399054612093</v>
      </c>
      <c r="E26" s="3">
        <v>0.49908865545849596</v>
      </c>
      <c r="F26" s="3">
        <v>0.51209183147368054</v>
      </c>
      <c r="G26" s="3">
        <f>-80.0000342860545*(-PI()/180)</f>
        <v>1.3962640000000015</v>
      </c>
      <c r="H26" s="3">
        <f>-399.999999997929*(-PI()/180)</f>
        <v>6.9813170079411737</v>
      </c>
    </row>
    <row r="27" spans="1:8" x14ac:dyDescent="0.3">
      <c r="A27" s="1">
        <v>26</v>
      </c>
      <c r="B27" s="2">
        <v>0.2000900000000001</v>
      </c>
      <c r="C27" s="3">
        <f>88.7154184883124*(-PI()/180)</f>
        <v>-1.5483761499057018</v>
      </c>
      <c r="D27" s="3">
        <v>12.761376627410915</v>
      </c>
      <c r="E27" s="3">
        <v>0.49908656821274289</v>
      </c>
      <c r="F27" s="3">
        <v>0.5121010054786177</v>
      </c>
      <c r="G27" s="3">
        <f>-80.0360342598227*(-PI()/180)</f>
        <v>1.3968923180728892</v>
      </c>
      <c r="H27" s="3">
        <f>-399.99999998888*(-PI()/180)</f>
        <v>6.981317007783244</v>
      </c>
    </row>
    <row r="28" spans="1:8" x14ac:dyDescent="0.3">
      <c r="A28" s="1">
        <v>27</v>
      </c>
      <c r="B28" s="2">
        <v>0.21009500000000914</v>
      </c>
      <c r="C28" s="3">
        <f>87.7667019844346*(-PI()/180)</f>
        <v>-1.5318179232450251</v>
      </c>
      <c r="D28" s="3">
        <v>13.643861906245302</v>
      </c>
      <c r="E28" s="3">
        <v>0.49884397167896732</v>
      </c>
      <c r="F28" s="3">
        <v>0.51312215884032986</v>
      </c>
      <c r="G28" s="3">
        <f>-84.0380360704079*(-PI()/180)</f>
        <v>1.4667404263383754</v>
      </c>
      <c r="H28" s="3">
        <f>-399.999999957431*(-PI()/180)</f>
        <v>6.9813170072343498</v>
      </c>
    </row>
    <row r="29" spans="1:8" x14ac:dyDescent="0.3">
      <c r="A29" s="1">
        <v>28</v>
      </c>
      <c r="B29" s="2">
        <v>0.22010250000001755</v>
      </c>
      <c r="C29" s="3">
        <f>86.7459511650313*(-PI()/180)</f>
        <v>-1.5140024606040079</v>
      </c>
      <c r="D29" s="3">
        <v>14.515550496836648</v>
      </c>
      <c r="E29" s="3">
        <v>0.49858586286862844</v>
      </c>
      <c r="F29" s="3">
        <v>0.51414980411933242</v>
      </c>
      <c r="G29" s="3">
        <f>-88.0410377657932*(-PI()/180)</f>
        <v>1.5366059858857632</v>
      </c>
      <c r="H29" s="3">
        <f>-399.999999992537*(-PI()/180)</f>
        <v>6.9813170078470668</v>
      </c>
    </row>
    <row r="30" spans="1:8" x14ac:dyDescent="0.3">
      <c r="A30" s="1">
        <v>29</v>
      </c>
      <c r="B30" s="2">
        <v>0.23010562422077577</v>
      </c>
      <c r="C30" s="3">
        <f>85.549677859344*(-PI()/180)</f>
        <v>-1.493123552666048</v>
      </c>
      <c r="D30" s="3">
        <v>15.376892788643008</v>
      </c>
      <c r="E30" s="3">
        <v>0.49830920700856124</v>
      </c>
      <c r="F30" s="3">
        <v>0.51517522638737634</v>
      </c>
      <c r="G30" s="3">
        <f>-92.0422891651613*(-PI()/180)</f>
        <v>1.6064409970047666</v>
      </c>
      <c r="H30" s="3">
        <f>-400.000000016285*(-PI()/180)</f>
        <v>6.9813170082615459</v>
      </c>
    </row>
    <row r="31" spans="1:8" x14ac:dyDescent="0.3">
      <c r="A31" s="1">
        <v>30</v>
      </c>
      <c r="B31" s="2">
        <v>0.24000000000000002</v>
      </c>
      <c r="C31" s="3">
        <f>84.4332575825604*(-PI()/180)</f>
        <v>-1.4736383430001474</v>
      </c>
      <c r="D31" s="3">
        <v>16.215368523844003</v>
      </c>
      <c r="E31" s="3">
        <v>0.49801839352987998</v>
      </c>
      <c r="F31" s="3">
        <v>0.51619802639413892</v>
      </c>
      <c r="G31" s="3">
        <f>-96.0000411432653*(-PI()/180)</f>
        <v>1.6755168000000018</v>
      </c>
      <c r="H31" s="3">
        <f>-399.999999997598*(-PI()/180)</f>
        <v>6.9813170079353872</v>
      </c>
    </row>
    <row r="32" spans="1:8" x14ac:dyDescent="0.3">
      <c r="A32" s="1">
        <v>31</v>
      </c>
      <c r="B32" s="2">
        <v>0.24011000000000013</v>
      </c>
      <c r="C32" s="3">
        <f>84.3756805392245*(-PI()/180)</f>
        <v>-1.4726334340203717</v>
      </c>
      <c r="D32" s="3">
        <v>16.224656840621019</v>
      </c>
      <c r="E32" s="3">
        <v>0.49801505287383918</v>
      </c>
      <c r="F32" s="3">
        <v>0.51620944682055647</v>
      </c>
      <c r="G32" s="3">
        <f>-96.0440411105155*(-PI()/180)</f>
        <v>1.676284744299287</v>
      </c>
      <c r="H32" s="3">
        <f>-400.000000014244*(-PI()/180)</f>
        <v>6.9813170082259299</v>
      </c>
    </row>
    <row r="33" spans="1:8" x14ac:dyDescent="0.3">
      <c r="A33" s="1">
        <v>32</v>
      </c>
      <c r="B33" s="2">
        <v>0.25011500000000858</v>
      </c>
      <c r="C33" s="3">
        <f>82.3644402797632*(-PI()/180)</f>
        <v>-1.4375306694441068</v>
      </c>
      <c r="D33" s="3">
        <v>17.06257038863356</v>
      </c>
      <c r="E33" s="3">
        <v>0.49770195493348496</v>
      </c>
      <c r="F33" s="3">
        <v>0.51724790611939697</v>
      </c>
      <c r="G33" s="3">
        <f>-100.046042962447*(-PI()/180)</f>
        <v>1.7461328532864087</v>
      </c>
      <c r="H33" s="3">
        <f>-399.999999992743*(-PI()/180)</f>
        <v>6.9813170078506532</v>
      </c>
    </row>
    <row r="34" spans="1:8" x14ac:dyDescent="0.3">
      <c r="A34" s="1">
        <v>33</v>
      </c>
      <c r="B34" s="2">
        <v>0.26012000000001956</v>
      </c>
      <c r="C34" s="3">
        <f>81.9791428915133*(-PI()/180)</f>
        <v>-1.4308059614198125</v>
      </c>
      <c r="D34" s="3">
        <v>17.888373232110567</v>
      </c>
      <c r="E34" s="3">
        <v>0.49737297732179891</v>
      </c>
      <c r="F34" s="3">
        <v>0.51828969665714486</v>
      </c>
      <c r="G34" s="3">
        <f>-104.048044629201*(-PI()/180)</f>
        <v>1.815980959041557</v>
      </c>
      <c r="H34" s="3">
        <f>-400.000000000422*(-PI()/180)</f>
        <v>6.9813170079846838</v>
      </c>
    </row>
    <row r="35" spans="1:8" x14ac:dyDescent="0.3">
      <c r="A35" s="1">
        <v>34</v>
      </c>
      <c r="B35" s="2">
        <v>0.27012750000003005</v>
      </c>
      <c r="C35" s="3">
        <f>80.9195688800503*(-PI()/180)</f>
        <v>-1.412312906251219</v>
      </c>
      <c r="D35" s="3">
        <v>18.702330740666746</v>
      </c>
      <c r="E35" s="3">
        <v>0.49702596114601599</v>
      </c>
      <c r="F35" s="3">
        <v>0.51933519225311431</v>
      </c>
      <c r="G35" s="3">
        <f>-108.05104632547*(-PI()/180)</f>
        <v>1.8858465186043807</v>
      </c>
      <c r="H35" s="3">
        <f>-399.999999953938*(-PI()/180)</f>
        <v>6.9813170071733888</v>
      </c>
    </row>
    <row r="36" spans="1:8" x14ac:dyDescent="0.3">
      <c r="A36" s="1">
        <v>35</v>
      </c>
      <c r="B36" s="2">
        <v>0.28000000000000003</v>
      </c>
      <c r="C36" s="3">
        <f>80.0557545052553*(-PI()/180)</f>
        <v>-1.397236501284989</v>
      </c>
      <c r="D36" s="3">
        <v>19.495915617558015</v>
      </c>
      <c r="E36" s="3">
        <v>0.4966666344112069</v>
      </c>
      <c r="F36" s="3">
        <v>0.52037055384852526</v>
      </c>
      <c r="G36" s="3">
        <f>-112.000048000476*(-PI()/180)</f>
        <v>1.9547696000000023</v>
      </c>
      <c r="H36" s="3">
        <f>-399.999999997272*(-PI()/180)</f>
        <v>6.9813170079297047</v>
      </c>
    </row>
    <row r="37" spans="1:8" x14ac:dyDescent="0.3">
      <c r="A37" s="1">
        <v>36</v>
      </c>
      <c r="B37" s="2">
        <v>0.28013000000000016</v>
      </c>
      <c r="C37" s="3">
        <f>80.1251648968776*(-PI()/180)</f>
        <v>-1.3984479411538977</v>
      </c>
      <c r="D37" s="3">
        <v>19.506327834461207</v>
      </c>
      <c r="E37" s="3">
        <v>0.4966617536607546</v>
      </c>
      <c r="F37" s="3">
        <v>0.52038425242487063</v>
      </c>
      <c r="G37" s="3">
        <f>-112.052047970705*(-PI()/180)</f>
        <v>1.95567717069143</v>
      </c>
      <c r="H37" s="3">
        <f>-400.000000009088*(-PI()/180)</f>
        <v>6.9813170081359415</v>
      </c>
    </row>
    <row r="38" spans="1:8" x14ac:dyDescent="0.3">
      <c r="A38" s="1">
        <v>37</v>
      </c>
      <c r="B38" s="2">
        <v>0.29013812422076074</v>
      </c>
      <c r="C38" s="3">
        <f>78.7827676930613*(-PI()/180)</f>
        <v>-1.3750186900777366</v>
      </c>
      <c r="D38" s="3">
        <v>20.300396598994748</v>
      </c>
      <c r="E38" s="3">
        <v>0.49627951996517089</v>
      </c>
      <c r="F38" s="3">
        <v>0.52143800003214491</v>
      </c>
      <c r="G38" s="3">
        <f>-116.055299452745*(-PI()/180)</f>
        <v>2.0255470898383723</v>
      </c>
      <c r="H38" s="3">
        <f>-399.999999988197*(-PI()/180)</f>
        <v>6.9813170077713131</v>
      </c>
    </row>
    <row r="39" spans="1:8" x14ac:dyDescent="0.3">
      <c r="A39" s="1">
        <v>38</v>
      </c>
      <c r="B39" s="2">
        <v>0.30014312422077088</v>
      </c>
      <c r="C39" s="3">
        <f>77.8894395058795*(-PI()/180)</f>
        <v>-1.3594271719105422</v>
      </c>
      <c r="D39" s="3">
        <v>21.084514604995636</v>
      </c>
      <c r="E39" s="3">
        <v>0.4958841858329357</v>
      </c>
      <c r="F39" s="3">
        <v>0.52249651598067315</v>
      </c>
      <c r="G39" s="3">
        <f>-120.057301133543*(-PI()/180)</f>
        <v>2.0953951958386461</v>
      </c>
      <c r="H39" s="3">
        <f>-399.999999941847*(-PI()/180)</f>
        <v>6.9813170069623522</v>
      </c>
    </row>
    <row r="40" spans="1:8" x14ac:dyDescent="0.3">
      <c r="A40" s="1">
        <v>39</v>
      </c>
      <c r="B40" s="2">
        <v>0.31014812422078103</v>
      </c>
      <c r="C40" s="3">
        <f>76.8721630441037*(-PI()/180)</f>
        <v>-1.3416723482495161</v>
      </c>
      <c r="D40" s="3">
        <v>21.85775893699936</v>
      </c>
      <c r="E40" s="3">
        <v>0.49546955537266146</v>
      </c>
      <c r="F40" s="3">
        <v>0.52355675279603264</v>
      </c>
      <c r="G40" s="3">
        <f>-124.059302876522*(-PI()/180)</f>
        <v>2.1652433029241887</v>
      </c>
      <c r="H40" s="3">
        <f>-399.999999994667*(-PI()/180)</f>
        <v>6.9813170078842388</v>
      </c>
    </row>
    <row r="41" spans="1:8" x14ac:dyDescent="0.3">
      <c r="A41" s="1">
        <v>40</v>
      </c>
      <c r="B41" s="2">
        <v>0.32</v>
      </c>
      <c r="C41" s="3">
        <f>75.8971461558476*(-PI()/180)</f>
        <v>-1.3246550932868977</v>
      </c>
      <c r="D41" s="3">
        <v>22.606742458845329</v>
      </c>
      <c r="E41" s="3">
        <v>0.49504209394893239</v>
      </c>
      <c r="F41" s="3">
        <v>0.52460090596018372</v>
      </c>
      <c r="G41" s="3">
        <f>-128.000054857687*(-PI()/180)</f>
        <v>2.234022400000002</v>
      </c>
      <c r="H41" s="3">
        <f>-399.999999996951*(-PI()/180)</f>
        <v>6.9813170079240949</v>
      </c>
    </row>
    <row r="42" spans="1:8" x14ac:dyDescent="0.3">
      <c r="A42" s="1">
        <v>41</v>
      </c>
      <c r="B42" s="2">
        <v>0.32015000000000016</v>
      </c>
      <c r="C42" s="3">
        <f>75.8218258653009*(-PI()/180)</f>
        <v>-1.3233405062232997</v>
      </c>
      <c r="D42" s="3">
        <v>22.618121385749159</v>
      </c>
      <c r="E42" s="3">
        <v>0.49503547903049422</v>
      </c>
      <c r="F42" s="3">
        <v>0.52461685886125109</v>
      </c>
      <c r="G42" s="3">
        <f>-128.060054890573*(-PI()/180)</f>
        <v>2.2350695981251611</v>
      </c>
      <c r="H42" s="3">
        <f>-400.000000005729*(-PI()/180)</f>
        <v>6.9813170080773075</v>
      </c>
    </row>
    <row r="43" spans="1:8" x14ac:dyDescent="0.3">
      <c r="A43" s="1">
        <v>42</v>
      </c>
      <c r="B43" s="2">
        <v>0.33015812422076074</v>
      </c>
      <c r="C43" s="3">
        <f>74.2723657113154*(-PI()/180)</f>
        <v>-1.2962973249077943</v>
      </c>
      <c r="D43" s="3">
        <v>23.358964130166523</v>
      </c>
      <c r="E43" s="3">
        <v>0.49458424579833632</v>
      </c>
      <c r="F43" s="3">
        <v>0.52567331669227224</v>
      </c>
      <c r="G43" s="3">
        <f>-132.063306288711*(-PI()/180)</f>
        <v>2.3049395158077477</v>
      </c>
      <c r="H43" s="3">
        <f>-399.999999960554*(-PI()/180)</f>
        <v>6.981317007288852</v>
      </c>
    </row>
    <row r="44" spans="1:8" x14ac:dyDescent="0.3">
      <c r="A44" s="1">
        <v>43</v>
      </c>
      <c r="B44" s="2">
        <v>0.34015924781812001</v>
      </c>
      <c r="C44" s="3">
        <f>73.0440182356736*(-PI()/180)</f>
        <v>-1.2748586170992833</v>
      </c>
      <c r="D44" s="3">
        <v>24.09415193397988</v>
      </c>
      <c r="E44" s="3">
        <v>0.49411549969187424</v>
      </c>
      <c r="F44" s="3">
        <v>0.52673561347970055</v>
      </c>
      <c r="G44" s="3">
        <f>-136.063757417076*(-PI()/180)</f>
        <v>2.3747605595628283</v>
      </c>
      <c r="H44" s="3">
        <f>-399.999999991291*(-PI()/180)</f>
        <v>6.9813170078253091</v>
      </c>
    </row>
    <row r="45" spans="1:8" x14ac:dyDescent="0.3">
      <c r="A45" s="1">
        <v>44</v>
      </c>
      <c r="B45" s="2">
        <v>0.35016112281813222</v>
      </c>
      <c r="C45" s="3">
        <f>71.6546083167366*(-PI()/180)</f>
        <v>-1.2506088393539658</v>
      </c>
      <c r="D45" s="3">
        <v>24.818392316846246</v>
      </c>
      <c r="E45" s="3">
        <v>0.4936290234994668</v>
      </c>
      <c r="F45" s="3">
        <v>0.52779894483156808</v>
      </c>
      <c r="G45" s="3">
        <f>-140.064509586433*(-PI()/180)</f>
        <v>2.4445868574744227</v>
      </c>
      <c r="H45" s="3">
        <f>-400.000000007088*(-PI()/180)</f>
        <v>6.9813170081010334</v>
      </c>
    </row>
    <row r="46" spans="1:8" x14ac:dyDescent="0.3">
      <c r="A46" s="1">
        <v>45</v>
      </c>
      <c r="B46" s="2">
        <v>0.36</v>
      </c>
      <c r="C46" s="3">
        <f>71.1054792355389*(-PI()/180)</f>
        <v>-1.2410247288686151</v>
      </c>
      <c r="D46" s="3">
        <v>25.522959193393781</v>
      </c>
      <c r="E46" s="3">
        <v>0.49313412049880578</v>
      </c>
      <c r="F46" s="3">
        <v>0.52885001109975083</v>
      </c>
      <c r="G46" s="3">
        <f>-144.000061714898*(-PI()/180)</f>
        <v>2.5132752000000012</v>
      </c>
      <c r="H46" s="3">
        <f>-399.999999996618*(-PI()/180)</f>
        <v>6.9813170079182836</v>
      </c>
    </row>
    <row r="47" spans="1:8" x14ac:dyDescent="0.3">
      <c r="A47" s="1">
        <v>46</v>
      </c>
      <c r="B47" s="2">
        <v>0.36017000000000016</v>
      </c>
      <c r="C47" s="3">
        <f>70.9979795534338*(-PI()/180)</f>
        <v>-1.2391485054710327</v>
      </c>
      <c r="D47" s="3">
        <v>25.535034428767613</v>
      </c>
      <c r="E47" s="3">
        <v>0.49312547340812546</v>
      </c>
      <c r="F47" s="3">
        <v>0.52886824077058758</v>
      </c>
      <c r="G47" s="3">
        <f>-144.068061844906*(-PI()/180)</f>
        <v>2.5144620261604258</v>
      </c>
      <c r="H47" s="3">
        <f>-399.999999979954*(-PI()/180)</f>
        <v>6.9813170076274567</v>
      </c>
    </row>
    <row r="48" spans="1:8" x14ac:dyDescent="0.3">
      <c r="A48" s="1">
        <v>47</v>
      </c>
      <c r="B48" s="2">
        <v>0.37017750000001093</v>
      </c>
      <c r="C48" s="3">
        <f>69.8054926178525*(-PI()/180)</f>
        <v>-1.2183356821581226</v>
      </c>
      <c r="D48" s="3">
        <v>26.239329694319608</v>
      </c>
      <c r="E48" s="3">
        <v>0.49260597133056572</v>
      </c>
      <c r="F48" s="3">
        <v>0.52993893862155583</v>
      </c>
      <c r="G48" s="3">
        <f>-148.071063404551*(-PI()/180)</f>
        <v>2.5843275833387032</v>
      </c>
      <c r="H48" s="3">
        <f>-399.999999951011*(-PI()/180)</f>
        <v>6.9813170071223016</v>
      </c>
    </row>
    <row r="49" spans="1:8" x14ac:dyDescent="0.3">
      <c r="A49" s="1">
        <v>48</v>
      </c>
      <c r="B49" s="2">
        <v>0.38018000000002239</v>
      </c>
      <c r="C49" s="3">
        <f>68.1881238375498*(-PI()/180)</f>
        <v>-1.1901072717228747</v>
      </c>
      <c r="D49" s="3">
        <v>26.93265447168061</v>
      </c>
      <c r="E49" s="3">
        <v>0.49206598625863135</v>
      </c>
      <c r="F49" s="3">
        <v>0.53100895137739479</v>
      </c>
      <c r="G49" s="3">
        <f>-152.072065361078*(-PI()/180)</f>
        <v>2.6541582408588344</v>
      </c>
      <c r="H49" s="3">
        <f>-399.999999980136*(-PI()/180)</f>
        <v>6.9813170076306337</v>
      </c>
    </row>
    <row r="50" spans="1:8" x14ac:dyDescent="0.3">
      <c r="A50" s="1">
        <v>49</v>
      </c>
      <c r="B50" s="2">
        <v>0.39018000000003378</v>
      </c>
      <c r="C50" s="3">
        <f>68.0060389664346*(-PI()/180)</f>
        <v>-1.1869292912038456</v>
      </c>
      <c r="D50" s="3">
        <v>27.614854178645789</v>
      </c>
      <c r="E50" s="3">
        <v>0.49151348008125739</v>
      </c>
      <c r="F50" s="3">
        <v>0.53208173652796265</v>
      </c>
      <c r="G50" s="3">
        <f>-156.072066883949*(-PI()/180)</f>
        <v>2.7239714375177195</v>
      </c>
      <c r="H50" s="3">
        <f>-399.999999977214*(-PI()/180)</f>
        <v>6.9813170075796362</v>
      </c>
    </row>
    <row r="51" spans="1:8" x14ac:dyDescent="0.3">
      <c r="A51" s="1">
        <v>50</v>
      </c>
      <c r="B51" s="2">
        <v>0.39999999999999997</v>
      </c>
      <c r="C51" s="3">
        <f>66.7001549518214*(-PI()/180)</f>
        <v>-1.164137315499683</v>
      </c>
      <c r="D51" s="3">
        <v>28.272996098034039</v>
      </c>
      <c r="E51" s="3">
        <v>0.49095222829909335</v>
      </c>
      <c r="F51" s="3">
        <v>0.53313412861671172</v>
      </c>
      <c r="G51" s="3">
        <f>-160.000068572109*(-PI()/180)</f>
        <v>2.7925280000000012</v>
      </c>
      <c r="H51" s="3">
        <f>-399.999999996285*(-PI()/180)</f>
        <v>6.9813170079124731</v>
      </c>
    </row>
    <row r="52" spans="1:8" x14ac:dyDescent="0.3">
      <c r="A52" s="1">
        <v>51</v>
      </c>
      <c r="B52" s="2">
        <v>0.40019000000000016</v>
      </c>
      <c r="C52" s="3">
        <f>66.6555500702349*(-PI()/180)</f>
        <v>-1.163358813453536</v>
      </c>
      <c r="D52" s="3">
        <v>28.285671791600063</v>
      </c>
      <c r="E52" s="3">
        <v>0.49094126369404539</v>
      </c>
      <c r="F52" s="3">
        <v>0.53315462019421478</v>
      </c>
      <c r="G52" s="3">
        <f>-160.076068651736*(-PI()/180)</f>
        <v>2.7938544516212773</v>
      </c>
      <c r="H52" s="3">
        <f>-400.000000006024*(-PI()/180)</f>
        <v>6.9813170080824625</v>
      </c>
    </row>
    <row r="53" spans="1:8" x14ac:dyDescent="0.3">
      <c r="A53" s="1">
        <v>52</v>
      </c>
      <c r="B53" s="2">
        <v>0.4101975000000137</v>
      </c>
      <c r="C53" s="3">
        <f>64.6540448772909*(-PI()/180)</f>
        <v>-1.1284259578408997</v>
      </c>
      <c r="D53" s="3">
        <v>28.948211604380212</v>
      </c>
      <c r="E53" s="3">
        <v>0.49035566824280735</v>
      </c>
      <c r="F53" s="3">
        <v>0.53422788058964532</v>
      </c>
      <c r="G53" s="3">
        <f>-164.079070499245*(-PI()/180)</f>
        <v>2.8637200138237251</v>
      </c>
      <c r="H53" s="3">
        <f>-400.000000006683*(-PI()/180)</f>
        <v>6.981317008093967</v>
      </c>
    </row>
    <row r="54" spans="1:8" x14ac:dyDescent="0.3">
      <c r="A54" s="1">
        <v>53</v>
      </c>
      <c r="B54" s="2">
        <v>0.42019750000002704</v>
      </c>
      <c r="C54" s="3">
        <f>64.2250044778487*(-PI()/180)</f>
        <v>-1.1209377902465611</v>
      </c>
      <c r="D54" s="3">
        <v>29.596578471656645</v>
      </c>
      <c r="E54" s="3">
        <v>0.48975094765539945</v>
      </c>
      <c r="F54" s="3">
        <v>0.53529997890600489</v>
      </c>
      <c r="G54" s="3">
        <f>-168.079072016246*(-PI()/180)</f>
        <v>2.9335332103801632</v>
      </c>
      <c r="H54" s="3">
        <f>-399.999999981399*(-PI()/180)</f>
        <v>6.9813170076526738</v>
      </c>
    </row>
    <row r="55" spans="1:8" x14ac:dyDescent="0.3">
      <c r="A55" s="1">
        <v>54</v>
      </c>
      <c r="B55" s="2">
        <v>0.43020250000003857</v>
      </c>
      <c r="C55" s="3">
        <f>63.2643816816917*(-PI()/180)</f>
        <v>-1.1041717595839073</v>
      </c>
      <c r="D55" s="3">
        <v>30.235574898149274</v>
      </c>
      <c r="E55" s="3">
        <v>0.4891299161109669</v>
      </c>
      <c r="F55" s="3">
        <v>0.53637657304977548</v>
      </c>
      <c r="G55" s="3">
        <f>-172.081077005766*(-PI()/180)</f>
        <v>3.0033813741285131</v>
      </c>
      <c r="H55" s="3">
        <f>-400.000000021509*(-PI()/180)</f>
        <v>6.9813170083527236</v>
      </c>
    </row>
    <row r="56" spans="1:8" x14ac:dyDescent="0.3">
      <c r="A56" s="1">
        <v>55</v>
      </c>
      <c r="B56" s="2">
        <v>0.43999999999999995</v>
      </c>
      <c r="C56" s="3">
        <f>62.2232916141254*(-PI()/180)</f>
        <v>-1.086001310095065</v>
      </c>
      <c r="D56" s="3">
        <v>30.84936292500787</v>
      </c>
      <c r="E56" s="3">
        <v>0.48850581095037821</v>
      </c>
      <c r="F56" s="3">
        <v>0.53743114720252949</v>
      </c>
      <c r="G56" s="3">
        <f>-176.00007542932*(-PI()/180)</f>
        <v>3.0717808000000009</v>
      </c>
      <c r="H56" s="3">
        <f>-399.999999995932*(-PI()/180)</f>
        <v>6.9813170079063243</v>
      </c>
    </row>
    <row r="57" spans="1:8" x14ac:dyDescent="0.3">
      <c r="A57" s="1">
        <v>56</v>
      </c>
      <c r="B57" s="2">
        <v>0.44021000000000016</v>
      </c>
      <c r="C57" s="3">
        <f>62.2908827069272*(-PI()/180)</f>
        <v>-1.0871809972094784</v>
      </c>
      <c r="D57" s="3">
        <v>30.862427545534818</v>
      </c>
      <c r="E57" s="3">
        <v>0.48849226093060821</v>
      </c>
      <c r="F57" s="3">
        <v>0.53745384963832277</v>
      </c>
      <c r="G57" s="3">
        <f>-176.084075453703*(-PI()/180)</f>
        <v>3.0732468769972523</v>
      </c>
      <c r="H57" s="3">
        <f>-400.000000017447*(-PI()/180)</f>
        <v>6.9813170082818221</v>
      </c>
    </row>
    <row r="58" spans="1:8" x14ac:dyDescent="0.3">
      <c r="A58" s="1">
        <v>57</v>
      </c>
      <c r="B58" s="2">
        <v>0.45021750000001232</v>
      </c>
      <c r="C58" s="3">
        <f>61.1441400965554*(-PI()/180)</f>
        <v>-1.0671665629855744</v>
      </c>
      <c r="D58" s="3">
        <v>31.478443860934838</v>
      </c>
      <c r="E58" s="3">
        <v>0.48783899418735532</v>
      </c>
      <c r="F58" s="3">
        <v>0.53853133529425701</v>
      </c>
      <c r="G58" s="3">
        <f>-180.087077184725*(-PI()/180)</f>
        <v>3.143112437166605</v>
      </c>
      <c r="H58" s="3">
        <f>-400.000000021591*(-PI()/180)</f>
        <v>6.9813170083541483</v>
      </c>
    </row>
    <row r="59" spans="1:8" x14ac:dyDescent="0.3">
      <c r="A59" s="1">
        <v>58</v>
      </c>
      <c r="B59" s="2">
        <v>0.46021812422077407</v>
      </c>
      <c r="C59" s="3">
        <f>60.1542488234999*(-PI()/180)</f>
        <v>-1.0498897010339994</v>
      </c>
      <c r="D59" s="3">
        <v>32.082763966531026</v>
      </c>
      <c r="E59" s="3">
        <v>0.48716806570226778</v>
      </c>
      <c r="F59" s="3">
        <v>0.53960683253107455</v>
      </c>
      <c r="G59" s="3">
        <f>-184.087328621057*(-PI()/180)</f>
        <v>3.212929995638246</v>
      </c>
      <c r="H59" s="3">
        <f>-400.000000006766*(-PI()/180)</f>
        <v>6.9813170080954112</v>
      </c>
    </row>
    <row r="60" spans="1:8" x14ac:dyDescent="0.3">
      <c r="A60" s="1">
        <v>59</v>
      </c>
      <c r="B60" s="2">
        <v>0.47021812422078685</v>
      </c>
      <c r="C60" s="3">
        <f>58.6560879314226*(-PI()/180)</f>
        <v>-1.0237418607426336</v>
      </c>
      <c r="D60" s="3">
        <v>32.677654529224512</v>
      </c>
      <c r="E60" s="3">
        <v>0.48648408050624736</v>
      </c>
      <c r="F60" s="3">
        <v>0.54068559176940234</v>
      </c>
      <c r="G60" s="3">
        <f>-188.087330371288*(-PI()/180)</f>
        <v>3.2827431962652991</v>
      </c>
      <c r="H60" s="3">
        <f>-400.000000025979*(-PI()/180)</f>
        <v>6.9813170084307448</v>
      </c>
    </row>
    <row r="61" spans="1:8" x14ac:dyDescent="0.3">
      <c r="A61" s="1">
        <v>60</v>
      </c>
      <c r="B61" s="2">
        <v>0.47999999999999993</v>
      </c>
      <c r="C61" s="3">
        <f>57.7926898562861*(-PI()/180)</f>
        <v>-1.0086727215761213</v>
      </c>
      <c r="D61" s="3">
        <v>33.248081646986662</v>
      </c>
      <c r="E61" s="3">
        <v>0.48579944482270127</v>
      </c>
      <c r="F61" s="3">
        <v>0.54173932196192665</v>
      </c>
      <c r="G61" s="3">
        <f>-192.00008228653*(-PI()/180)</f>
        <v>3.3510336000000001</v>
      </c>
      <c r="H61" s="3">
        <f>-399.999999995585*(-PI()/180)</f>
        <v>6.9813170079002536</v>
      </c>
    </row>
    <row r="62" spans="1:8" x14ac:dyDescent="0.3">
      <c r="A62" s="1">
        <v>61</v>
      </c>
      <c r="B62" s="2">
        <v>0.48022000000000015</v>
      </c>
      <c r="C62" s="3">
        <f>57.7467345876966*(-PI()/180)</f>
        <v>-1.0078706508305961</v>
      </c>
      <c r="D62" s="3">
        <v>33.260793102322438</v>
      </c>
      <c r="E62" s="3">
        <v>0.48578390351996331</v>
      </c>
      <c r="F62" s="3">
        <v>0.541763085453145</v>
      </c>
      <c r="G62" s="3">
        <f>-192.088084481099*(-PI()/180)</f>
        <v>3.3525695280442047</v>
      </c>
      <c r="H62" s="3">
        <f>-399.999999999803*(-PI()/180)</f>
        <v>6.9813170079738844</v>
      </c>
    </row>
    <row r="63" spans="1:8" x14ac:dyDescent="0.3">
      <c r="A63" s="1">
        <v>62</v>
      </c>
      <c r="B63" s="2">
        <v>0.49022250000001549</v>
      </c>
      <c r="C63" s="3">
        <f>57.0016156876329*(-PI()/180)</f>
        <v>-0.99486587270564641</v>
      </c>
      <c r="D63" s="3">
        <v>33.830472616864185</v>
      </c>
      <c r="E63" s="3">
        <v>0.48507001602078043</v>
      </c>
      <c r="F63" s="3">
        <v>0.54284007184917349</v>
      </c>
      <c r="G63" s="3">
        <f>-196.08908411016*(-PI()/180)</f>
        <v>3.4224001449423826</v>
      </c>
      <c r="H63" s="3">
        <f>-400.000000003776*(-PI()/180)</f>
        <v>6.981317008043221</v>
      </c>
    </row>
    <row r="64" spans="1:8" x14ac:dyDescent="0.3">
      <c r="A64" s="1">
        <v>63</v>
      </c>
      <c r="B64" s="2">
        <v>0.50022250000003121</v>
      </c>
      <c r="C64" s="3">
        <f>54.9856820977854*(-PI()/180)</f>
        <v>-0.95968119406125829</v>
      </c>
      <c r="D64" s="3">
        <v>34.392011243254302</v>
      </c>
      <c r="E64" s="3">
        <v>0.48433992413130506</v>
      </c>
      <c r="F64" s="3">
        <v>0.54391715814702446</v>
      </c>
      <c r="G64" s="3">
        <f>-199.707715694562*(-PI()/180)</f>
        <v>3.4855571805068557</v>
      </c>
      <c r="H64" s="3">
        <f>-398.474520296819*(-PI()/180)</f>
        <v>6.9546923644844618</v>
      </c>
    </row>
    <row r="65" spans="1:8" x14ac:dyDescent="0.3">
      <c r="A65" s="1">
        <v>64</v>
      </c>
      <c r="B65" s="2">
        <v>0.51022499999999416</v>
      </c>
      <c r="C65" s="3">
        <f>51.2456268528748*(-PI()/180)</f>
        <v>-0.89440491583108594</v>
      </c>
      <c r="D65" s="3">
        <v>34.924208924651772</v>
      </c>
      <c r="E65" s="3">
        <v>0.48360501754186613</v>
      </c>
      <c r="F65" s="3">
        <v>0.54497652156242604</v>
      </c>
      <c r="G65" s="3">
        <f>-200.000085744851*(-PI()/180)</f>
        <v>3.4906600005186266</v>
      </c>
      <c r="H65" s="3">
        <f>-383.640000055841*(-PI()/180)</f>
        <v>6.6957811433256609</v>
      </c>
    </row>
    <row r="66" spans="1:8" x14ac:dyDescent="0.3">
      <c r="A66" s="1">
        <v>65</v>
      </c>
      <c r="B66" s="2">
        <v>0.51999999999999991</v>
      </c>
      <c r="C66" s="3">
        <f>46.6482812860713*(-PI()/180)</f>
        <v>-0.81416609883839874</v>
      </c>
      <c r="D66" s="3">
        <v>35.403050976239385</v>
      </c>
      <c r="E66" s="3">
        <v>0.48289979981272324</v>
      </c>
      <c r="F66" s="3">
        <v>0.54597936383228585</v>
      </c>
      <c r="G66" s="3">
        <f>-200.000085714781*(-PI()/180)</f>
        <v>3.4906599999938068</v>
      </c>
      <c r="H66" s="3">
        <f>-368.000000000001*(-PI()/180)</f>
        <v>6.4228116473391488</v>
      </c>
    </row>
    <row r="67" spans="1:8" x14ac:dyDescent="0.3">
      <c r="A67" s="1">
        <v>66</v>
      </c>
      <c r="B67" s="2">
        <v>0.52023249999999899</v>
      </c>
      <c r="C67" s="3">
        <f>46.5695915312709*(-PI()/180)</f>
        <v>-0.81279270352954436</v>
      </c>
      <c r="D67" s="3">
        <v>35.413892700827532</v>
      </c>
      <c r="E67" s="3">
        <v>0.48288310602174728</v>
      </c>
      <c r="F67" s="3">
        <v>0.54600283811085326</v>
      </c>
      <c r="G67" s="3">
        <f>-200.000085659581*(-PI()/180)</f>
        <v>3.490659999030389</v>
      </c>
      <c r="H67" s="3">
        <f>-367.628000048469*(-PI()/180)</f>
        <v>6.4163190233676524</v>
      </c>
    </row>
    <row r="68" spans="1:8" x14ac:dyDescent="0.3">
      <c r="A68" s="1">
        <v>67</v>
      </c>
      <c r="B68" s="2">
        <v>0.53023499999996915</v>
      </c>
      <c r="C68" s="3">
        <f>42.0614309980862*(-PI()/180)</f>
        <v>-0.73411045901700944</v>
      </c>
      <c r="D68" s="3">
        <v>35.858045814896101</v>
      </c>
      <c r="E68" s="3">
        <v>0.48217110482223857</v>
      </c>
      <c r="F68" s="3">
        <v>0.5469940308740241</v>
      </c>
      <c r="G68" s="3">
        <f>-200.000085735621*(-PI()/180)</f>
        <v>3.4906600003575279</v>
      </c>
      <c r="H68" s="3">
        <f>-351.624000002426*(-PI()/180)</f>
        <v>6.1369965290748771</v>
      </c>
    </row>
    <row r="69" spans="1:8" x14ac:dyDescent="0.3">
      <c r="A69" s="1">
        <v>68</v>
      </c>
      <c r="B69" s="2">
        <v>0.54023749999993265</v>
      </c>
      <c r="C69" s="3">
        <f>37.5483234118433*(-PI()/180)</f>
        <v>-0.65534187214033612</v>
      </c>
      <c r="D69" s="3">
        <v>36.256339234212447</v>
      </c>
      <c r="E69" s="3">
        <v>0.48147345062097696</v>
      </c>
      <c r="F69" s="3">
        <v>0.54795166696269804</v>
      </c>
      <c r="G69" s="3">
        <f>-200.000085764768*(-PI()/180)</f>
        <v>3.4906600008662418</v>
      </c>
      <c r="H69" s="3">
        <f>-335.620000035839*(-PI()/180)</f>
        <v>5.8576740361688699</v>
      </c>
    </row>
    <row r="70" spans="1:8" x14ac:dyDescent="0.3">
      <c r="A70" s="1">
        <v>69</v>
      </c>
      <c r="B70" s="2">
        <v>0.55023999999988782</v>
      </c>
      <c r="C70" s="3">
        <f>33.2630846684924*(-PI()/180)</f>
        <v>-0.58055034683483875</v>
      </c>
      <c r="D70" s="3">
        <v>36.611093143078222</v>
      </c>
      <c r="E70" s="3">
        <v>0.48078896612734895</v>
      </c>
      <c r="F70" s="3">
        <v>0.54887711018698426</v>
      </c>
      <c r="G70" s="3">
        <f>-200.000085724971*(-PI()/180)</f>
        <v>3.4906600001716606</v>
      </c>
      <c r="H70" s="3">
        <f>-319.616000005833*(-PI()/180)</f>
        <v>5.5783515421560059</v>
      </c>
    </row>
    <row r="71" spans="1:8" x14ac:dyDescent="0.3">
      <c r="A71" s="1">
        <v>70</v>
      </c>
      <c r="B71" s="2">
        <v>0.55999999999999994</v>
      </c>
      <c r="C71" s="3">
        <f>28.8748095603589*(-PI()/180)</f>
        <v>-0.50396049771459872</v>
      </c>
      <c r="D71" s="3">
        <v>36.91656689101071</v>
      </c>
      <c r="E71" s="3">
        <v>0.48014500582981334</v>
      </c>
      <c r="F71" s="3">
        <v>0.54975631453216223</v>
      </c>
      <c r="G71" s="3">
        <f>-200.000085714598*(-PI()/180)</f>
        <v>3.4906599999906178</v>
      </c>
      <c r="H71" s="3">
        <f>-304.000000000001*(-PI()/180)</f>
        <v>5.3058009260627728</v>
      </c>
    </row>
    <row r="72" spans="1:8" x14ac:dyDescent="0.3">
      <c r="A72" s="1">
        <v>71</v>
      </c>
      <c r="B72" s="2">
        <v>0.56023999999999885</v>
      </c>
      <c r="C72" s="3">
        <f>28.8676079132642*(-PI()/180)</f>
        <v>-0.5038348052612297</v>
      </c>
      <c r="D72" s="3">
        <v>36.923476162983107</v>
      </c>
      <c r="E72" s="3">
        <v>0.48012902273263042</v>
      </c>
      <c r="F72" s="3">
        <v>0.54977720766949822</v>
      </c>
      <c r="G72" s="3">
        <f>-200.000085717965*(-PI()/180)</f>
        <v>3.4906600000493704</v>
      </c>
      <c r="H72" s="3">
        <f>-303.616000039383*(-PI()/180)</f>
        <v>5.2990988624224657</v>
      </c>
    </row>
    <row r="73" spans="1:8" x14ac:dyDescent="0.3">
      <c r="A73" s="1">
        <v>72</v>
      </c>
      <c r="B73" s="2">
        <v>0.57024749999995483</v>
      </c>
      <c r="C73" s="3">
        <f>24.9483193258357*(-PI()/180)</f>
        <v>-0.43543031507476554</v>
      </c>
      <c r="D73" s="3">
        <v>37.189008919637565</v>
      </c>
      <c r="E73" s="3">
        <v>0.47947731562925422</v>
      </c>
      <c r="F73" s="3">
        <v>0.55064012872536894</v>
      </c>
      <c r="G73" s="3">
        <f>-200.000085715529*(-PI()/180)</f>
        <v>3.4906600000068568</v>
      </c>
      <c r="H73" s="3">
        <f>-287.603999992762*(-PI()/180)</f>
        <v>5.0196367417794505</v>
      </c>
    </row>
    <row r="74" spans="1:8" x14ac:dyDescent="0.3">
      <c r="A74" s="1">
        <v>73</v>
      </c>
      <c r="B74" s="2">
        <v>0.58025249999991069</v>
      </c>
      <c r="C74" s="3">
        <f>19.5995353316453*(-PI()/180)</f>
        <v>-0.34207642339816891</v>
      </c>
      <c r="D74" s="3">
        <v>37.409642133134916</v>
      </c>
      <c r="E74" s="3">
        <v>0.47884247515675593</v>
      </c>
      <c r="F74" s="3">
        <v>0.55147127415481201</v>
      </c>
      <c r="G74" s="3">
        <f>-200.000085751187*(-PI()/180)</f>
        <v>3.4906600006292057</v>
      </c>
      <c r="H74" s="3">
        <f>-271.595999996212*(-PI()/180)</f>
        <v>4.7402444351803998</v>
      </c>
    </row>
    <row r="75" spans="1:8" x14ac:dyDescent="0.3">
      <c r="A75" s="1">
        <v>74</v>
      </c>
      <c r="B75" s="2">
        <v>0.59025999999986556</v>
      </c>
      <c r="C75" s="3">
        <f>15.4101984843838*(-PI()/180)</f>
        <v>-0.26895870193833665</v>
      </c>
      <c r="D75" s="3">
        <v>37.586383493029302</v>
      </c>
      <c r="E75" s="3">
        <v>0.47822670695383585</v>
      </c>
      <c r="F75" s="3">
        <v>0.55227348026360845</v>
      </c>
      <c r="G75" s="3">
        <f>-200.000085688731*(-PI()/180)</f>
        <v>3.4906599995391514</v>
      </c>
      <c r="H75" s="3">
        <f>-255.58399996342*(-PI()/180)</f>
        <v>4.4607823147787382</v>
      </c>
    </row>
    <row r="76" spans="1:8" x14ac:dyDescent="0.3">
      <c r="A76" s="1">
        <v>75</v>
      </c>
      <c r="B76" s="2">
        <v>0.6</v>
      </c>
      <c r="C76" s="3">
        <f>11.3268570424558*(-PI()/180)</f>
        <v>-0.19769094929356165</v>
      </c>
      <c r="D76" s="3">
        <v>37.715992825144951</v>
      </c>
      <c r="E76" s="3">
        <v>0.47764529929058358</v>
      </c>
      <c r="F76" s="3">
        <v>0.55302654185761879</v>
      </c>
      <c r="G76" s="3">
        <f>-200.000085714439*(-PI()/180)</f>
        <v>3.4906599999878418</v>
      </c>
      <c r="H76" s="3">
        <f>-240*(-PI()/180)</f>
        <v>4.1887902047863994</v>
      </c>
    </row>
    <row r="77" spans="1:8" x14ac:dyDescent="0.3">
      <c r="A77" s="1">
        <v>76</v>
      </c>
      <c r="B77" s="2">
        <v>0.60025999999999879</v>
      </c>
      <c r="C77" s="3">
        <f>11.5419991653717*(-PI()/180)</f>
        <v>-0.20144588769817304</v>
      </c>
      <c r="D77" s="3">
        <v>37.718953688162493</v>
      </c>
      <c r="E77" s="3">
        <v>0.4776304414073701</v>
      </c>
      <c r="F77" s="3">
        <v>0.55304642190960929</v>
      </c>
      <c r="G77" s="3">
        <f>-200.000085719073*(-PI()/180)</f>
        <v>3.4906600000687149</v>
      </c>
      <c r="H77" s="3">
        <f>-239.58399999631*(-PI()/180)</f>
        <v>4.181529635033697</v>
      </c>
    </row>
    <row r="78" spans="1:8" x14ac:dyDescent="0.3">
      <c r="A78" s="1">
        <v>77</v>
      </c>
      <c r="B78" s="2">
        <v>0.61026749999995367</v>
      </c>
      <c r="C78" s="3">
        <f>6.59403371864135*(-PI()/180)</f>
        <v>-0.11508759937781698</v>
      </c>
      <c r="D78" s="3">
        <v>37.807119591240991</v>
      </c>
      <c r="E78" s="3">
        <v>0.47705387239235203</v>
      </c>
      <c r="F78" s="3">
        <v>0.55379116874907242</v>
      </c>
      <c r="G78" s="3">
        <f>-200.000085683081*(-PI()/180)</f>
        <v>3.4906599994405365</v>
      </c>
      <c r="H78" s="3">
        <f>-223.572000040118*(-PI()/180)</f>
        <v>3.9020675159689486</v>
      </c>
    </row>
    <row r="79" spans="1:8" x14ac:dyDescent="0.3">
      <c r="A79" s="1">
        <v>78</v>
      </c>
      <c r="B79" s="2">
        <v>0.62026812422065936</v>
      </c>
      <c r="C79" s="3">
        <f>2.1009841498485*(-PI()/180)</f>
        <v>-3.6669090947070278E-2</v>
      </c>
      <c r="D79" s="3">
        <v>37.848149605803023</v>
      </c>
      <c r="E79" s="3">
        <v>0.47649245950643621</v>
      </c>
      <c r="F79" s="3">
        <v>0.55450079363112925</v>
      </c>
      <c r="G79" s="3">
        <f>-200.000085759769*(-PI()/180)</f>
        <v>3.4906600007789859</v>
      </c>
      <c r="H79" s="3">
        <f>-207.57100124873*(-PI()/180)</f>
        <v>3.6227974034515991</v>
      </c>
    </row>
    <row r="80" spans="1:8" x14ac:dyDescent="0.3">
      <c r="A80" s="1">
        <v>79</v>
      </c>
      <c r="B80" s="2">
        <v>0.63027312422061466</v>
      </c>
      <c r="C80" s="3">
        <f>-2.34972718063171*(-PI()/180)</f>
        <v>4.1010475825626828E-2</v>
      </c>
      <c r="D80" s="3">
        <v>37.847226483128694</v>
      </c>
      <c r="E80" s="3">
        <v>0.47595775075902241</v>
      </c>
      <c r="F80" s="3">
        <v>0.55518940013933882</v>
      </c>
      <c r="G80" s="3">
        <f>-200.000085659493*(-PI()/180)</f>
        <v>3.4906599990288556</v>
      </c>
      <c r="H80" s="3">
        <f>-191.563001200864*(-PI()/180)</f>
        <v>3.3434050959569275</v>
      </c>
    </row>
    <row r="81" spans="1:8" x14ac:dyDescent="0.3">
      <c r="A81" s="1">
        <v>80</v>
      </c>
      <c r="B81" s="2">
        <v>0.64</v>
      </c>
      <c r="C81" s="3">
        <f>-6.62072246227436*(-PI()/180)</f>
        <v>0.11555340582743359</v>
      </c>
      <c r="D81" s="3">
        <v>37.803534587517056</v>
      </c>
      <c r="E81" s="3">
        <v>0.47545810086866813</v>
      </c>
      <c r="F81" s="3">
        <v>0.55583213377918805</v>
      </c>
      <c r="G81" s="3">
        <f>-200.000085714281*(-PI()/180)</f>
        <v>3.4906599999850756</v>
      </c>
      <c r="H81" s="3">
        <f>-176*(-PI()/180)</f>
        <v>3.0717794835100261</v>
      </c>
    </row>
    <row r="82" spans="1:8" x14ac:dyDescent="0.3">
      <c r="A82" s="1">
        <v>81</v>
      </c>
      <c r="B82" s="2">
        <v>0.64027999999999874</v>
      </c>
      <c r="C82" s="3">
        <f>-6.65413974730099*(-PI()/180)</f>
        <v>0.11613664747822576</v>
      </c>
      <c r="D82" s="3">
        <v>37.801674560208127</v>
      </c>
      <c r="E82" s="3">
        <v>0.47544405282858271</v>
      </c>
      <c r="F82" s="3">
        <v>0.5558502606726754</v>
      </c>
      <c r="G82" s="3">
        <f>-200.000085735052*(-PI()/180)</f>
        <v>3.4906600003476078</v>
      </c>
      <c r="H82" s="3">
        <f>-175.552000001237*(-PI()/180)</f>
        <v>3.0639604084826675</v>
      </c>
    </row>
    <row r="83" spans="1:8" x14ac:dyDescent="0.3">
      <c r="A83" s="1">
        <v>82</v>
      </c>
      <c r="B83" s="2">
        <v>0.65029999999995425</v>
      </c>
      <c r="C83" s="3">
        <f>-11.2786371653034*(-PI()/180)</f>
        <v>0.19684935367234471</v>
      </c>
      <c r="D83" s="3">
        <v>37.712956614913772</v>
      </c>
      <c r="E83" s="3">
        <v>0.47495387299033942</v>
      </c>
      <c r="F83" s="3">
        <v>0.55648512537350825</v>
      </c>
      <c r="G83" s="3">
        <f>-200.000085721042*(-PI()/180)</f>
        <v>3.4906600001030754</v>
      </c>
      <c r="H83" s="3">
        <f>-159.520000048425*(-PI()/180)</f>
        <v>2.7841492236265259</v>
      </c>
    </row>
    <row r="84" spans="1:8" x14ac:dyDescent="0.3">
      <c r="A84" s="1">
        <v>83</v>
      </c>
      <c r="B84" s="2">
        <v>0.66030999999990869</v>
      </c>
      <c r="C84" s="3">
        <f>-15.6840799156471*(-PI()/180)</f>
        <v>0.27373883467395571</v>
      </c>
      <c r="D84" s="3">
        <v>37.57865195183637</v>
      </c>
      <c r="E84" s="3">
        <v>0.47448557465482843</v>
      </c>
      <c r="F84" s="3">
        <v>0.55709283592217806</v>
      </c>
      <c r="G84" s="3">
        <f>-200.000085679634*(-PI()/180)</f>
        <v>3.4906599993803678</v>
      </c>
      <c r="H84" s="3">
        <f>-143.503999994393*(-PI()/180)</f>
        <v>2.5046172896840777</v>
      </c>
    </row>
    <row r="85" spans="1:8" x14ac:dyDescent="0.3">
      <c r="A85" s="1">
        <v>84</v>
      </c>
      <c r="B85" s="2">
        <v>0.67031249999986331</v>
      </c>
      <c r="C85" s="3">
        <f>-20.1328179684124*(-PI()/180)</f>
        <v>0.35138396125347188</v>
      </c>
      <c r="D85" s="3">
        <v>37.399888840132419</v>
      </c>
      <c r="E85" s="3">
        <v>0.47404059862840559</v>
      </c>
      <c r="F85" s="3">
        <v>0.55767344531438412</v>
      </c>
      <c r="G85" s="3">
        <f>-200.000085683745*(-PI()/180)</f>
        <v>3.4906599994521179</v>
      </c>
      <c r="H85" s="3">
        <f>-127.499999955601*(-PI()/180)</f>
        <v>2.2252947955178568</v>
      </c>
    </row>
    <row r="86" spans="1:8" x14ac:dyDescent="0.3">
      <c r="A86" s="1">
        <v>85</v>
      </c>
      <c r="B86" s="2">
        <v>0.68</v>
      </c>
      <c r="C86" s="3">
        <f>-24.4592849509042*(-PI()/180)</f>
        <v>0.4268950550767785</v>
      </c>
      <c r="D86" s="3">
        <v>37.184153546657392</v>
      </c>
      <c r="E86" s="3">
        <v>0.47363184054484941</v>
      </c>
      <c r="F86" s="3">
        <v>0.5582110936602378</v>
      </c>
      <c r="G86" s="3">
        <f>-200.000085714124*(-PI()/180)</f>
        <v>3.4906599999823391</v>
      </c>
      <c r="H86" s="3">
        <f>-112*(-PI()/180)</f>
        <v>1.9547687622336505</v>
      </c>
    </row>
    <row r="87" spans="1:8" x14ac:dyDescent="0.3">
      <c r="A87" s="1">
        <v>86</v>
      </c>
      <c r="B87" s="2">
        <v>0.68031999999999859</v>
      </c>
      <c r="C87" s="3">
        <f>-24.5752345489288*(-PI()/180)</f>
        <v>0.42891875732867185</v>
      </c>
      <c r="D87" s="3">
        <v>37.176306640277097</v>
      </c>
      <c r="E87" s="3">
        <v>0.47361865593126129</v>
      </c>
      <c r="F87" s="3">
        <v>0.55822843516216547</v>
      </c>
      <c r="G87" s="3">
        <f>-200.000085699454*(-PI()/180)</f>
        <v>3.4906599997263021</v>
      </c>
      <c r="H87" s="3">
        <f>-111.488000001158*(-PI()/180)</f>
        <v>1.9458326764836447</v>
      </c>
    </row>
    <row r="88" spans="1:8" x14ac:dyDescent="0.3">
      <c r="A88" s="1">
        <v>87</v>
      </c>
      <c r="B88" s="2">
        <v>0.69032999999995359</v>
      </c>
      <c r="C88" s="3">
        <f>-28.9032766152913*(-PI()/180)</f>
        <v>0.50445734155151545</v>
      </c>
      <c r="D88" s="3">
        <v>36.908197833955619</v>
      </c>
      <c r="E88" s="3">
        <v>0.47322002501528421</v>
      </c>
      <c r="F88" s="3">
        <v>0.5587574629489398</v>
      </c>
      <c r="G88" s="3">
        <f>-200.000085727379*(-PI()/180)</f>
        <v>3.4906600002136776</v>
      </c>
      <c r="H88" s="3">
        <f>-95.4720000432988*(-PI()/180)</f>
        <v>1.6663007442197331</v>
      </c>
    </row>
    <row r="89" spans="1:8" x14ac:dyDescent="0.3">
      <c r="A89" s="1">
        <v>88</v>
      </c>
      <c r="B89" s="2">
        <v>0.70033499999990834</v>
      </c>
      <c r="C89" s="3">
        <f>-33.5268690721063*(-PI()/180)</f>
        <v>0.58515425319331027</v>
      </c>
      <c r="D89" s="3">
        <v>36.595716913837656</v>
      </c>
      <c r="E89" s="3">
        <v>0.47284510465934787</v>
      </c>
      <c r="F89" s="3">
        <v>0.55925996945873946</v>
      </c>
      <c r="G89" s="3">
        <f>-200.000085662582*(-PI()/180)</f>
        <v>3.4906599990827565</v>
      </c>
      <c r="H89" s="3">
        <f>-79.4640000000612*(-PI()/180)</f>
        <v>1.386908436805842</v>
      </c>
    </row>
    <row r="90" spans="1:8" x14ac:dyDescent="0.3">
      <c r="A90" s="1">
        <v>89</v>
      </c>
      <c r="B90" s="2">
        <v>0.71033749999986295</v>
      </c>
      <c r="C90" s="3">
        <f>-37.9465939874062*(-PI()/180)</f>
        <v>0.6622930049977227</v>
      </c>
      <c r="D90" s="3">
        <v>36.23842831981225</v>
      </c>
      <c r="E90" s="3">
        <v>0.47249289299628672</v>
      </c>
      <c r="F90" s="3">
        <v>0.55973563952291994</v>
      </c>
      <c r="G90" s="3">
        <f>-200.00008571616*(-PI()/180)</f>
        <v>3.4906600000178658</v>
      </c>
      <c r="H90" s="3">
        <f>-63.459999996275*(-PI()/180)</f>
        <v>1.1075859432505881</v>
      </c>
    </row>
    <row r="91" spans="1:8" x14ac:dyDescent="0.3">
      <c r="A91" s="1">
        <v>90</v>
      </c>
      <c r="B91" s="2">
        <v>0.72000000000000008</v>
      </c>
      <c r="C91" s="3">
        <f>-42.1866560080449*(-PI()/180)</f>
        <v>0.73629604774663127</v>
      </c>
      <c r="D91" s="3">
        <v>35.851353883691957</v>
      </c>
      <c r="E91" s="3">
        <v>0.47217582467782543</v>
      </c>
      <c r="F91" s="3">
        <v>0.56017098908885254</v>
      </c>
      <c r="G91" s="3">
        <f>-200.000085713968*(-PI()/180)</f>
        <v>3.4906599999796084</v>
      </c>
      <c r="H91" s="3">
        <f>-47.9999999999999*(-PI()/180)</f>
        <v>0.83775804095727657</v>
      </c>
    </row>
    <row r="92" spans="1:8" x14ac:dyDescent="0.3">
      <c r="A92" s="1">
        <v>91</v>
      </c>
      <c r="B92" s="2">
        <v>0.72033999999999854</v>
      </c>
      <c r="C92" s="3">
        <f>-42.3651127140941*(-PI()/180)</f>
        <v>0.7394107048394537</v>
      </c>
      <c r="D92" s="3">
        <v>35.836973917709294</v>
      </c>
      <c r="E92" s="3">
        <v>0.47216511018340185</v>
      </c>
      <c r="F92" s="3">
        <v>0.56018587863879532</v>
      </c>
      <c r="G92" s="3">
        <f>-200.000085682458*(-PI()/180)</f>
        <v>3.4906599994296545</v>
      </c>
      <c r="H92" s="3">
        <f>-47.4559999467438*(-PI()/180)</f>
        <v>0.82826344889693215</v>
      </c>
    </row>
    <row r="93" spans="1:8" x14ac:dyDescent="0.3">
      <c r="A93" s="1">
        <v>92</v>
      </c>
      <c r="B93" s="2">
        <v>0.73034249999995315</v>
      </c>
      <c r="C93" s="3">
        <f>-46.7883403599271*(-PI()/180)</f>
        <v>0.81661059082447751</v>
      </c>
      <c r="D93" s="3">
        <v>35.390941761250055</v>
      </c>
      <c r="E93" s="3">
        <v>0.47186084830324782</v>
      </c>
      <c r="F93" s="3">
        <v>0.56061026566575467</v>
      </c>
      <c r="G93" s="3">
        <f>-200.000085703067*(-PI()/180)</f>
        <v>3.4906599997893579</v>
      </c>
      <c r="H93" s="3">
        <f>-31.4520000089549*(-PI()/180)</f>
        <v>0.5489409564935489</v>
      </c>
    </row>
    <row r="94" spans="1:8" x14ac:dyDescent="0.3">
      <c r="A94" s="1">
        <v>93</v>
      </c>
      <c r="B94" s="2">
        <v>0.74035249999990815</v>
      </c>
      <c r="C94" s="3">
        <f>-51.2499481097539*(-PI()/180)</f>
        <v>0.89448033599144972</v>
      </c>
      <c r="D94" s="3">
        <v>34.901431222358916</v>
      </c>
      <c r="E94" s="3">
        <v>0.47158361828467438</v>
      </c>
      <c r="F94" s="3">
        <v>0.56101023945959372</v>
      </c>
      <c r="G94" s="3">
        <f>-200.000085731152*(-PI()/180)</f>
        <v>3.4906600002795329</v>
      </c>
      <c r="H94" s="3">
        <f>-15.4360000411649*(-PI()/180)</f>
        <v>0.2694090240563074</v>
      </c>
    </row>
    <row r="95" spans="1:8" x14ac:dyDescent="0.3">
      <c r="A95" s="1">
        <v>94</v>
      </c>
      <c r="B95" s="2">
        <v>0.75036249999986315</v>
      </c>
      <c r="C95" s="3">
        <f>-55.7419884320958*(-PI()/180)</f>
        <v>0.97288122974866331</v>
      </c>
      <c r="D95" s="3">
        <v>34.366363136864543</v>
      </c>
      <c r="E95" s="3">
        <v>0.47132652709826284</v>
      </c>
      <c r="F95" s="3">
        <v>0.56138286176544783</v>
      </c>
      <c r="G95" s="3">
        <f>-200.000085756232*(-PI()/180)</f>
        <v>3.4906600007172548</v>
      </c>
      <c r="H95" s="3">
        <f>0.57999994265664*(-PI()/180)</f>
        <v>-1.0122908660736679E-2</v>
      </c>
    </row>
    <row r="96" spans="1:8" x14ac:dyDescent="0.3">
      <c r="A96" s="1">
        <v>95</v>
      </c>
      <c r="B96" s="2">
        <v>0.76000000000000012</v>
      </c>
      <c r="C96" s="3">
        <f>-59.6392751392895*(-PI()/180)</f>
        <v>1.0409017146834021</v>
      </c>
      <c r="D96" s="3">
        <v>33.808568835044923</v>
      </c>
      <c r="E96" s="3">
        <v>0.47110009715062789</v>
      </c>
      <c r="F96" s="3">
        <v>0.56171520436853473</v>
      </c>
      <c r="G96" s="3">
        <f>-200.00008571381*(-PI()/180)</f>
        <v>3.4906599999768515</v>
      </c>
      <c r="H96" s="3">
        <f>16.0000000000003*(-PI()/180)</f>
        <v>-0.27925268031909761</v>
      </c>
    </row>
    <row r="97" spans="1:8" x14ac:dyDescent="0.3">
      <c r="A97" s="1">
        <v>96</v>
      </c>
      <c r="B97" s="2">
        <v>0.76036999999999844</v>
      </c>
      <c r="C97" s="3">
        <f>-60.1846035892654*(-PI()/180)</f>
        <v>1.0504194916402778</v>
      </c>
      <c r="D97" s="3">
        <v>33.786393917059804</v>
      </c>
      <c r="E97" s="3">
        <v>0.47109188446703221</v>
      </c>
      <c r="F97" s="3">
        <v>0.56172752154742767</v>
      </c>
      <c r="G97" s="3">
        <f>-200.000085756022*(-PI()/180)</f>
        <v>3.4906600007136017</v>
      </c>
      <c r="H97" s="3">
        <f>16.5920000538094*(-PI()/180)</f>
        <v>-0.28958503043005102</v>
      </c>
    </row>
    <row r="98" spans="1:8" x14ac:dyDescent="0.3">
      <c r="A98" s="1">
        <v>97</v>
      </c>
      <c r="B98" s="2">
        <v>0.77037499999995318</v>
      </c>
      <c r="C98" s="3">
        <f>-64.4630288343221*(-PI()/180)</f>
        <v>1.1250920989669637</v>
      </c>
      <c r="D98" s="3">
        <v>33.162306262282534</v>
      </c>
      <c r="E98" s="3">
        <v>0.47088038201369553</v>
      </c>
      <c r="F98" s="3">
        <v>0.56204667642309314</v>
      </c>
      <c r="G98" s="3">
        <f>-200.000085671014*(-PI()/180)</f>
        <v>3.4906599992299321</v>
      </c>
      <c r="H98" s="3">
        <f>32.5999999658638*(-PI()/180)</f>
        <v>-0.56897733555436214</v>
      </c>
    </row>
    <row r="99" spans="1:8" x14ac:dyDescent="0.3">
      <c r="A99" s="1">
        <v>98</v>
      </c>
      <c r="B99" s="2">
        <v>0.7803774999999078</v>
      </c>
      <c r="C99" s="3">
        <f>-69.0405908217299*(-PI()/180)</f>
        <v>1.2049856273613648</v>
      </c>
      <c r="D99" s="3">
        <v>32.493978970376503</v>
      </c>
      <c r="E99" s="3">
        <v>0.47069252132228506</v>
      </c>
      <c r="F99" s="3">
        <v>0.56233906571400327</v>
      </c>
      <c r="G99" s="3">
        <f>-200.000085792766*(-PI()/180)</f>
        <v>3.4906600013548954</v>
      </c>
      <c r="H99" s="3">
        <f>48.6039999997932*(-PI()/180)</f>
        <v>-0.84829982963571393</v>
      </c>
    </row>
    <row r="100" spans="1:8" x14ac:dyDescent="0.3">
      <c r="A100" s="1">
        <v>99</v>
      </c>
      <c r="B100" s="2">
        <v>0.79038499999986267</v>
      </c>
      <c r="C100" s="3">
        <f>-73.4291326477652*(-PI()/180)</f>
        <v>1.2815801315871649</v>
      </c>
      <c r="D100" s="3">
        <v>31.780981205344293</v>
      </c>
      <c r="E100" s="3">
        <v>0.47052659514850331</v>
      </c>
      <c r="F100" s="3">
        <v>0.56260464084540629</v>
      </c>
      <c r="G100" s="3">
        <f>-200.000085711756*(-PI()/180)</f>
        <v>3.4906599999410042</v>
      </c>
      <c r="H100" s="3">
        <f>64.6160000018119*(-PI()/180)</f>
        <v>-1.1277619495002804</v>
      </c>
    </row>
    <row r="101" spans="1:8" x14ac:dyDescent="0.3">
      <c r="A101" s="1">
        <v>100</v>
      </c>
      <c r="B101" s="2">
        <v>0.80000000000000016</v>
      </c>
      <c r="C101" s="3">
        <f>-77.785474176336*(-PI()/180)</f>
        <v>1.3576126346020867</v>
      </c>
      <c r="D101" s="3">
        <v>31.060441944784966</v>
      </c>
      <c r="E101" s="3">
        <v>0.47039128758068532</v>
      </c>
      <c r="F101" s="3">
        <v>0.5628290311165941</v>
      </c>
      <c r="G101" s="3">
        <f>-200.000085713651*(-PI()/180)</f>
        <v>3.4906599999740888</v>
      </c>
      <c r="H101" s="3">
        <f>80.0000000000005*(-PI()/180)</f>
        <v>-1.3962634015954716</v>
      </c>
    </row>
    <row r="102" spans="1:8" x14ac:dyDescent="0.3">
      <c r="A102" s="1">
        <v>101</v>
      </c>
      <c r="B102" s="2">
        <v>0.80038999999999838</v>
      </c>
      <c r="C102" s="3">
        <f>-78.2282592829825*(-PI()/180)</f>
        <v>1.3653406925918634</v>
      </c>
      <c r="D102" s="3">
        <v>31.030030808479481</v>
      </c>
      <c r="E102" s="3">
        <v>0.47038592818992669</v>
      </c>
      <c r="F102" s="3">
        <v>0.56283760338059396</v>
      </c>
      <c r="G102" s="3">
        <f>-200.000085716742*(-PI()/180)</f>
        <v>3.490660000028031</v>
      </c>
      <c r="H102" s="3">
        <f>80.6239999461812*(-PI()/180)</f>
        <v>-1.4071542551885929</v>
      </c>
    </row>
    <row r="103" spans="1:8" x14ac:dyDescent="0.3">
      <c r="A103" s="1">
        <v>102</v>
      </c>
      <c r="B103" s="2">
        <v>0.81039374844145373</v>
      </c>
      <c r="C103" s="3">
        <f>-82.5094595396892*(-PI()/180)</f>
        <v>1.4400617330086216</v>
      </c>
      <c r="D103" s="3">
        <v>30.229828736771772</v>
      </c>
      <c r="E103" s="3">
        <v>0.47026491998093828</v>
      </c>
      <c r="F103" s="3">
        <v>0.56304509804249514</v>
      </c>
      <c r="G103" s="3">
        <f>-200.000085756207*(-PI()/180)</f>
        <v>3.4906600007168298</v>
      </c>
      <c r="H103" s="3">
        <f>96.6299975077064*(-PI()/180)</f>
        <v>-1.686511612703391</v>
      </c>
    </row>
    <row r="104" spans="1:8" x14ac:dyDescent="0.3">
      <c r="A104" s="1">
        <v>103</v>
      </c>
      <c r="B104" s="2">
        <v>0.82039624844141001</v>
      </c>
      <c r="C104" s="3">
        <f>-86.6477437960414*(-PI()/180)</f>
        <v>1.5122884186654129</v>
      </c>
      <c r="D104" s="3">
        <v>29.383616495303837</v>
      </c>
      <c r="E104" s="3">
        <v>0.47016197829935569</v>
      </c>
      <c r="F104" s="3">
        <v>0.56322507489447016</v>
      </c>
      <c r="G104" s="3">
        <f>-200.000085701584*(-PI()/180)</f>
        <v>3.4906599997634808</v>
      </c>
      <c r="H104" s="3">
        <f>112.633997502772*(-PI()/180)</f>
        <v>-1.9658341061064355</v>
      </c>
    </row>
    <row r="105" spans="1:8" x14ac:dyDescent="0.3">
      <c r="A105" s="1">
        <v>104</v>
      </c>
      <c r="B105" s="2">
        <v>0.83040124844136476</v>
      </c>
      <c r="C105" s="3">
        <f>-91.251298860559*(-PI()/180)</f>
        <v>1.5926356118381044</v>
      </c>
      <c r="D105" s="3">
        <v>28.492691307841984</v>
      </c>
      <c r="E105" s="3">
        <v>0.47007754539462843</v>
      </c>
      <c r="F105" s="3">
        <v>0.56337594289531712</v>
      </c>
      <c r="G105" s="3">
        <f>-200.000085698522*(-PI()/180)</f>
        <v>3.4906599997100383</v>
      </c>
      <c r="H105" s="3">
        <f>128.641997557134*(-PI()/180)</f>
        <v>-2.2452264137144828</v>
      </c>
    </row>
    <row r="106" spans="1:8" x14ac:dyDescent="0.3">
      <c r="A106" s="1">
        <v>105</v>
      </c>
      <c r="B106" s="2">
        <v>0.84000000000000019</v>
      </c>
      <c r="C106" s="3">
        <f>-95.5075376049532*(-PI()/180)</f>
        <v>1.6669209916787329</v>
      </c>
      <c r="D106" s="3">
        <v>27.596365079325047</v>
      </c>
      <c r="E106" s="3">
        <v>0.47001594292628601</v>
      </c>
      <c r="F106" s="3">
        <v>0.56349406763511345</v>
      </c>
      <c r="G106" s="3">
        <f>-200.000085713492*(-PI()/180)</f>
        <v>3.4906599999713164</v>
      </c>
      <c r="H106" s="3">
        <f>144.000000000001*(-PI()/180)</f>
        <v>-2.5132741228718483</v>
      </c>
    </row>
    <row r="107" spans="1:8" x14ac:dyDescent="0.3">
      <c r="A107" s="1">
        <v>106</v>
      </c>
      <c r="B107" s="2">
        <v>0.84040999999999833</v>
      </c>
      <c r="C107" s="3">
        <f>-95.7629600896588*(-PI()/180)</f>
        <v>1.6713789550204703</v>
      </c>
      <c r="D107" s="3">
        <v>27.557146505277508</v>
      </c>
      <c r="E107" s="3">
        <v>0.47001358672977822</v>
      </c>
      <c r="F107" s="3">
        <v>0.56349850580260075</v>
      </c>
      <c r="G107" s="3">
        <f>-200.000085697453*(-PI()/180)</f>
        <v>3.4906599996913728</v>
      </c>
      <c r="H107" s="3">
        <f>144.656000008032*(-PI()/180)</f>
        <v>-2.5247234829051046</v>
      </c>
    </row>
    <row r="108" spans="1:8" x14ac:dyDescent="0.3">
      <c r="A108" s="1">
        <v>107</v>
      </c>
      <c r="B108" s="2">
        <v>0.85041249999995294</v>
      </c>
      <c r="C108" s="3">
        <f>-100.124479824322*(-PI()/180)</f>
        <v>1.7475018347810582</v>
      </c>
      <c r="D108" s="3">
        <v>26.577517082247613</v>
      </c>
      <c r="E108" s="3">
        <v>0.46996672959411423</v>
      </c>
      <c r="F108" s="3">
        <v>0.56358998357680612</v>
      </c>
      <c r="G108" s="3">
        <f>-200.000085748076*(-PI()/180)</f>
        <v>3.4906600005749158</v>
      </c>
      <c r="H108" s="3">
        <f>160.659999954606*(-PI()/180)</f>
        <v>-2.8040459754618068</v>
      </c>
    </row>
    <row r="109" spans="1:8" x14ac:dyDescent="0.3">
      <c r="A109" s="1">
        <v>108</v>
      </c>
      <c r="B109" s="2">
        <v>0.86041312422065808</v>
      </c>
      <c r="C109" s="3">
        <f>-104.748679757944*(-PI()/180)</f>
        <v>1.8282093488932598</v>
      </c>
      <c r="D109" s="3">
        <v>25.553375628702895</v>
      </c>
      <c r="E109" s="3">
        <v>0.46993701251449632</v>
      </c>
      <c r="F109" s="3">
        <v>0.5636508959629265</v>
      </c>
      <c r="G109" s="3">
        <f>-200.000085695636*(-PI()/180)</f>
        <v>3.4906599996596577</v>
      </c>
      <c r="H109" s="3">
        <f>176.660998790073*(-PI()/180)</f>
        <v>-3.0833160887484961</v>
      </c>
    </row>
    <row r="110" spans="1:8" x14ac:dyDescent="0.3">
      <c r="A110" s="1">
        <v>109</v>
      </c>
      <c r="B110" s="2">
        <v>0.87041424781796295</v>
      </c>
      <c r="C110" s="3">
        <f>-109.010914811478*(-PI()/180)</f>
        <v>1.9025993840713467</v>
      </c>
      <c r="D110" s="3">
        <v>24.484748745429673</v>
      </c>
      <c r="E110" s="3">
        <v>0.4699226360395985</v>
      </c>
      <c r="F110" s="3">
        <v>0.56368060720072111</v>
      </c>
      <c r="G110" s="3">
        <f>-200.00008572588*(-PI()/180)</f>
        <v>3.4906600001875203</v>
      </c>
      <c r="H110" s="3">
        <f>192.662796512257*(-PI()/180)</f>
        <v>-3.3626001452387362</v>
      </c>
    </row>
    <row r="111" spans="1:8" x14ac:dyDescent="0.3">
      <c r="A111" s="1">
        <v>110</v>
      </c>
      <c r="B111" s="2">
        <v>0.88000000000000023</v>
      </c>
      <c r="C111" s="3">
        <f>-113.300252128003*(-PI()/180)</f>
        <v>1.9774624429733583</v>
      </c>
      <c r="D111" s="3">
        <v>23.419175049511772</v>
      </c>
      <c r="E111" s="3">
        <v>0.46992429422533116</v>
      </c>
      <c r="F111" s="3">
        <v>0.56367999486210107</v>
      </c>
      <c r="G111" s="3">
        <f>-200.000085713335*(-PI()/180)</f>
        <v>3.4906599999685697</v>
      </c>
      <c r="H111" s="3">
        <f>208.000000000001*(-PI()/180)</f>
        <v>-3.6302848441482216</v>
      </c>
    </row>
    <row r="112" spans="1:8" x14ac:dyDescent="0.3">
      <c r="A112" s="1">
        <v>111</v>
      </c>
      <c r="B112" s="2">
        <v>0.88041999999999832</v>
      </c>
      <c r="C112" s="3">
        <f>-113.545760809291*(-PI()/180)</f>
        <v>1.981747377804074</v>
      </c>
      <c r="D112" s="3">
        <v>23.371532644182995</v>
      </c>
      <c r="E112" s="3">
        <v>0.46992460833704858</v>
      </c>
      <c r="F112" s="3">
        <v>0.56367932842038704</v>
      </c>
      <c r="G112" s="3">
        <f>-200.000085665438*(-PI()/180)</f>
        <v>3.4906599991326108</v>
      </c>
      <c r="H112" s="3">
        <f>208.672000017564*(-PI()/180)</f>
        <v>-3.6420134570281659</v>
      </c>
    </row>
    <row r="113" spans="1:8" x14ac:dyDescent="0.3">
      <c r="A113" s="1">
        <v>112</v>
      </c>
      <c r="B113" s="2">
        <v>0.89042999999995387</v>
      </c>
      <c r="C113" s="3">
        <f>-117.966574211166*(-PI()/180)</f>
        <v>2.0589051272830705</v>
      </c>
      <c r="D113" s="3">
        <v>22.212014320072075</v>
      </c>
      <c r="E113" s="3">
        <v>0.46993820656390256</v>
      </c>
      <c r="F113" s="3">
        <v>0.56364405789893757</v>
      </c>
      <c r="G113" s="3">
        <f>-200.000085729566*(-PI()/180)</f>
        <v>3.4906600002518435</v>
      </c>
      <c r="H113" s="3">
        <f>224.687999960588*(-PI()/180)</f>
        <v>-3.9215453890331555</v>
      </c>
    </row>
    <row r="114" spans="1:8" x14ac:dyDescent="0.3">
      <c r="A114" s="1">
        <v>113</v>
      </c>
      <c r="B114" s="2">
        <v>0.90043171461553395</v>
      </c>
      <c r="C114" s="3">
        <f>-122.392410338042*(-PI()/180)</f>
        <v>2.1361505398507794</v>
      </c>
      <c r="D114" s="3">
        <v>21.01045228157318</v>
      </c>
      <c r="E114" s="3">
        <v>0.46996980693940982</v>
      </c>
      <c r="F114" s="3">
        <v>0.56357878771861936</v>
      </c>
      <c r="G114" s="3">
        <f>-200.000085704703*(-PI()/180)</f>
        <v>3.4906599998179138</v>
      </c>
      <c r="H114" s="3">
        <f>240.690743444551*(-PI()/180)</f>
        <v>-4.2008459521803667</v>
      </c>
    </row>
    <row r="115" spans="1:8" x14ac:dyDescent="0.3">
      <c r="A115" s="1">
        <v>114</v>
      </c>
      <c r="B115" s="2">
        <v>0.91044171461548951</v>
      </c>
      <c r="C115" s="3">
        <f>-126.883136814143*(-PI()/180)</f>
        <v>2.2145285026652215</v>
      </c>
      <c r="D115" s="3">
        <v>19.76321197715048</v>
      </c>
      <c r="E115" s="3">
        <v>0.47000739875240111</v>
      </c>
      <c r="F115" s="3">
        <v>0.5634786511468155</v>
      </c>
      <c r="G115" s="3">
        <f>-200.000085701983*(-PI()/180)</f>
        <v>3.4906599997704375</v>
      </c>
      <c r="H115" s="3">
        <f>256.706743423932*(-PI()/180)</f>
        <v>-4.4803778848199158</v>
      </c>
    </row>
    <row r="116" spans="1:8" x14ac:dyDescent="0.3">
      <c r="A116" s="1">
        <v>115</v>
      </c>
      <c r="B116" s="2">
        <v>0.92000000000000026</v>
      </c>
      <c r="C116" s="3">
        <f>-131.083310520923*(-PI()/180)</f>
        <v>2.2878353630042279</v>
      </c>
      <c r="D116" s="3">
        <v>18.530545093091359</v>
      </c>
      <c r="E116" s="3">
        <v>0.47005164805063393</v>
      </c>
      <c r="F116" s="3">
        <v>0.56335146512173251</v>
      </c>
      <c r="G116" s="3">
        <f>-200.000085713177*(-PI()/180)</f>
        <v>3.4906599999658123</v>
      </c>
      <c r="H116" s="3">
        <f>272.000000000001*(-PI()/180)</f>
        <v>-4.7472955654245981</v>
      </c>
    </row>
    <row r="117" spans="1:8" x14ac:dyDescent="0.3">
      <c r="A117" s="1">
        <v>116</v>
      </c>
      <c r="B117" s="2">
        <v>0.92044999999999821</v>
      </c>
      <c r="C117" s="3">
        <f>-131.2733948166*(-PI()/180)</f>
        <v>2.291152959820129</v>
      </c>
      <c r="D117" s="3">
        <v>18.471504255049165</v>
      </c>
      <c r="E117" s="3">
        <v>0.47005386219687856</v>
      </c>
      <c r="F117" s="3">
        <v>0.56334466899963354</v>
      </c>
      <c r="G117" s="3">
        <f>-200.000085792865*(-PI()/180)</f>
        <v>3.4906600013566198</v>
      </c>
      <c r="H117" s="3">
        <f>272.719999993008*(-PI()/180)</f>
        <v>-4.7598619359169039</v>
      </c>
    </row>
    <row r="118" spans="1:8" x14ac:dyDescent="0.3">
      <c r="A118" s="1">
        <v>117</v>
      </c>
      <c r="B118" s="2">
        <v>0.93045249999995283</v>
      </c>
      <c r="C118" s="3">
        <f>-135.733116391028*(-PI()/180)</f>
        <v>2.3689897850161161</v>
      </c>
      <c r="D118" s="3">
        <v>17.135648046489106</v>
      </c>
      <c r="E118" s="3">
        <v>0.47010822272988373</v>
      </c>
      <c r="F118" s="3">
        <v>0.56317636626414747</v>
      </c>
      <c r="G118" s="3">
        <f>-200.000085704897*(-PI()/180)</f>
        <v>3.490659999821303</v>
      </c>
      <c r="H118" s="3">
        <f>288.723999996747*(-PI()/180)</f>
        <v>-5.0391844294713293</v>
      </c>
    </row>
    <row r="119" spans="1:8" x14ac:dyDescent="0.3">
      <c r="A119" s="1">
        <v>118</v>
      </c>
      <c r="B119" s="2">
        <v>0.94045624844140985</v>
      </c>
      <c r="C119" s="3">
        <f>-139.939445783104*(-PI()/180)</f>
        <v>2.4424040823312549</v>
      </c>
      <c r="D119" s="3">
        <v>15.75536750530242</v>
      </c>
      <c r="E119" s="3">
        <v>0.47016848171924125</v>
      </c>
      <c r="F119" s="3">
        <v>0.56297332769161268</v>
      </c>
      <c r="G119" s="3">
        <f>-200.000085865764*(-PI()/180)</f>
        <v>3.4906600026289527</v>
      </c>
      <c r="H119" s="3">
        <f>304.729997477609*(-PI()/180)</f>
        <v>-5.3185417855782946</v>
      </c>
    </row>
    <row r="120" spans="1:8" x14ac:dyDescent="0.3">
      <c r="A120" s="1">
        <v>119</v>
      </c>
      <c r="B120" s="2">
        <v>0.95045724719456881</v>
      </c>
      <c r="C120" s="3">
        <f>-144.891268182506*(-PI()/180)</f>
        <v>2.528829687174837</v>
      </c>
      <c r="D120" s="3">
        <v>14.330252353269479</v>
      </c>
      <c r="E120" s="3">
        <v>0.47022911947370233</v>
      </c>
      <c r="F120" s="3">
        <v>0.56273239370401373</v>
      </c>
      <c r="G120" s="3">
        <f>-200.000085724345*(-PI()/180)</f>
        <v>3.4906600001607333</v>
      </c>
      <c r="H120" s="3">
        <f>320.731595461031*(-PI()/180)</f>
        <v>-5.5978223559694857</v>
      </c>
    </row>
    <row r="121" spans="1:8" x14ac:dyDescent="0.3">
      <c r="A121" s="1">
        <v>120</v>
      </c>
      <c r="B121" s="2">
        <v>0.9600000000000003</v>
      </c>
      <c r="C121" s="3">
        <f>-148.813452432486*(-PI()/180)</f>
        <v>2.5972847162068469</v>
      </c>
      <c r="D121" s="3">
        <v>12.929646690995821</v>
      </c>
      <c r="E121" s="3">
        <v>0.47029076404464681</v>
      </c>
      <c r="F121" s="3">
        <v>0.56247087293386999</v>
      </c>
      <c r="G121" s="3">
        <f>-200.000085713011*(-PI()/180)</f>
        <v>3.4906599999629164</v>
      </c>
      <c r="H121" s="3">
        <f>336.000000000001*(-PI()/180)</f>
        <v>-5.8643062867009714</v>
      </c>
    </row>
    <row r="122" spans="1:8" x14ac:dyDescent="0.3">
      <c r="A122" s="1">
        <v>121</v>
      </c>
      <c r="B122" s="2">
        <v>0.9604599999999982</v>
      </c>
      <c r="C122" s="3">
        <f>-149.138885281848*(-PI()/180)</f>
        <v>2.6029645909223613</v>
      </c>
      <c r="D122" s="3">
        <v>12.861084764025332</v>
      </c>
      <c r="E122" s="3">
        <v>0.47029387054276645</v>
      </c>
      <c r="F122" s="3">
        <v>0.5624575763119507</v>
      </c>
      <c r="G122" s="3">
        <f>-200.000085770316*(-PI()/180)</f>
        <v>3.4906600009630746</v>
      </c>
      <c r="H122" s="3">
        <f>336.735999962192*(-PI()/180)</f>
        <v>-5.8771519093357529</v>
      </c>
    </row>
    <row r="123" spans="1:8" x14ac:dyDescent="0.3">
      <c r="A123" s="1">
        <v>122</v>
      </c>
      <c r="B123" s="2">
        <v>0.97046562422070581</v>
      </c>
      <c r="C123" s="3">
        <f>-153.444204060609*(-PI()/180)</f>
        <v>2.6781065789596772</v>
      </c>
      <c r="D123" s="3">
        <v>11.347312075510716</v>
      </c>
      <c r="E123" s="3">
        <v>0.47035910969839434</v>
      </c>
      <c r="F123" s="3">
        <v>0.56214727827466637</v>
      </c>
      <c r="G123" s="3">
        <f>-200.000085669827*(-PI()/180)</f>
        <v>3.4906599992092069</v>
      </c>
      <c r="H123" s="3">
        <f>352.744998750309*(-PI()/180)</f>
        <v>-6.1565616481361678</v>
      </c>
    </row>
    <row r="124" spans="1:8" x14ac:dyDescent="0.3">
      <c r="A124" s="1">
        <v>123</v>
      </c>
      <c r="B124" s="2">
        <v>0.98046687266216714</v>
      </c>
      <c r="C124" s="3">
        <f>-157.717698671425*(-PI()/180)</f>
        <v>2.7526931304846491</v>
      </c>
      <c r="D124" s="3">
        <v>9.7904130306795238</v>
      </c>
      <c r="E124" s="3">
        <v>0.47042021855105209</v>
      </c>
      <c r="F124" s="3">
        <v>0.56179888350851426</v>
      </c>
      <c r="G124" s="3">
        <f>-200.000085890621*(-PI()/180)</f>
        <v>3.4906600030627914</v>
      </c>
      <c r="H124" s="3">
        <f>368.746996215299*(-PI()/180)</f>
        <v>-6.4358491907960325</v>
      </c>
    </row>
    <row r="125" spans="1:8" x14ac:dyDescent="0.3">
      <c r="A125" s="1">
        <v>124</v>
      </c>
      <c r="B125" s="2">
        <v>0.99047687266212381</v>
      </c>
      <c r="C125" s="3">
        <f>-162.404643419367*(-PI()/180)</f>
        <v>2.8344957481953048</v>
      </c>
      <c r="D125" s="3">
        <v>8.1871647312326701</v>
      </c>
      <c r="E125" s="3">
        <v>0.47047676027146285</v>
      </c>
      <c r="F125" s="3">
        <v>0.56141535831054334</v>
      </c>
      <c r="G125" s="3">
        <f>-200.000085675447*(-PI()/180)</f>
        <v>3.4906599993072907</v>
      </c>
      <c r="H125" s="3">
        <f>384.762996296817*(-PI()/180)</f>
        <v>-6.715381125218201</v>
      </c>
    </row>
    <row r="126" spans="1:8" x14ac:dyDescent="0.3">
      <c r="A126" s="1">
        <v>125</v>
      </c>
      <c r="B126" s="2">
        <v>1.0000000000000002</v>
      </c>
      <c r="C126" s="3">
        <f>-165.864807767458*(-PI()/180)</f>
        <v>2.8948870087296013</v>
      </c>
      <c r="D126" s="3">
        <v>6.6199629338672397</v>
      </c>
      <c r="E126" s="3">
        <v>0.47052721813654264</v>
      </c>
      <c r="F126" s="3">
        <v>0.561017181957985</v>
      </c>
      <c r="G126" s="3">
        <f>-200.000085712842*(-PI()/180)</f>
        <v>3.4906599999599615</v>
      </c>
      <c r="H126" s="3">
        <f>398.666666666668*(-PI()/180)</f>
        <v>-6.9580459512840775</v>
      </c>
    </row>
    <row r="127" spans="1:8" x14ac:dyDescent="0.3">
      <c r="A127" s="1">
        <v>126</v>
      </c>
      <c r="B127" s="2">
        <v>1.0004800000000034</v>
      </c>
      <c r="C127" s="3">
        <f>-166.349378622615*(-PI()/180)</f>
        <v>2.903344365611304</v>
      </c>
      <c r="D127" s="3">
        <v>6.5401973711110388</v>
      </c>
      <c r="E127" s="3">
        <v>0.4705296707969655</v>
      </c>
      <c r="F127" s="3">
        <v>0.56099647603930125</v>
      </c>
      <c r="G127" s="3">
        <f>-200.000085688768*(-PI()/180)</f>
        <v>3.4906599995397865</v>
      </c>
      <c r="H127" s="3">
        <f>398.987642874767*(-PI()/180)</f>
        <v>-6.9636480429359748</v>
      </c>
    </row>
    <row r="128" spans="1:8" x14ac:dyDescent="0.3">
      <c r="A128" s="1">
        <v>127</v>
      </c>
      <c r="B128" s="2">
        <v>1.0104875000000539</v>
      </c>
      <c r="C128" s="3">
        <f>-167.69000097599*(-PI()/180)</f>
        <v>2.9267426397035226</v>
      </c>
      <c r="D128" s="3">
        <v>4.8709334136047726</v>
      </c>
      <c r="E128" s="3">
        <v>0.47057225759942573</v>
      </c>
      <c r="F128" s="3">
        <v>0.56055977183914063</v>
      </c>
      <c r="G128" s="3">
        <f>-200.000085709705*(-PI()/180)</f>
        <v>3.4906599999052124</v>
      </c>
      <c r="H128" s="3">
        <f>400.000000026818*(-PI()/180)</f>
        <v>-6.9813170084453855</v>
      </c>
    </row>
    <row r="129" spans="1:8" x14ac:dyDescent="0.3">
      <c r="A129" s="1">
        <v>128</v>
      </c>
      <c r="B129" s="2">
        <v>1.0204900000001034</v>
      </c>
      <c r="C129" s="3">
        <f>-166.623201001517*(-PI()/180)</f>
        <v>2.908123467688787</v>
      </c>
      <c r="D129" s="3">
        <v>3.2005796759819063</v>
      </c>
      <c r="E129" s="3">
        <v>0.47060168816715503</v>
      </c>
      <c r="F129" s="3">
        <v>0.56012001338519191</v>
      </c>
      <c r="G129" s="3">
        <f>-200.000085721855*(-PI()/180)</f>
        <v>3.4906600001172765</v>
      </c>
      <c r="H129" s="3">
        <f>399.999999964369*(-PI()/180)</f>
        <v>-6.9813170073554423</v>
      </c>
    </row>
    <row r="130" spans="1:8" x14ac:dyDescent="0.3">
      <c r="A130" s="1">
        <v>129</v>
      </c>
      <c r="B130" s="2">
        <v>1.0304943750001574</v>
      </c>
      <c r="C130" s="3">
        <f>-166.840498216971*(-PI()/180)</f>
        <v>2.911916019553876</v>
      </c>
      <c r="D130" s="3">
        <v>1.5325376038367324</v>
      </c>
      <c r="E130" s="3">
        <v>0.47061666659929158</v>
      </c>
      <c r="F130" s="3">
        <v>0.5596806907488191</v>
      </c>
      <c r="G130" s="3">
        <f>-200.000085760729*(-PI()/180)</f>
        <v>3.4906600007957427</v>
      </c>
      <c r="H130" s="3">
        <f>399.999999995387*(-PI()/180)</f>
        <v>-6.9813170078968092</v>
      </c>
    </row>
    <row r="131" spans="1:8" x14ac:dyDescent="0.3">
      <c r="A131" s="1">
        <v>130</v>
      </c>
      <c r="B131" s="2">
        <v>1.0400000000000003</v>
      </c>
      <c r="C131" s="3">
        <f>-166.915279893858*(-PI()/180)</f>
        <v>2.9132212060357046</v>
      </c>
      <c r="D131" s="3">
        <v>-5.1985797515950623E-2</v>
      </c>
      <c r="E131" s="3">
        <v>0.47061674126116965</v>
      </c>
      <c r="F131" s="3">
        <v>0.55926252737041371</v>
      </c>
      <c r="G131" s="3">
        <f>-200.000085712675*(-PI()/180)</f>
        <v>3.4906599999570456</v>
      </c>
      <c r="H131" s="3">
        <f>399.999999999781*(-PI()/180)</f>
        <v>-6.9813170079734883</v>
      </c>
    </row>
    <row r="132" spans="1:8" x14ac:dyDescent="0.3">
      <c r="A132" s="1">
        <v>131</v>
      </c>
      <c r="B132" s="2">
        <v>1.0404975000000019</v>
      </c>
      <c r="C132" s="3">
        <f>-167.731174520038*(-PI()/180)</f>
        <v>2.9274612536118827</v>
      </c>
      <c r="D132" s="3">
        <v>-0.13529337550319875</v>
      </c>
      <c r="E132" s="3">
        <v>0.47061642587465474</v>
      </c>
      <c r="F132" s="3">
        <v>0.55924051070600045</v>
      </c>
      <c r="G132" s="3">
        <f>-200.00008574058*(-PI()/180)</f>
        <v>3.4906600004440809</v>
      </c>
      <c r="H132" s="3">
        <f>400.000000051883*(-PI()/180)</f>
        <v>-6.9813170088828409</v>
      </c>
    </row>
    <row r="133" spans="1:8" x14ac:dyDescent="0.3">
      <c r="A133" s="1">
        <v>132</v>
      </c>
      <c r="B133" s="2">
        <v>1.0505000000000579</v>
      </c>
      <c r="C133" s="3">
        <f>-166.728874441179*(-PI()/180)</f>
        <v>2.9099678171427903</v>
      </c>
      <c r="D133" s="3">
        <v>-1.8033280581833788</v>
      </c>
      <c r="E133" s="3">
        <v>0.47060775267100957</v>
      </c>
      <c r="F133" s="3">
        <v>0.55880061391797653</v>
      </c>
      <c r="G133" s="3">
        <f>-200.000085754211*(-PI()/180)</f>
        <v>3.4906600006819803</v>
      </c>
      <c r="H133" s="3">
        <f>400.000000007699*(-PI()/180)</f>
        <v>-6.981317008111688</v>
      </c>
    </row>
    <row r="134" spans="1:8" x14ac:dyDescent="0.3">
      <c r="A134" s="1">
        <v>133</v>
      </c>
      <c r="B134" s="2">
        <v>1.0605000000001101</v>
      </c>
      <c r="C134" s="3">
        <f>-166.759836719806*(-PI()/180)</f>
        <v>2.9105082108487581</v>
      </c>
      <c r="D134" s="3">
        <v>-3.470610310441633</v>
      </c>
      <c r="E134" s="3">
        <v>0.47058533181677026</v>
      </c>
      <c r="F134" s="3">
        <v>0.55836217331518978</v>
      </c>
      <c r="G134" s="3">
        <f>-200.000085739964*(-PI()/180)</f>
        <v>3.4906600004333357</v>
      </c>
      <c r="H134" s="3">
        <f>400.000000053*(-PI()/180)</f>
        <v>-6.9813170089023462</v>
      </c>
    </row>
    <row r="135" spans="1:8" x14ac:dyDescent="0.3">
      <c r="A135" s="1">
        <v>134</v>
      </c>
      <c r="B135" s="2">
        <v>1.070500624220923</v>
      </c>
      <c r="C135" s="3">
        <f>-166.545950930576*(-PI()/180)</f>
        <v>2.9067751996034605</v>
      </c>
      <c r="D135" s="3">
        <v>-5.1380018635559201</v>
      </c>
      <c r="E135" s="3">
        <v>0.47054791711468369</v>
      </c>
      <c r="F135" s="3">
        <v>0.55792516458933594</v>
      </c>
      <c r="G135" s="3">
        <f>-200.00008570758*(-PI()/180)</f>
        <v>3.4906599998681194</v>
      </c>
      <c r="H135" s="3">
        <f>399.999999954422*(-PI()/180)</f>
        <v>-6.9813170071818238</v>
      </c>
    </row>
    <row r="136" spans="1:8" x14ac:dyDescent="0.3">
      <c r="A136" s="1">
        <v>135</v>
      </c>
      <c r="B136" s="2">
        <v>1.0800000000000003</v>
      </c>
      <c r="C136" s="3">
        <f>-166.793834944911*(-PI()/180)</f>
        <v>2.9111015918166747</v>
      </c>
      <c r="D136" s="3">
        <v>-6.7269703152131086</v>
      </c>
      <c r="E136" s="3">
        <v>0.47049052715502243</v>
      </c>
      <c r="F136" s="3">
        <v>0.55750656074437888</v>
      </c>
      <c r="G136" s="3">
        <f>-200.000085712511*(-PI()/180)</f>
        <v>3.4906599999541839</v>
      </c>
      <c r="H136" s="3">
        <f>399.999999999453*(-PI()/180)</f>
        <v>-6.9813170079677649</v>
      </c>
    </row>
    <row r="137" spans="1:8" x14ac:dyDescent="0.3">
      <c r="A137" s="1">
        <v>136</v>
      </c>
      <c r="B137" s="2">
        <v>1.080502500000003</v>
      </c>
      <c r="C137" s="3">
        <f>-166.183629116985*(-PI()/180)</f>
        <v>2.9004514910045107</v>
      </c>
      <c r="D137" s="3">
        <v>-6.8107193095251413</v>
      </c>
      <c r="E137" s="3">
        <v>0.47048804944436212</v>
      </c>
      <c r="F137" s="3">
        <v>0.55748477916170402</v>
      </c>
      <c r="G137" s="3">
        <f>-200.000085783406*(-PI()/180)</f>
        <v>3.4906600011915403</v>
      </c>
      <c r="H137" s="3">
        <f>399.999999983973*(-PI()/180)</f>
        <v>-6.9813170076975943</v>
      </c>
    </row>
    <row r="138" spans="1:8" x14ac:dyDescent="0.3">
      <c r="A138" s="1">
        <v>137</v>
      </c>
      <c r="B138" s="2">
        <v>1.0905034987532536</v>
      </c>
      <c r="C138" s="3">
        <f>-166.725998080746*(-PI()/180)</f>
        <v>2.9099176151827559</v>
      </c>
      <c r="D138" s="3">
        <v>-8.479243837678025</v>
      </c>
      <c r="E138" s="3">
        <v>0.47042630741936114</v>
      </c>
      <c r="F138" s="3">
        <v>0.55704836767869648</v>
      </c>
      <c r="G138" s="3">
        <f>-200.000085721255*(-PI()/180)</f>
        <v>3.4906600001067911</v>
      </c>
      <c r="H138" s="3">
        <f>399.999999995032*(-PI()/180)</f>
        <v>-6.9813170078906177</v>
      </c>
    </row>
    <row r="139" spans="1:8" x14ac:dyDescent="0.3">
      <c r="A139" s="1">
        <v>138</v>
      </c>
      <c r="B139" s="2">
        <v>1.1005084987533114</v>
      </c>
      <c r="C139" s="3">
        <f>-166.793149701028*(-PI()/180)</f>
        <v>2.9110896320547419</v>
      </c>
      <c r="D139" s="3">
        <v>-10.14769409106813</v>
      </c>
      <c r="E139" s="3">
        <v>0.4703538687253519</v>
      </c>
      <c r="F139" s="3">
        <v>0.55661631129600819</v>
      </c>
      <c r="G139" s="3">
        <f>-200.000085716468*(-PI()/180)</f>
        <v>3.4906600000232433</v>
      </c>
      <c r="H139" s="3">
        <f>399.999999961775*(-PI()/180)</f>
        <v>-6.9813170073101718</v>
      </c>
    </row>
    <row r="140" spans="1:8" x14ac:dyDescent="0.3">
      <c r="A140" s="1">
        <v>139</v>
      </c>
      <c r="B140" s="2">
        <v>1.110508498753368</v>
      </c>
      <c r="C140" s="3">
        <f>-166.344540033251*(-PI()/180)</f>
        <v>2.903259916295744</v>
      </c>
      <c r="D140" s="3">
        <v>-11.816016099812755</v>
      </c>
      <c r="E140" s="3">
        <v>0.47026747752800097</v>
      </c>
      <c r="F140" s="3">
        <v>0.5561849894176546</v>
      </c>
      <c r="G140" s="3">
        <f>-200.000085698018*(-PI()/180)</f>
        <v>3.4906599997012293</v>
      </c>
      <c r="H140" s="3">
        <f>399.999999948279*(-PI()/180)</f>
        <v>-6.9813170070746127</v>
      </c>
    </row>
    <row r="141" spans="1:8" x14ac:dyDescent="0.3">
      <c r="A141" s="1">
        <v>140</v>
      </c>
      <c r="B141" s="2">
        <v>1.1200000000000003</v>
      </c>
      <c r="C141" s="3">
        <f>-167.947813739145*(-PI()/180)</f>
        <v>2.931242321274246</v>
      </c>
      <c r="D141" s="3">
        <v>-13.399226554202608</v>
      </c>
      <c r="E141" s="3">
        <v>0.47017197082341283</v>
      </c>
      <c r="F141" s="3">
        <v>0.55577577497712427</v>
      </c>
      <c r="G141" s="3">
        <f>-200.000085712346*(-PI()/180)</f>
        <v>3.4906599999512986</v>
      </c>
      <c r="H141" s="3">
        <f>399.999999999122*(-PI()/180)</f>
        <v>-6.9813170079619944</v>
      </c>
    </row>
    <row r="142" spans="1:8" x14ac:dyDescent="0.3">
      <c r="A142" s="1">
        <v>141</v>
      </c>
      <c r="B142" s="2">
        <v>1.1205150000000026</v>
      </c>
      <c r="C142" s="3">
        <f>-167.836433124375*(-PI()/180)</f>
        <v>2.9292983628236207</v>
      </c>
      <c r="D142" s="3">
        <v>-13.485754167455273</v>
      </c>
      <c r="E142" s="3">
        <v>0.47016610652024182</v>
      </c>
      <c r="F142" s="3">
        <v>0.55575342205547262</v>
      </c>
      <c r="G142" s="3">
        <f>-200.000085733967*(-PI()/180)</f>
        <v>3.4906600003286727</v>
      </c>
      <c r="H142" s="3">
        <f>399.999999965115*(-PI()/180)</f>
        <v>-6.9813170073684621</v>
      </c>
    </row>
    <row r="143" spans="1:8" x14ac:dyDescent="0.3">
      <c r="A143" s="1">
        <v>142</v>
      </c>
      <c r="B143" s="2">
        <v>1.1305193750000566</v>
      </c>
      <c r="C143" s="3">
        <f>-166.745966928908*(-PI()/180)</f>
        <v>2.9102661373310292</v>
      </c>
      <c r="D143" s="3">
        <v>-15.157027938986058</v>
      </c>
      <c r="E143" s="3">
        <v>0.47005681147171124</v>
      </c>
      <c r="F143" s="3">
        <v>0.55532669522914879</v>
      </c>
      <c r="G143" s="3">
        <f>-200.000085724839*(-PI()/180)</f>
        <v>3.4906600001693464</v>
      </c>
      <c r="H143" s="3">
        <f>400.000000032269*(-PI()/180)</f>
        <v>-6.9813170085405192</v>
      </c>
    </row>
    <row r="144" spans="1:8" x14ac:dyDescent="0.3">
      <c r="A144" s="1">
        <v>143</v>
      </c>
      <c r="B144" s="2">
        <v>1.1405243750001122</v>
      </c>
      <c r="C144" s="3">
        <f>-167.118953519296*(-PI()/180)</f>
        <v>2.9167759813990832</v>
      </c>
      <c r="D144" s="3">
        <v>-16.826543295339167</v>
      </c>
      <c r="E144" s="3">
        <v>0.46993558199818219</v>
      </c>
      <c r="F144" s="3">
        <v>0.55490453761687408</v>
      </c>
      <c r="G144" s="3">
        <f>-200.000085728214*(-PI()/180)</f>
        <v>3.4906600002282633</v>
      </c>
      <c r="H144" s="3">
        <f>400.000000036651*(-PI()/180)</f>
        <v>-6.9813170086170002</v>
      </c>
    </row>
    <row r="145" spans="1:8" x14ac:dyDescent="0.3">
      <c r="A145" s="1">
        <v>144</v>
      </c>
      <c r="B145" s="2">
        <v>1.1505262500001734</v>
      </c>
      <c r="C145" s="3">
        <f>-166.580985312588*(-PI()/180)</f>
        <v>2.9073866649209683</v>
      </c>
      <c r="D145" s="3">
        <v>-18.494683382569221</v>
      </c>
      <c r="E145" s="3">
        <v>0.46980628566851318</v>
      </c>
      <c r="F145" s="3">
        <v>0.55448488690688147</v>
      </c>
      <c r="G145" s="3">
        <f>-200.000085733306*(-PI()/180)</f>
        <v>3.4906600003171255</v>
      </c>
      <c r="H145" s="3">
        <f>399.999999973666*(-PI()/180)</f>
        <v>-6.9813170075177009</v>
      </c>
    </row>
    <row r="146" spans="1:8" x14ac:dyDescent="0.3">
      <c r="A146" s="1">
        <v>145</v>
      </c>
      <c r="B146" s="2">
        <v>1.1600000000000004</v>
      </c>
      <c r="C146" s="3">
        <f>-166.760812901565*(-PI()/180)</f>
        <v>2.9105252484345558</v>
      </c>
      <c r="D146" s="3">
        <v>-20.074733968912096</v>
      </c>
      <c r="E146" s="3">
        <v>0.46966681681583122</v>
      </c>
      <c r="F146" s="3">
        <v>0.55409317333207775</v>
      </c>
      <c r="G146" s="3">
        <f>-200.000085712182*(-PI()/180)</f>
        <v>3.4906599999484476</v>
      </c>
      <c r="H146" s="3">
        <f>399.999999998795*(-PI()/180)</f>
        <v>-6.981317007956287</v>
      </c>
    </row>
    <row r="147" spans="1:8" x14ac:dyDescent="0.3">
      <c r="A147" s="1">
        <v>146</v>
      </c>
      <c r="B147" s="2">
        <v>1.1605300000000038</v>
      </c>
      <c r="C147" s="3">
        <f>-166.545002824097*(-PI()/180)</f>
        <v>2.9067586520237394</v>
      </c>
      <c r="D147" s="3">
        <v>-20.163046130334926</v>
      </c>
      <c r="E147" s="3">
        <v>0.46965906506288491</v>
      </c>
      <c r="F147" s="3">
        <v>0.55407129680872536</v>
      </c>
      <c r="G147" s="3">
        <f>-200.000085667237*(-PI()/180)</f>
        <v>3.4906599991640115</v>
      </c>
      <c r="H147" s="3">
        <f>400.00000004324*(-PI()/180)</f>
        <v>-6.9813170087319998</v>
      </c>
    </row>
    <row r="148" spans="1:8" x14ac:dyDescent="0.3">
      <c r="A148" s="1">
        <v>147</v>
      </c>
      <c r="B148" s="2">
        <v>1.1705331242208161</v>
      </c>
      <c r="C148" s="3">
        <f>-166.576201526231*(-PI()/180)</f>
        <v>2.9073031720983264</v>
      </c>
      <c r="D148" s="3">
        <v>-21.828511145165848</v>
      </c>
      <c r="E148" s="3">
        <v>0.46950467878926089</v>
      </c>
      <c r="F148" s="3">
        <v>0.5536606326623138</v>
      </c>
      <c r="G148" s="3">
        <f>-200.00008575877*(-PI()/180)</f>
        <v>3.4906600007615634</v>
      </c>
      <c r="H148" s="3">
        <f>399.999999954584*(-PI()/180)</f>
        <v>-6.9813170071846544</v>
      </c>
    </row>
    <row r="149" spans="1:8" x14ac:dyDescent="0.3">
      <c r="A149" s="1">
        <v>148</v>
      </c>
      <c r="B149" s="2">
        <v>1.1805331242208568</v>
      </c>
      <c r="C149" s="3">
        <f>-167.961461882973*(-PI()/180)</f>
        <v>2.931480526320831</v>
      </c>
      <c r="D149" s="3">
        <v>-23.494123999688902</v>
      </c>
      <c r="E149" s="3">
        <v>0.46933640343161237</v>
      </c>
      <c r="F149" s="3">
        <v>0.55325096047535294</v>
      </c>
      <c r="G149" s="3">
        <f>-200.000085922817*(-PI()/180)</f>
        <v>3.4906600036247126</v>
      </c>
      <c r="H149" s="3">
        <f>400.000000207962*(-PI()/180)</f>
        <v>-6.9813170116069383</v>
      </c>
    </row>
    <row r="150" spans="1:8" x14ac:dyDescent="0.3">
      <c r="A150" s="1">
        <v>149</v>
      </c>
      <c r="B150" s="2">
        <v>1.1905349992209073</v>
      </c>
      <c r="C150" s="3">
        <f>-166.748991686608*(-PI()/180)</f>
        <v>2.9103189293119609</v>
      </c>
      <c r="D150" s="3">
        <v>-25.165647930206823</v>
      </c>
      <c r="E150" s="3">
        <v>0.46915306737714457</v>
      </c>
      <c r="F150" s="3">
        <v>0.55284969777263726</v>
      </c>
      <c r="G150" s="3">
        <f>-200.000085711067*(-PI()/180)</f>
        <v>3.4906599999289751</v>
      </c>
      <c r="H150" s="3">
        <f>399.999999993327*(-PI()/180)</f>
        <v>-6.9813170078608531</v>
      </c>
    </row>
    <row r="151" spans="1:8" x14ac:dyDescent="0.3">
      <c r="A151" s="1">
        <v>150</v>
      </c>
      <c r="B151" s="2">
        <v>1.2000000000000004</v>
      </c>
      <c r="C151" s="3">
        <f>-167.022618564792*(-PI()/180)</f>
        <v>2.9150946192582308</v>
      </c>
      <c r="D151" s="3">
        <v>-26.742114385118523</v>
      </c>
      <c r="E151" s="3">
        <v>0.46897442453913718</v>
      </c>
      <c r="F151" s="3">
        <v>0.55247446767174202</v>
      </c>
      <c r="G151" s="3">
        <f>-200.000085712015*(-PI()/180)</f>
        <v>3.4906599999455312</v>
      </c>
      <c r="H151" s="3">
        <f>399.999999998461*(-PI()/180)</f>
        <v>-6.9813170079504578</v>
      </c>
    </row>
    <row r="152" spans="1:8" x14ac:dyDescent="0.3">
      <c r="A152" s="1">
        <v>151</v>
      </c>
      <c r="B152" s="2">
        <v>1.2005350000000028</v>
      </c>
      <c r="C152" s="3">
        <f>-166.678615691887*(-PI()/180)</f>
        <v>2.9090906364897156</v>
      </c>
      <c r="D152" s="3">
        <v>-26.831338310700051</v>
      </c>
      <c r="E152" s="3">
        <v>0.46896370847676216</v>
      </c>
      <c r="F152" s="3">
        <v>0.55245365749263897</v>
      </c>
      <c r="G152" s="3">
        <f>-200.00008569384*(-PI()/180)</f>
        <v>3.490659999628309</v>
      </c>
      <c r="H152" s="3">
        <f>399.999999960025*(-PI()/180)</f>
        <v>-6.9813170072796238</v>
      </c>
    </row>
    <row r="153" spans="1:8" x14ac:dyDescent="0.3">
      <c r="A153" s="1">
        <v>152</v>
      </c>
      <c r="B153" s="2">
        <v>1.2105375000000589</v>
      </c>
      <c r="C153" s="3">
        <f>-166.765420025803*(-PI()/180)</f>
        <v>2.9106056579215553</v>
      </c>
      <c r="D153" s="3">
        <v>-28.502796720537795</v>
      </c>
      <c r="E153" s="3">
        <v>0.46875799180550415</v>
      </c>
      <c r="F153" s="3">
        <v>0.55206329108957475</v>
      </c>
      <c r="G153" s="3">
        <f>-200.000085677558*(-PI()/180)</f>
        <v>3.4906599993441492</v>
      </c>
      <c r="H153" s="3">
        <f>399.999999949284*(-PI()/180)</f>
        <v>-6.9813170070921524</v>
      </c>
    </row>
    <row r="154" spans="1:8" x14ac:dyDescent="0.3">
      <c r="A154" s="1">
        <v>153</v>
      </c>
      <c r="B154" s="2">
        <v>1.2205375000001164</v>
      </c>
      <c r="C154" s="3">
        <f>-168.691505174287*(-PI()/180)</f>
        <v>2.9442221854363537</v>
      </c>
      <c r="D154" s="3">
        <v>-30.172086817137</v>
      </c>
      <c r="E154" s="3">
        <v>0.46853731113862357</v>
      </c>
      <c r="F154" s="3">
        <v>0.55168161628644197</v>
      </c>
      <c r="G154" s="3">
        <f>-200.000085709631*(-PI()/180)</f>
        <v>3.4906599999039241</v>
      </c>
      <c r="H154" s="3">
        <f>400.000000044556*(-PI()/180)</f>
        <v>-6.9813170087549636</v>
      </c>
    </row>
    <row r="155" spans="1:8" x14ac:dyDescent="0.3">
      <c r="A155" s="1">
        <v>154</v>
      </c>
      <c r="B155" s="2">
        <v>1.2305425000001755</v>
      </c>
      <c r="C155" s="3">
        <f>-166.6531270348*(-PI()/180)</f>
        <v>2.9086457755016295</v>
      </c>
      <c r="D155" s="3">
        <v>-31.844615761597719</v>
      </c>
      <c r="E155" s="3">
        <v>0.46830847650475571</v>
      </c>
      <c r="F155" s="3">
        <v>0.55130329578408943</v>
      </c>
      <c r="G155" s="3">
        <f>-200.000085714771*(-PI()/180)</f>
        <v>3.490659999993639</v>
      </c>
      <c r="H155" s="3">
        <f>400.000000044626*(-PI()/180)</f>
        <v>-6.9813170087561947</v>
      </c>
    </row>
    <row r="156" spans="1:8" x14ac:dyDescent="0.3">
      <c r="A156" s="1">
        <v>155</v>
      </c>
      <c r="B156" s="2">
        <v>1.2400000000000004</v>
      </c>
      <c r="C156" s="3">
        <f>-165.893888456974*(-PI()/180)</f>
        <v>2.8953945625104094</v>
      </c>
      <c r="D156" s="3">
        <v>-33.423451631148509</v>
      </c>
      <c r="E156" s="3">
        <v>0.46808299093957217</v>
      </c>
      <c r="F156" s="3">
        <v>0.5509533934047498</v>
      </c>
      <c r="G156" s="3">
        <f>-200.00008571185*(-PI()/180)</f>
        <v>3.4906599999426517</v>
      </c>
      <c r="H156" s="3">
        <f>399.999999998131*(-PI()/180)</f>
        <v>-6.9813170079446918</v>
      </c>
    </row>
    <row r="157" spans="1:8" x14ac:dyDescent="0.3">
      <c r="A157" s="1">
        <v>156</v>
      </c>
      <c r="B157" s="2">
        <v>1.2405474999999979</v>
      </c>
      <c r="C157" s="3">
        <f>-166.463146813383*(-PI()/180)</f>
        <v>2.9053299951242422</v>
      </c>
      <c r="D157" s="3">
        <v>-33.514525315440977</v>
      </c>
      <c r="E157" s="3">
        <v>0.46806976614902196</v>
      </c>
      <c r="F157" s="3">
        <v>0.55093321691169228</v>
      </c>
      <c r="G157" s="3">
        <f>-200.000085699357*(-PI()/180)</f>
        <v>3.4906599997245986</v>
      </c>
      <c r="H157" s="3">
        <f>399.999999984133*(-PI()/180)</f>
        <v>-6.9813170077003948</v>
      </c>
    </row>
    <row r="158" spans="1:8" x14ac:dyDescent="0.3">
      <c r="A158" s="1">
        <v>157</v>
      </c>
      <c r="B158" s="2">
        <v>1.2505581242208086</v>
      </c>
      <c r="C158" s="3">
        <f>-166.621633611077*(-PI()/180)</f>
        <v>2.908096111564948</v>
      </c>
      <c r="D158" s="3">
        <v>-35.182831363420362</v>
      </c>
      <c r="E158" s="3">
        <v>0.46782197783138257</v>
      </c>
      <c r="F158" s="3">
        <v>0.55057233172118358</v>
      </c>
      <c r="G158" s="3">
        <f>-200.000085809743*(-PI()/180)</f>
        <v>3.4906600016512019</v>
      </c>
      <c r="H158" s="3">
        <f>399.999999923011*(-PI()/180)</f>
        <v>-6.9813170066336125</v>
      </c>
    </row>
    <row r="159" spans="1:8" x14ac:dyDescent="0.3">
      <c r="A159" s="1">
        <v>158</v>
      </c>
      <c r="B159" s="2">
        <v>1.2605656242208658</v>
      </c>
      <c r="C159" s="3">
        <f>-166.613223591953*(-PI()/180)</f>
        <v>2.9079493290410796</v>
      </c>
      <c r="D159" s="3">
        <v>-36.855557311831888</v>
      </c>
      <c r="E159" s="3">
        <v>0.46756142271111584</v>
      </c>
      <c r="F159" s="3">
        <v>0.55021561075516057</v>
      </c>
      <c r="G159" s="3">
        <f>-200.000085745252*(-PI()/180)</f>
        <v>3.4906600005256183</v>
      </c>
      <c r="H159" s="3">
        <f>399.999999954548*(-PI()/180)</f>
        <v>-6.9813170071840265</v>
      </c>
    </row>
    <row r="160" spans="1:8" x14ac:dyDescent="0.3">
      <c r="A160" s="1">
        <v>159</v>
      </c>
      <c r="B160" s="2">
        <v>1.2705737484416704</v>
      </c>
      <c r="C160" s="3">
        <f>-166.624259994008*(-PI()/180)</f>
        <v>2.9081419505945121</v>
      </c>
      <c r="D160" s="3">
        <v>-38.523818896750434</v>
      </c>
      <c r="E160" s="3">
        <v>0.4672921688074731</v>
      </c>
      <c r="F160" s="3">
        <v>0.54986728023830012</v>
      </c>
      <c r="G160" s="3">
        <f>-200.000085712582*(-PI()/180)</f>
        <v>3.4906599999554335</v>
      </c>
      <c r="H160" s="3">
        <f>400.000000013688*(-PI()/180)</f>
        <v>-6.9813170082162115</v>
      </c>
    </row>
    <row r="161" spans="1:8" x14ac:dyDescent="0.3">
      <c r="A161" s="1">
        <v>160</v>
      </c>
      <c r="B161" s="2">
        <v>1.2800000000000005</v>
      </c>
      <c r="C161" s="3">
        <f>-167.643012022661*(-PI()/180)</f>
        <v>2.9259225277558696</v>
      </c>
      <c r="D161" s="3">
        <v>-40.096044026910342</v>
      </c>
      <c r="E161" s="3">
        <v>0.46702968077671159</v>
      </c>
      <c r="F161" s="3">
        <v>0.54954795758250707</v>
      </c>
      <c r="G161" s="3">
        <f>-200.000085711686*(-PI()/180)</f>
        <v>3.4906599999397843</v>
      </c>
      <c r="H161" s="3">
        <f>399.999999997802*(-PI()/180)</f>
        <v>-6.9813170079389568</v>
      </c>
    </row>
    <row r="162" spans="1:8" x14ac:dyDescent="0.3">
      <c r="A162" s="1">
        <v>161</v>
      </c>
      <c r="B162" s="2">
        <v>1.2805775000000026</v>
      </c>
      <c r="C162" s="3">
        <f>-167.690815706001*(-PI()/180)</f>
        <v>2.9267568594247431</v>
      </c>
      <c r="D162" s="3">
        <v>-40.192820588336268</v>
      </c>
      <c r="E162" s="3">
        <v>0.46701302237097275</v>
      </c>
      <c r="F162" s="3">
        <v>0.5495283612876628</v>
      </c>
      <c r="G162" s="3">
        <f>-200.000085675565*(-PI()/180)</f>
        <v>3.4906599993093548</v>
      </c>
      <c r="H162" s="3">
        <f>399.99999995438*(-PI()/180)</f>
        <v>-6.9813170071810999</v>
      </c>
    </row>
    <row r="163" spans="1:8" x14ac:dyDescent="0.3">
      <c r="A163" s="1">
        <v>162</v>
      </c>
      <c r="B163" s="2">
        <v>1.2905800000000476</v>
      </c>
      <c r="C163" s="3">
        <f>-166.745040613517*(-PI()/180)</f>
        <v>2.9102499700775355</v>
      </c>
      <c r="D163" s="3">
        <v>-41.861377256225396</v>
      </c>
      <c r="E163" s="3">
        <v>0.46672363194048871</v>
      </c>
      <c r="F163" s="3">
        <v>0.54919701207732774</v>
      </c>
      <c r="G163" s="3">
        <f>-200.000085668809*(-PI()/180)</f>
        <v>3.4906599991914407</v>
      </c>
      <c r="H163" s="3">
        <f>399.999999989394*(-PI()/180)</f>
        <v>-6.9813170077922093</v>
      </c>
    </row>
    <row r="164" spans="1:8" x14ac:dyDescent="0.3">
      <c r="A164" s="1">
        <v>163</v>
      </c>
      <c r="B164" s="2">
        <v>1.3005875000001048</v>
      </c>
      <c r="C164" s="3">
        <f>-166.687629444278*(-PI()/180)</f>
        <v>2.9092479561468987</v>
      </c>
      <c r="D164" s="3">
        <v>-43.533626136180288</v>
      </c>
      <c r="E164" s="3">
        <v>0.46641801941105948</v>
      </c>
      <c r="F164" s="3">
        <v>0.54887657227069708</v>
      </c>
      <c r="G164" s="3">
        <f>-200.000085702937*(-PI()/180)</f>
        <v>3.4906599997870802</v>
      </c>
      <c r="H164" s="3">
        <f>400.000000017728*(-PI()/180)</f>
        <v>-6.9813170082867311</v>
      </c>
    </row>
    <row r="165" spans="1:8" x14ac:dyDescent="0.3">
      <c r="A165" s="1">
        <v>164</v>
      </c>
      <c r="B165" s="2">
        <v>1.3105900000001631</v>
      </c>
      <c r="C165" s="3">
        <f>-166.896324247209*(-PI()/180)</f>
        <v>2.9128903675898519</v>
      </c>
      <c r="D165" s="3">
        <v>-45.203182582458943</v>
      </c>
      <c r="E165" s="3">
        <v>0.46610785309661323</v>
      </c>
      <c r="F165" s="3">
        <v>0.54856476178212987</v>
      </c>
      <c r="G165" s="3">
        <f>-200.000085683753*(-PI()/180)</f>
        <v>3.490659999452268</v>
      </c>
      <c r="H165" s="3">
        <f>399.999999951795*(-PI()/180)</f>
        <v>-6.9813170071359796</v>
      </c>
    </row>
    <row r="166" spans="1:8" x14ac:dyDescent="0.3">
      <c r="A166" s="1">
        <v>165</v>
      </c>
      <c r="B166" s="2">
        <v>1.3200000000000005</v>
      </c>
      <c r="C166" s="3">
        <f>-166.70968645589*(-PI()/180)</f>
        <v>2.9096329236226683</v>
      </c>
      <c r="D166" s="3">
        <v>-46.770548884051365</v>
      </c>
      <c r="E166" s="3">
        <v>0.46580810687410268</v>
      </c>
      <c r="F166" s="3">
        <v>0.54828140486212629</v>
      </c>
      <c r="G166" s="3">
        <f>-200.000085711519*(-PI()/180)</f>
        <v>3.4906599999368706</v>
      </c>
      <c r="H166" s="3">
        <f>399.999999997468*(-PI()/180)</f>
        <v>-6.9813170079331295</v>
      </c>
    </row>
    <row r="167" spans="1:8" x14ac:dyDescent="0.3">
      <c r="A167" s="1">
        <v>166</v>
      </c>
      <c r="B167" s="2">
        <v>1.3206000000000044</v>
      </c>
      <c r="C167" s="3">
        <f>-166.784147057475*(-PI()/180)</f>
        <v>2.9109325062833453</v>
      </c>
      <c r="D167" s="3">
        <v>-46.870508211173131</v>
      </c>
      <c r="E167" s="3">
        <v>0.46578885536818104</v>
      </c>
      <c r="F167" s="3">
        <v>0.54826337298616257</v>
      </c>
      <c r="G167" s="3">
        <f>-200.000085727547*(-PI()/180)</f>
        <v>3.4906600002166064</v>
      </c>
      <c r="H167" s="3">
        <f>399.999999956298*(-PI()/180)</f>
        <v>-6.9813170072145807</v>
      </c>
    </row>
    <row r="168" spans="1:8" x14ac:dyDescent="0.3">
      <c r="A168" s="1">
        <v>167</v>
      </c>
      <c r="B168" s="2">
        <v>1.3306031242208145</v>
      </c>
      <c r="C168" s="3">
        <f>-166.637147271628*(-PI()/180)</f>
        <v>2.9083668760205912</v>
      </c>
      <c r="D168" s="3">
        <v>-48.538871170904052</v>
      </c>
      <c r="E168" s="3">
        <v>0.46546414967682892</v>
      </c>
      <c r="F168" s="3">
        <v>0.54796915307561422</v>
      </c>
      <c r="G168" s="3">
        <f>-200.000085745485*(-PI()/180)</f>
        <v>3.4906600005296848</v>
      </c>
      <c r="H168" s="3">
        <f>400.000000005618*(-PI()/180)</f>
        <v>-6.9813170080753695</v>
      </c>
    </row>
    <row r="169" spans="1:8" x14ac:dyDescent="0.3">
      <c r="A169" s="1">
        <v>168</v>
      </c>
      <c r="B169" s="2">
        <v>1.3406031242208756</v>
      </c>
      <c r="C169" s="3">
        <f>-166.642368261316*(-PI()/180)</f>
        <v>2.9084579994808588</v>
      </c>
      <c r="D169" s="3">
        <v>-50.207885109460321</v>
      </c>
      <c r="E169" s="3">
        <v>0.46512868337065227</v>
      </c>
      <c r="F169" s="3">
        <v>0.54768466254679649</v>
      </c>
      <c r="G169" s="3">
        <f>-200.000085696734*(-PI()/180)</f>
        <v>3.4906599996788334</v>
      </c>
      <c r="H169" s="3">
        <f>400.000000011232*(-PI()/180)</f>
        <v>-6.9813170081733587</v>
      </c>
    </row>
    <row r="170" spans="1:8" x14ac:dyDescent="0.3">
      <c r="A170" s="1">
        <v>169</v>
      </c>
      <c r="B170" s="2">
        <v>1.3506031242209344</v>
      </c>
      <c r="C170" s="3">
        <f>-166.891551447753*(-PI()/180)</f>
        <v>2.9128070665247998</v>
      </c>
      <c r="D170" s="3">
        <v>-51.874981750261355</v>
      </c>
      <c r="E170" s="3">
        <v>0.46478241619346233</v>
      </c>
      <c r="F170" s="3">
        <v>0.54741355646993184</v>
      </c>
      <c r="G170" s="3">
        <f>-200.000085719887*(-PI()/180)</f>
        <v>3.4906600000829178</v>
      </c>
      <c r="H170" s="3">
        <f>400.000000022866*(-PI()/180)</f>
        <v>-6.9813170083764042</v>
      </c>
    </row>
    <row r="171" spans="1:8" x14ac:dyDescent="0.3">
      <c r="A171" s="1">
        <v>170</v>
      </c>
      <c r="B171" s="2">
        <v>1.3600000000000005</v>
      </c>
      <c r="C171" s="3">
        <f>-166.747524053431*(-PI()/180)</f>
        <v>2.9102933142808145</v>
      </c>
      <c r="D171" s="3">
        <v>-53.443654213340572</v>
      </c>
      <c r="E171" s="3">
        <v>0.46445275287732746</v>
      </c>
      <c r="F171" s="3">
        <v>0.54716413432236233</v>
      </c>
      <c r="G171" s="3">
        <f>-200.000085711354*(-PI()/180)</f>
        <v>3.4906599999339964</v>
      </c>
      <c r="H171" s="3">
        <f>399.999999997139*(-PI()/180)</f>
        <v>-6.9813170079273812</v>
      </c>
    </row>
    <row r="172" spans="1:8" x14ac:dyDescent="0.3">
      <c r="A172" s="1">
        <v>171</v>
      </c>
      <c r="B172" s="2">
        <v>1.3606100000000045</v>
      </c>
      <c r="C172" s="3">
        <f>-166.738694680578*(-PI()/180)</f>
        <v>2.9101392126536325</v>
      </c>
      <c r="D172" s="3">
        <v>-53.545327969690156</v>
      </c>
      <c r="E172" s="3">
        <v>0.46443123458062546</v>
      </c>
      <c r="F172" s="3">
        <v>0.54714837610368861</v>
      </c>
      <c r="G172" s="3">
        <f>-200.000085710617*(-PI()/180)</f>
        <v>3.4906599999211276</v>
      </c>
      <c r="H172" s="3">
        <f>399.99999999834*(-PI()/180)</f>
        <v>-6.9813170079483475</v>
      </c>
    </row>
    <row r="173" spans="1:8" x14ac:dyDescent="0.3">
      <c r="A173" s="1">
        <v>172</v>
      </c>
      <c r="B173" s="2">
        <v>1.370610371415502</v>
      </c>
      <c r="C173" s="3">
        <f>-166.943955810376*(-PI()/180)</f>
        <v>2.9137216951949712</v>
      </c>
      <c r="D173" s="3">
        <v>-55.213452913496248</v>
      </c>
      <c r="E173" s="3">
        <v>0.46407360852749935</v>
      </c>
      <c r="F173" s="3">
        <v>0.54689261498028452</v>
      </c>
      <c r="G173" s="3">
        <f>-200.00008574021*(-PI()/180)</f>
        <v>3.4906600004376171</v>
      </c>
      <c r="H173" s="3">
        <f>400.000000005468*(-PI()/180)</f>
        <v>-6.981317008072752</v>
      </c>
    </row>
    <row r="174" spans="1:8" x14ac:dyDescent="0.3">
      <c r="A174" s="1">
        <v>173</v>
      </c>
      <c r="B174" s="2">
        <v>1.3806178714155637</v>
      </c>
      <c r="C174" s="3">
        <f>-166.668861584146*(-PI()/180)</f>
        <v>2.9089203951940465</v>
      </c>
      <c r="D174" s="3">
        <v>-56.882423664508323</v>
      </c>
      <c r="E174" s="3">
        <v>0.46370914281170078</v>
      </c>
      <c r="F174" s="3">
        <v>0.54664616662053211</v>
      </c>
      <c r="G174" s="3">
        <f>-200.000085710714*(-PI()/180)</f>
        <v>3.4906599999228298</v>
      </c>
      <c r="H174" s="3">
        <f>399.999999998824*(-PI()/180)</f>
        <v>-6.9813170079567959</v>
      </c>
    </row>
    <row r="175" spans="1:8" x14ac:dyDescent="0.3">
      <c r="A175" s="1">
        <v>174</v>
      </c>
      <c r="B175" s="2">
        <v>1.3906203714156198</v>
      </c>
      <c r="C175" s="3">
        <f>-168.120503692911*(-PI()/180)</f>
        <v>2.9342563295525879</v>
      </c>
      <c r="D175" s="3">
        <v>-58.550014022775123</v>
      </c>
      <c r="E175" s="3">
        <v>0.46333695147373755</v>
      </c>
      <c r="F175" s="3">
        <v>0.54641408356718557</v>
      </c>
      <c r="G175" s="3">
        <f>-200.000085666561*(-PI()/180)</f>
        <v>3.4906599991522076</v>
      </c>
      <c r="H175" s="3">
        <f>399.999999965519*(-PI()/180)</f>
        <v>-6.981317007375516</v>
      </c>
    </row>
    <row r="176" spans="1:8" x14ac:dyDescent="0.3">
      <c r="A176" s="1">
        <v>175</v>
      </c>
      <c r="B176" s="2">
        <v>1.4000000000000006</v>
      </c>
      <c r="C176" s="3">
        <f>-166.784499410476*(-PI()/180)</f>
        <v>2.9109386560033501</v>
      </c>
      <c r="D176" s="3">
        <v>-60.11341835177295</v>
      </c>
      <c r="E176" s="3">
        <v>0.46298412500779679</v>
      </c>
      <c r="F176" s="3">
        <v>0.5462034292980823</v>
      </c>
      <c r="G176" s="3">
        <f>-200.000085711192*(-PI()/180)</f>
        <v>3.4906599999311592</v>
      </c>
      <c r="H176" s="3">
        <f>399.999999996813*(-PI()/180)</f>
        <v>-6.9813170079217022</v>
      </c>
    </row>
    <row r="177" spans="1:8" x14ac:dyDescent="0.3">
      <c r="A177" s="1">
        <v>176</v>
      </c>
      <c r="B177" s="2">
        <v>1.4006300000000047</v>
      </c>
      <c r="C177" s="3">
        <f>-166.630754632229*(-PI()/180)</f>
        <v>2.9082553034151823</v>
      </c>
      <c r="D177" s="3">
        <v>-60.218412192829788</v>
      </c>
      <c r="E177" s="3">
        <v>0.46296014807058444</v>
      </c>
      <c r="F177" s="3">
        <v>0.54618977739041064</v>
      </c>
      <c r="G177" s="3">
        <f>-200.000085690525*(-PI()/180)</f>
        <v>3.4906599995704632</v>
      </c>
      <c r="H177" s="3">
        <f>399.999999947322*(-PI()/180)</f>
        <v>-6.9813170070579194</v>
      </c>
    </row>
    <row r="178" spans="1:8" x14ac:dyDescent="0.3">
      <c r="A178" s="1">
        <v>177</v>
      </c>
      <c r="B178" s="2">
        <v>1.4106306242208153</v>
      </c>
      <c r="C178" s="3">
        <f>-167.574593974421*(-PI()/180)</f>
        <v>2.9247284075462994</v>
      </c>
      <c r="D178" s="3">
        <v>-61.886735651355302</v>
      </c>
      <c r="E178" s="3">
        <v>0.46257418063379596</v>
      </c>
      <c r="F178" s="3">
        <v>0.54598025121338734</v>
      </c>
      <c r="G178" s="3">
        <f>-200.000085737177*(-PI()/180)</f>
        <v>3.4906600003846888</v>
      </c>
      <c r="H178" s="3">
        <f>399.999999959619*(-PI()/180)</f>
        <v>-6.9813170072725406</v>
      </c>
    </row>
    <row r="179" spans="1:8" x14ac:dyDescent="0.3">
      <c r="A179" s="1">
        <v>178</v>
      </c>
      <c r="B179" s="2">
        <v>1.4206381242208792</v>
      </c>
      <c r="C179" s="3">
        <f>-166.63215598224*(-PI()/180)</f>
        <v>2.9082797615868574</v>
      </c>
      <c r="D179" s="3">
        <v>-63.559145932097415</v>
      </c>
      <c r="E179" s="3">
        <v>0.46218021864032055</v>
      </c>
      <c r="F179" s="3">
        <v>0.54577975819398528</v>
      </c>
      <c r="G179" s="3">
        <f>-200.000085676595*(-PI()/180)</f>
        <v>3.4906599993273404</v>
      </c>
      <c r="H179" s="3">
        <f>400.000000021591*(-PI()/180)</f>
        <v>-6.98131700835415</v>
      </c>
    </row>
    <row r="180" spans="1:8" x14ac:dyDescent="0.3">
      <c r="A180" s="1">
        <v>179</v>
      </c>
      <c r="B180" s="2">
        <v>1.4306381242209358</v>
      </c>
      <c r="C180" s="3">
        <f>-166.650936223856*(-PI()/180)</f>
        <v>2.9086075386373818</v>
      </c>
      <c r="D180" s="3">
        <v>-65.226563565111164</v>
      </c>
      <c r="E180" s="3">
        <v>0.46178448459855831</v>
      </c>
      <c r="F180" s="3">
        <v>0.54559287114106148</v>
      </c>
      <c r="G180" s="3">
        <f>-200.00008567061*(-PI()/180)</f>
        <v>3.4906599992228675</v>
      </c>
      <c r="H180" s="3">
        <f>400.000000017522*(-PI()/180)</f>
        <v>-6.9813170082831437</v>
      </c>
    </row>
    <row r="181" spans="1:8" x14ac:dyDescent="0.3">
      <c r="A181" s="1">
        <v>180</v>
      </c>
      <c r="B181" s="2">
        <v>1.4400000000000006</v>
      </c>
      <c r="C181" s="3">
        <f>-166.505107993997*(-PI()/180)</f>
        <v>2.9060623558839835</v>
      </c>
      <c r="D181" s="3">
        <v>-66.786791108014413</v>
      </c>
      <c r="E181" s="3">
        <v>0.46140982195030461</v>
      </c>
      <c r="F181" s="3">
        <v>0.54542668662859983</v>
      </c>
      <c r="G181" s="3">
        <f>-200.00008571103*(-PI()/180)</f>
        <v>3.4906599999283423</v>
      </c>
      <c r="H181" s="3">
        <f>399.999999996491*(-PI()/180)</f>
        <v>-6.9813170079160738</v>
      </c>
    </row>
    <row r="182" spans="1:8" x14ac:dyDescent="0.3">
      <c r="A182" s="1">
        <v>181</v>
      </c>
      <c r="B182" s="2">
        <v>1.4406450000000037</v>
      </c>
      <c r="C182" s="3">
        <f>-167.465922953385*(-PI()/180)</f>
        <v>2.9228317404277218</v>
      </c>
      <c r="D182" s="3">
        <v>-66.894374265303369</v>
      </c>
      <c r="E182" s="3">
        <v>0.46138365940515003</v>
      </c>
      <c r="F182" s="3">
        <v>0.54541575224123395</v>
      </c>
      <c r="G182" s="3">
        <f>-200.000085702563*(-PI()/180)</f>
        <v>3.4906599997805641</v>
      </c>
      <c r="H182" s="3">
        <f>399.99999996077*(-PI()/180)</f>
        <v>-6.9813170072926169</v>
      </c>
    </row>
    <row r="183" spans="1:8" x14ac:dyDescent="0.3">
      <c r="A183" s="1">
        <v>182</v>
      </c>
      <c r="B183" s="2">
        <v>1.4506462484415616</v>
      </c>
      <c r="C183" s="3">
        <f>-166.562447126907*(-PI()/180)</f>
        <v>2.9070631125434949</v>
      </c>
      <c r="D183" s="3">
        <v>-68.561603693343997</v>
      </c>
      <c r="E183" s="3">
        <v>0.46097731128030939</v>
      </c>
      <c r="F183" s="3">
        <v>0.54525129146239038</v>
      </c>
      <c r="G183" s="3">
        <f>-200.000085671923*(-PI()/180)</f>
        <v>3.4906599992457918</v>
      </c>
      <c r="H183" s="3">
        <f>399.99999996344*(-PI()/180)</f>
        <v>-6.9813170073392232</v>
      </c>
    </row>
    <row r="184" spans="1:8" x14ac:dyDescent="0.3">
      <c r="A184" s="1">
        <v>183</v>
      </c>
      <c r="B184" s="2">
        <v>1.4606537484416255</v>
      </c>
      <c r="C184" s="3">
        <f>-166.659393675303*(-PI()/180)</f>
        <v>2.90875514901145</v>
      </c>
      <c r="D184" s="3">
        <v>-70.229640829782554</v>
      </c>
      <c r="E184" s="3">
        <v>0.46056713246097292</v>
      </c>
      <c r="F184" s="3">
        <v>0.54509722114164727</v>
      </c>
      <c r="G184" s="3">
        <f>-200.000085710021*(-PI()/180)</f>
        <v>3.4906599999107351</v>
      </c>
      <c r="H184" s="3">
        <f>400.000000028509*(-PI()/180)</f>
        <v>-6.9813170084748988</v>
      </c>
    </row>
    <row r="185" spans="1:8" x14ac:dyDescent="0.3">
      <c r="A185" s="1">
        <v>184</v>
      </c>
      <c r="B185" s="2">
        <v>1.4706537484416866</v>
      </c>
      <c r="C185" s="3">
        <f>-166.451088825887*(-PI()/180)</f>
        <v>2.9051195435412667</v>
      </c>
      <c r="D185" s="3">
        <v>-71.89744229913471</v>
      </c>
      <c r="E185" s="3">
        <v>0.46015207763855559</v>
      </c>
      <c r="F185" s="3">
        <v>0.54496189308917298</v>
      </c>
      <c r="G185" s="3">
        <f>-200.000085691698*(-PI()/180)</f>
        <v>3.4906599995909269</v>
      </c>
      <c r="H185" s="3">
        <f>399.999999971892*(-PI()/180)</f>
        <v>-6.9813170074867372</v>
      </c>
    </row>
    <row r="186" spans="1:8" x14ac:dyDescent="0.3">
      <c r="A186" s="1">
        <v>185</v>
      </c>
      <c r="B186" s="2">
        <v>1.4800000000000006</v>
      </c>
      <c r="C186" s="3">
        <f>-166.568159018034*(-PI()/180)</f>
        <v>2.9071628038501705</v>
      </c>
      <c r="D186" s="3">
        <v>-73.456775731770023</v>
      </c>
      <c r="E186" s="3">
        <v>0.4597596536964067</v>
      </c>
      <c r="F186" s="3">
        <v>0.54484024015731225</v>
      </c>
      <c r="G186" s="3">
        <f>-200.000085710868*(-PI()/180)</f>
        <v>3.4906599999255161</v>
      </c>
      <c r="H186" s="3">
        <f>399.999999996167*(-PI()/180)</f>
        <v>-6.9813170079104205</v>
      </c>
    </row>
    <row r="187" spans="1:8" x14ac:dyDescent="0.3">
      <c r="A187" s="1">
        <v>186</v>
      </c>
      <c r="B187" s="2">
        <v>1.480660000000005</v>
      </c>
      <c r="C187" s="3">
        <f>-166.720783933235*(-PI()/180)</f>
        <v>2.9098266111410194</v>
      </c>
      <c r="D187" s="3">
        <v>-73.566734260737178</v>
      </c>
      <c r="E187" s="3">
        <v>0.4597320172179154</v>
      </c>
      <c r="F187" s="3">
        <v>0.54483203824223037</v>
      </c>
      <c r="G187" s="3">
        <f>-200.000085735889*(-PI()/180)</f>
        <v>3.4906600003622086</v>
      </c>
      <c r="H187" s="3">
        <f>399.999999963716*(-PI()/180)</f>
        <v>-6.9813170073440363</v>
      </c>
    </row>
    <row r="188" spans="1:8" x14ac:dyDescent="0.3">
      <c r="A188" s="1">
        <v>187</v>
      </c>
      <c r="B188" s="2">
        <v>1.4906600000000638</v>
      </c>
      <c r="C188" s="3">
        <f>-166.685057525591*(-PI()/180)</f>
        <v>2.9092030676977094</v>
      </c>
      <c r="D188" s="3">
        <v>-75.233096617294791</v>
      </c>
      <c r="E188" s="3">
        <v>0.45931053386608661</v>
      </c>
      <c r="F188" s="3">
        <v>0.54471472706058155</v>
      </c>
      <c r="G188" s="3">
        <f>-200.000085697802*(-PI()/180)</f>
        <v>3.4906599996974648</v>
      </c>
      <c r="H188" s="3">
        <f>400.000000011427*(-PI()/180)</f>
        <v>-6.9813170081767586</v>
      </c>
    </row>
    <row r="189" spans="1:8" x14ac:dyDescent="0.3">
      <c r="A189" s="1">
        <v>188</v>
      </c>
      <c r="B189" s="2">
        <v>1.5006650000001238</v>
      </c>
      <c r="C189" s="3">
        <f>-165.43006444951*(-PI()/180)</f>
        <v>2.8872993064303714</v>
      </c>
      <c r="D189" s="3">
        <v>-76.901607507699225</v>
      </c>
      <c r="E189" s="3">
        <v>0.4588835073237057</v>
      </c>
      <c r="F189" s="3">
        <v>0.54461101618470842</v>
      </c>
      <c r="G189" s="3">
        <f>-200.000085728251*(-PI()/180)</f>
        <v>3.4906600002289041</v>
      </c>
      <c r="H189" s="3">
        <f>398.017578538973*(-PI()/180)</f>
        <v>-6.9467172263201995</v>
      </c>
    </row>
    <row r="190" spans="1:8" x14ac:dyDescent="0.3">
      <c r="A190" s="1">
        <v>189</v>
      </c>
      <c r="B190" s="2">
        <v>1.5106650000001738</v>
      </c>
      <c r="C190" s="3">
        <f>-164.805524568042*(-PI()/180)</f>
        <v>2.8763990291887449</v>
      </c>
      <c r="D190" s="3">
        <v>-78.558795348598579</v>
      </c>
      <c r="E190" s="3">
        <v>0.45846105179477464</v>
      </c>
      <c r="F190" s="3">
        <v>0.54452317604245637</v>
      </c>
      <c r="G190" s="3">
        <f>-200.000085698382*(-PI()/180)</f>
        <v>3.4906599997075922</v>
      </c>
      <c r="H190" s="3">
        <f>382.935999951921*(-PI()/180)</f>
        <v>-6.683494023577869</v>
      </c>
    </row>
    <row r="191" spans="1:8" x14ac:dyDescent="0.3">
      <c r="A191" s="1">
        <v>190</v>
      </c>
      <c r="B191" s="2">
        <v>1.5200000000000007</v>
      </c>
      <c r="C191" s="3">
        <f>-159.008790648231*(-PI()/180)</f>
        <v>2.7752269364259945</v>
      </c>
      <c r="D191" s="3">
        <v>-80.067137520796194</v>
      </c>
      <c r="E191" s="3">
        <v>0.45809421340825496</v>
      </c>
      <c r="F191" s="3">
        <v>0.54446038026637933</v>
      </c>
      <c r="G191" s="3">
        <f>-200.000085710703*(-PI()/180)</f>
        <v>3.4906599999226264</v>
      </c>
      <c r="H191" s="3">
        <f>367.999999999999*(-PI()/180)</f>
        <v>-6.4228116473391212</v>
      </c>
    </row>
    <row r="192" spans="1:8" x14ac:dyDescent="0.3">
      <c r="A192" s="1">
        <v>191</v>
      </c>
      <c r="B192" s="2">
        <v>1.5206675000000034</v>
      </c>
      <c r="C192" s="3">
        <f>-157.597908958687*(-PI()/180)</f>
        <v>2.7506024055873506</v>
      </c>
      <c r="D192" s="3">
        <v>-80.17262770523449</v>
      </c>
      <c r="E192" s="3">
        <v>0.4580699486446424</v>
      </c>
      <c r="F192" s="3">
        <v>0.54445625626290195</v>
      </c>
      <c r="G192" s="3">
        <f>-200.000085733453*(-PI()/180)</f>
        <v>3.4906600003196862</v>
      </c>
      <c r="H192" s="3">
        <f>366.932000050987*(-PI()/180)</f>
        <v>-6.4041715318177257</v>
      </c>
    </row>
    <row r="193" spans="1:8" x14ac:dyDescent="0.3">
      <c r="A193" s="1">
        <v>192</v>
      </c>
      <c r="B193" s="2">
        <v>1.5306700000000595</v>
      </c>
      <c r="C193" s="3">
        <f>-154.386925331756*(-PI()/180)</f>
        <v>2.6945601690697849</v>
      </c>
      <c r="D193" s="3">
        <v>-81.736933266697051</v>
      </c>
      <c r="E193" s="3">
        <v>0.45771420162716031</v>
      </c>
      <c r="F193" s="3">
        <v>0.54440755453668244</v>
      </c>
      <c r="G193" s="3">
        <f>-200.000085697529*(-PI()/180)</f>
        <v>3.4906599996927099</v>
      </c>
      <c r="H193" s="3">
        <f>350.927999993219*(-PI()/180)</f>
        <v>-6.1248490373203106</v>
      </c>
    </row>
    <row r="194" spans="1:8" x14ac:dyDescent="0.3">
      <c r="A194" s="1">
        <v>193</v>
      </c>
      <c r="B194" s="2">
        <v>1.5406725000001222</v>
      </c>
      <c r="C194" s="3">
        <f>-148.509220385197*(-PI()/180)</f>
        <v>2.5919748652915655</v>
      </c>
      <c r="D194" s="3">
        <v>-83.25049502128779</v>
      </c>
      <c r="E194" s="3">
        <v>0.45740027258565008</v>
      </c>
      <c r="F194" s="3">
        <v>0.54436626900459628</v>
      </c>
      <c r="G194" s="3">
        <f>-200.000085703956*(-PI()/180)</f>
        <v>3.4906599998048651</v>
      </c>
      <c r="H194" s="3">
        <f>334.923999950131*(-PI()/180)</f>
        <v>-5.8455265430791163</v>
      </c>
    </row>
    <row r="195" spans="1:8" x14ac:dyDescent="0.3">
      <c r="A195" s="1">
        <v>194</v>
      </c>
      <c r="B195" s="2">
        <v>1.5506725000001877</v>
      </c>
      <c r="C195" s="3">
        <f>-144.039114426189*(-PI()/180)</f>
        <v>2.513956798393858</v>
      </c>
      <c r="D195" s="3">
        <v>-84.714512100401876</v>
      </c>
      <c r="E195" s="3">
        <v>0.45712376103362135</v>
      </c>
      <c r="F195" s="3">
        <v>0.54433672101482056</v>
      </c>
      <c r="G195" s="3">
        <f>-200.000085712683*(-PI()/180)</f>
        <v>3.4906599999571877</v>
      </c>
      <c r="H195" s="3">
        <f>318.924000034528*(-PI()/180)</f>
        <v>-5.5662738642330298</v>
      </c>
    </row>
    <row r="196" spans="1:8" x14ac:dyDescent="0.3">
      <c r="A196" s="1">
        <v>195</v>
      </c>
      <c r="B196" s="2">
        <v>1.5600000000000007</v>
      </c>
      <c r="C196" s="3">
        <f>-140.209810881765*(-PI()/180)</f>
        <v>2.4471228434853698</v>
      </c>
      <c r="D196" s="3">
        <v>-86.039540348137393</v>
      </c>
      <c r="E196" s="3">
        <v>0.45689484838327266</v>
      </c>
      <c r="F196" s="3">
        <v>0.54432034397998863</v>
      </c>
      <c r="G196" s="3">
        <f>-200.000085710543*(-PI()/180)</f>
        <v>3.4906599999198327</v>
      </c>
      <c r="H196" s="3">
        <f>303.999999999999*(-PI()/180)</f>
        <v>-5.3058009260627417</v>
      </c>
    </row>
    <row r="197" spans="1:8" x14ac:dyDescent="0.3">
      <c r="A197" s="1">
        <v>196</v>
      </c>
      <c r="B197" s="2">
        <v>1.5606825000000046</v>
      </c>
      <c r="C197" s="3">
        <f>-140.279522210787*(-PI()/180)</f>
        <v>2.4483395357027464</v>
      </c>
      <c r="D197" s="3">
        <v>-86.135122920773313</v>
      </c>
      <c r="E197" s="3">
        <v>0.45687930735040944</v>
      </c>
      <c r="F197" s="3">
        <v>0.54431967072767395</v>
      </c>
      <c r="G197" s="3">
        <f>-200.000085700581*(-PI()/180)</f>
        <v>3.4906599997459664</v>
      </c>
      <c r="H197" s="3">
        <f>302.908000056099*(-PI()/180)</f>
        <v>-5.2867419316100941</v>
      </c>
    </row>
    <row r="198" spans="1:8" x14ac:dyDescent="0.3">
      <c r="A198" s="1">
        <v>197</v>
      </c>
      <c r="B198" s="2">
        <v>1.5706831242208152</v>
      </c>
      <c r="C198" s="3">
        <f>-135.671591874322*(-PI()/180)</f>
        <v>2.3679159796289095</v>
      </c>
      <c r="D198" s="3">
        <v>-87.511322618959838</v>
      </c>
      <c r="E198" s="3">
        <v>0.45667038067387333</v>
      </c>
      <c r="F198" s="3">
        <v>0.54431017939844184</v>
      </c>
      <c r="G198" s="3">
        <f>-200.000085672675*(-PI()/180)</f>
        <v>3.4906599992589147</v>
      </c>
      <c r="H198" s="3">
        <f>286.90700124209*(-PI()/180)</f>
        <v>-5.0074718186979279</v>
      </c>
    </row>
    <row r="199" spans="1:8" x14ac:dyDescent="0.3">
      <c r="A199" s="1">
        <v>198</v>
      </c>
      <c r="B199" s="2">
        <v>1.5806856242208802</v>
      </c>
      <c r="C199" s="3">
        <f>-131.079192686421*(-PI()/180)</f>
        <v>2.2877634932341198</v>
      </c>
      <c r="D199" s="3">
        <v>-88.842640778491273</v>
      </c>
      <c r="E199" s="3">
        <v>0.45649645556092422</v>
      </c>
      <c r="F199" s="3">
        <v>0.54430470844780254</v>
      </c>
      <c r="G199" s="3">
        <f>-200.000085718492*(-PI()/180)</f>
        <v>3.4906600000585688</v>
      </c>
      <c r="H199" s="3">
        <f>270.903001200979*(-PI()/180)</f>
        <v>-4.7281493244912349</v>
      </c>
    </row>
    <row r="200" spans="1:8" x14ac:dyDescent="0.3">
      <c r="A200" s="1">
        <v>199</v>
      </c>
      <c r="B200" s="2">
        <v>1.5906906242209446</v>
      </c>
      <c r="C200" s="3">
        <f>-126.398335463624*(-PI()/180)</f>
        <v>2.2060671228805462</v>
      </c>
      <c r="D200" s="3">
        <v>-90.129431287149018</v>
      </c>
      <c r="E200" s="3">
        <v>0.45635804933723678</v>
      </c>
      <c r="F200" s="3">
        <v>0.54430366913324701</v>
      </c>
      <c r="G200" s="3">
        <f>-200.000085726362*(-PI()/180)</f>
        <v>3.4906600001959229</v>
      </c>
      <c r="H200" s="3">
        <f>254.895001247057*(-PI()/180)</f>
        <v>-4.4487570186362033</v>
      </c>
    </row>
    <row r="201" spans="1:8" x14ac:dyDescent="0.3">
      <c r="A201" s="1">
        <v>200</v>
      </c>
      <c r="B201" s="2">
        <v>1.6000000000000008</v>
      </c>
      <c r="C201" s="3">
        <f>-122.172578154181*(-PI()/180)</f>
        <v>2.13231374444055</v>
      </c>
      <c r="D201" s="3">
        <v>-91.28728771937547</v>
      </c>
      <c r="E201" s="3">
        <v>0.45626037977886336</v>
      </c>
      <c r="F201" s="3">
        <v>0.54430544073116272</v>
      </c>
      <c r="G201" s="3">
        <f>-200.000085710385*(-PI()/180)</f>
        <v>3.4906599999170891</v>
      </c>
      <c r="H201" s="3">
        <f>239.999999999999*(-PI()/180)</f>
        <v>-4.1887902047863657</v>
      </c>
    </row>
    <row r="202" spans="1:8" x14ac:dyDescent="0.3">
      <c r="A202" s="1">
        <v>201</v>
      </c>
      <c r="B202" s="2">
        <v>1.6007000000000053</v>
      </c>
      <c r="C202" s="3">
        <f>-122.266454465912*(-PI()/180)</f>
        <v>2.1339521951698828</v>
      </c>
      <c r="D202" s="3">
        <v>-91.372782721778719</v>
      </c>
      <c r="E202" s="3">
        <v>0.45625412925310677</v>
      </c>
      <c r="F202" s="3">
        <v>0.54430580116971883</v>
      </c>
      <c r="G202" s="3">
        <f>-200.000085692622*(-PI()/180)</f>
        <v>3.4906599996070495</v>
      </c>
      <c r="H202" s="3">
        <f>238.879999950365*(-PI()/180)</f>
        <v>-4.169242516297766</v>
      </c>
    </row>
    <row r="203" spans="1:8" x14ac:dyDescent="0.3">
      <c r="A203" s="1">
        <v>202</v>
      </c>
      <c r="B203" s="2">
        <v>1.610707500000067</v>
      </c>
      <c r="C203" s="3">
        <f>-117.403311989364*(-PI()/180)</f>
        <v>2.0490743469605301</v>
      </c>
      <c r="D203" s="3">
        <v>-92.568989192937437</v>
      </c>
      <c r="E203" s="3">
        <v>0.45618307435619448</v>
      </c>
      <c r="F203" s="3">
        <v>0.54430373144624911</v>
      </c>
      <c r="G203" s="3">
        <f>-200.000085730288*(-PI()/180)</f>
        <v>3.4906600002644566</v>
      </c>
      <c r="H203" s="3">
        <f>222.868000000423*(-PI()/180)</f>
        <v>-3.8897803973421063</v>
      </c>
    </row>
    <row r="204" spans="1:8" x14ac:dyDescent="0.3">
      <c r="A204" s="1">
        <v>203</v>
      </c>
      <c r="B204" s="2">
        <v>1.620710000000132</v>
      </c>
      <c r="C204" s="3">
        <f>-113.106806017953*(-PI()/180)</f>
        <v>1.9740861714278168</v>
      </c>
      <c r="D204" s="3">
        <v>-93.722466887369094</v>
      </c>
      <c r="E204" s="3">
        <v>0.45614917016757511</v>
      </c>
      <c r="F204" s="3">
        <v>0.54430642792287109</v>
      </c>
      <c r="G204" s="3">
        <f>-200.000085712013*(-PI()/180)</f>
        <v>3.4906599999455006</v>
      </c>
      <c r="H204" s="3">
        <f>206.864000044077*(-PI()/180)</f>
        <v>-3.6104579046148473</v>
      </c>
    </row>
    <row r="205" spans="1:8" x14ac:dyDescent="0.3">
      <c r="A205" s="1">
        <v>204</v>
      </c>
      <c r="B205" s="2">
        <v>1.6307100000001953</v>
      </c>
      <c r="C205" s="3">
        <f>-108.379229453925*(-PI()/180)</f>
        <v>1.8915743947454005</v>
      </c>
      <c r="D205" s="3">
        <v>-94.831117997874728</v>
      </c>
      <c r="E205" s="3">
        <v>0.45615046387593849</v>
      </c>
      <c r="F205" s="3">
        <v>0.54430690224673317</v>
      </c>
      <c r="G205" s="3">
        <f>-200.000085694674*(-PI()/180)</f>
        <v>3.4906599996428778</v>
      </c>
      <c r="H205" s="3">
        <f>190.864000054357*(-PI()/180)</f>
        <v>-3.3312052244751698</v>
      </c>
    </row>
    <row r="206" spans="1:8" x14ac:dyDescent="0.3">
      <c r="A206" s="1">
        <v>205</v>
      </c>
      <c r="B206" s="2">
        <v>1.6400000000000008</v>
      </c>
      <c r="C206" s="3">
        <f>-104.417051169834*(-PI()/180)</f>
        <v>1.8224213381370051</v>
      </c>
      <c r="D206" s="3">
        <v>-95.821374902619056</v>
      </c>
      <c r="E206" s="3">
        <v>0.45618258946227669</v>
      </c>
      <c r="F206" s="3">
        <v>0.54430430096909033</v>
      </c>
      <c r="G206" s="3">
        <f>-200.000085710228*(-PI()/180)</f>
        <v>3.4906599999143428</v>
      </c>
      <c r="H206" s="3">
        <f>175.999999999998*(-PI()/180)</f>
        <v>-3.0717794835099927</v>
      </c>
    </row>
    <row r="207" spans="1:8" x14ac:dyDescent="0.3">
      <c r="A207" s="1">
        <v>206</v>
      </c>
      <c r="B207" s="2">
        <v>1.6407200000000055</v>
      </c>
      <c r="C207" s="3">
        <f>-104.162736033188*(-PI()/180)</f>
        <v>1.8179827016648713</v>
      </c>
      <c r="D207" s="3">
        <v>-95.896456353015566</v>
      </c>
      <c r="E207" s="3">
        <v>0.45618632973002382</v>
      </c>
      <c r="F207" s="3">
        <v>0.54430400466255857</v>
      </c>
      <c r="G207" s="3">
        <f>-200.000085710657*(-PI()/180)</f>
        <v>3.4906599999218306</v>
      </c>
      <c r="H207" s="3">
        <f>174.847999999278*(-PI()/180)</f>
        <v>-3.0516732905144481</v>
      </c>
    </row>
    <row r="208" spans="1:8" x14ac:dyDescent="0.3">
      <c r="A208" s="1">
        <v>207</v>
      </c>
      <c r="B208" s="2">
        <v>1.6507200000000701</v>
      </c>
      <c r="C208" s="3">
        <f>-100.313962160797*(-PI()/180)</f>
        <v>1.7508089254269168</v>
      </c>
      <c r="D208" s="3">
        <v>-96.915474807390794</v>
      </c>
      <c r="E208" s="3">
        <v>0.45625736837349401</v>
      </c>
      <c r="F208" s="3">
        <v>0.5442957415528149</v>
      </c>
      <c r="G208" s="3">
        <f>-200.000085521725*(-PI()/180)</f>
        <v>3.4906599966243363</v>
      </c>
      <c r="H208" s="3">
        <f>158.847999999858*(-PI()/180)</f>
        <v>-2.7724206102054678</v>
      </c>
    </row>
    <row r="209" spans="1:8" x14ac:dyDescent="0.3">
      <c r="A209" s="1">
        <v>208</v>
      </c>
      <c r="B209" s="2">
        <v>1.660720624220875</v>
      </c>
      <c r="C209" s="3">
        <f>-96.8357603262784*(-PI()/180)</f>
        <v>1.6901028513656571</v>
      </c>
      <c r="D209" s="3">
        <v>-97.906719542164169</v>
      </c>
      <c r="E209" s="3">
        <v>0.45634995372120069</v>
      </c>
      <c r="F209" s="3">
        <v>0.54428551973481265</v>
      </c>
      <c r="G209" s="3">
        <f>-200.000085688012*(-PI()/180)</f>
        <v>3.4906599995265921</v>
      </c>
      <c r="H209" s="3">
        <f>142.84700124475*(-PI()/180)</f>
        <v>-2.4931504983213273</v>
      </c>
    </row>
    <row r="210" spans="1:8" x14ac:dyDescent="0.3">
      <c r="A210" s="1">
        <v>209</v>
      </c>
      <c r="B210" s="2">
        <v>1.6707206242209405</v>
      </c>
      <c r="C210" s="3">
        <f>-91.213919753084*(-PI()/180)</f>
        <v>1.5919832233412086</v>
      </c>
      <c r="D210" s="3">
        <v>-98.837653037907756</v>
      </c>
      <c r="E210" s="3">
        <v>0.45648933992346047</v>
      </c>
      <c r="F210" s="3">
        <v>0.54426553791044274</v>
      </c>
      <c r="G210" s="3">
        <f>-200.000085739832*(-PI()/180)</f>
        <v>3.4906600004310242</v>
      </c>
      <c r="H210" s="3">
        <f>126.847001283192*(-PI()/180)</f>
        <v>-2.2138978186731659</v>
      </c>
    </row>
    <row r="211" spans="1:8" x14ac:dyDescent="0.3">
      <c r="A211" s="1">
        <v>210</v>
      </c>
      <c r="B211" s="2">
        <v>1.6800000000000008</v>
      </c>
      <c r="C211" s="3">
        <f>-86.7010399656986*(-PI()/180)</f>
        <v>1.5132186123046327</v>
      </c>
      <c r="D211" s="3">
        <v>-99.660982732451373</v>
      </c>
      <c r="E211" s="3">
        <v>0.45664945752379588</v>
      </c>
      <c r="F211" s="3">
        <v>0.54423924810753199</v>
      </c>
      <c r="G211" s="3">
        <f>-200.00008571007*(-PI()/180)</f>
        <v>3.4906599999115842</v>
      </c>
      <c r="H211" s="3">
        <f>111.999999999998*(-PI()/180)</f>
        <v>-1.9547687622336218</v>
      </c>
    </row>
    <row r="212" spans="1:8" x14ac:dyDescent="0.3">
      <c r="A212" s="1">
        <v>211</v>
      </c>
      <c r="B212" s="2">
        <v>1.6807300000000056</v>
      </c>
      <c r="C212" s="3">
        <f>-86.0864131495069*(-PI()/180)</f>
        <v>1.5024913506910376</v>
      </c>
      <c r="D212" s="3">
        <v>-99.724086652649731</v>
      </c>
      <c r="E212" s="3">
        <v>0.45666299412061978</v>
      </c>
      <c r="F212" s="3">
        <v>0.54423627687710574</v>
      </c>
      <c r="G212" s="3">
        <f>-200.000085667043*(-PI()/180)</f>
        <v>3.4906599991606169</v>
      </c>
      <c r="H212" s="3">
        <f>110.831999953237*(-PI()/180)</f>
        <v>-1.9343833157541819</v>
      </c>
    </row>
    <row r="213" spans="1:8" x14ac:dyDescent="0.3">
      <c r="A213" s="1">
        <v>212</v>
      </c>
      <c r="B213" s="2">
        <v>1.6907333739091119</v>
      </c>
      <c r="C213" s="3">
        <f>-82.0836405560096*(-PI()/180)</f>
        <v>1.4326297897259173</v>
      </c>
      <c r="D213" s="3">
        <v>-100.56358083111195</v>
      </c>
      <c r="E213" s="3">
        <v>0.45686848444149297</v>
      </c>
      <c r="F213" s="3">
        <v>0.54419806634431223</v>
      </c>
      <c r="G213" s="3">
        <f>-200.000085670953*(-PI()/180)</f>
        <v>3.4906599992288587</v>
      </c>
      <c r="H213" s="3">
        <f>94.8266017427027*(-PI()/180)</f>
        <v>-1.6550364188875555</v>
      </c>
    </row>
    <row r="214" spans="1:8" x14ac:dyDescent="0.3">
      <c r="A214" s="1">
        <v>213</v>
      </c>
      <c r="B214" s="2">
        <v>1.7007358739091769</v>
      </c>
      <c r="C214" s="3">
        <f>-77.3502165448063*(-PI()/180)</f>
        <v>1.3500159558374623</v>
      </c>
      <c r="D214" s="3">
        <v>-101.35935967843899</v>
      </c>
      <c r="E214" s="3">
        <v>0.45710886124254219</v>
      </c>
      <c r="F214" s="3">
        <v>0.54415140944455953</v>
      </c>
      <c r="G214" s="3">
        <f>-200.000085689212*(-PI()/180)</f>
        <v>3.4906599995475505</v>
      </c>
      <c r="H214" s="3">
        <f>78.8226017943501*(-PI()/180)</f>
        <v>-1.3757139262997995</v>
      </c>
    </row>
    <row r="215" spans="1:8" x14ac:dyDescent="0.3">
      <c r="A215" s="1">
        <v>214</v>
      </c>
      <c r="B215" s="2">
        <v>1.7107358739092424</v>
      </c>
      <c r="C215" s="3">
        <f>-73.0731587131852*(-PI()/180)</f>
        <v>1.2753672143774639</v>
      </c>
      <c r="D215" s="3">
        <v>-102.11176976967437</v>
      </c>
      <c r="E215" s="3">
        <v>0.45738387144759729</v>
      </c>
      <c r="F215" s="3">
        <v>0.54409436036848602</v>
      </c>
      <c r="G215" s="3">
        <f>-200.000085671508*(-PI()/180)</f>
        <v>3.4906599992385567</v>
      </c>
      <c r="H215" s="3">
        <f>62.8226017046824*(-PI()/180)</f>
        <v>-1.0964612444157102</v>
      </c>
    </row>
    <row r="216" spans="1:8" x14ac:dyDescent="0.3">
      <c r="A216" s="1">
        <v>215</v>
      </c>
      <c r="B216" s="2">
        <v>1.7200000000000009</v>
      </c>
      <c r="C216" s="3">
        <f>-68.8422570174969*(-PI()/180)</f>
        <v>1.2015240494594928</v>
      </c>
      <c r="D216" s="3">
        <v>-102.76903020899735</v>
      </c>
      <c r="E216" s="3">
        <v>0.45766814383025178</v>
      </c>
      <c r="F216" s="3">
        <v>0.54403064682718105</v>
      </c>
      <c r="G216" s="3">
        <f>-200.000085709912*(-PI()/180)</f>
        <v>3.4906599999088304</v>
      </c>
      <c r="H216" s="3">
        <f>47.9999999999986*(-PI()/180)</f>
        <v>-0.8377580409572537</v>
      </c>
    </row>
    <row r="217" spans="1:8" x14ac:dyDescent="0.3">
      <c r="A217" s="1">
        <v>216</v>
      </c>
      <c r="B217" s="2">
        <v>1.7207425000000052</v>
      </c>
      <c r="C217" s="3">
        <f>-68.5151233444385*(-PI()/180)</f>
        <v>1.1958144897704799</v>
      </c>
      <c r="D217" s="3">
        <v>-102.82007240229845</v>
      </c>
      <c r="E217" s="3">
        <v>0.45769223752697347</v>
      </c>
      <c r="F217" s="3">
        <v>0.5440251631542341</v>
      </c>
      <c r="G217" s="3">
        <f>-200.000085709648*(-PI()/180)</f>
        <v>3.4906599999042141</v>
      </c>
      <c r="H217" s="3">
        <f>46.8120000004669*(-PI()/180)</f>
        <v>-0.81702352945173429</v>
      </c>
    </row>
    <row r="218" spans="1:8" x14ac:dyDescent="0.3">
      <c r="A218" s="1">
        <v>217</v>
      </c>
      <c r="B218" s="2">
        <v>1.7307500000000668</v>
      </c>
      <c r="C218" s="3">
        <f>-67.1945295366521*(-PI()/180)</f>
        <v>1.1727657797431581</v>
      </c>
      <c r="D218" s="3">
        <v>-103.48969604051054</v>
      </c>
      <c r="E218" s="3">
        <v>0.4580292321411602</v>
      </c>
      <c r="F218" s="3">
        <v>0.54394886903355932</v>
      </c>
      <c r="G218" s="3">
        <f>-200.000085682876*(-PI()/180)</f>
        <v>3.4906599994369576</v>
      </c>
      <c r="H218" s="3">
        <f>30.799999987741*(-PI()/180)</f>
        <v>-0.53756140940029418</v>
      </c>
    </row>
    <row r="219" spans="1:8" x14ac:dyDescent="0.3">
      <c r="A219" s="1">
        <v>218</v>
      </c>
      <c r="B219" s="2">
        <v>1.7407500000001279</v>
      </c>
      <c r="C219" s="3">
        <f>-59.6233439121234*(-PI()/180)</f>
        <v>1.0406236623154705</v>
      </c>
      <c r="D219" s="3">
        <v>-104.11476601980134</v>
      </c>
      <c r="E219" s="3">
        <v>0.45839796597358212</v>
      </c>
      <c r="F219" s="3">
        <v>0.54385761661120402</v>
      </c>
      <c r="G219" s="3">
        <f>-200.000085664107*(-PI()/180)</f>
        <v>3.4906599991093819</v>
      </c>
      <c r="H219" s="3">
        <f>14.8000000567048*(-PI()/180)</f>
        <v>-0.25830873028484663</v>
      </c>
    </row>
    <row r="220" spans="1:8" x14ac:dyDescent="0.3">
      <c r="A220" s="1">
        <v>219</v>
      </c>
      <c r="B220" s="2">
        <v>1.7507525000001929</v>
      </c>
      <c r="C220" s="3">
        <f>-55.2220415307543*(-PI()/180)</f>
        <v>0.96380644438471152</v>
      </c>
      <c r="D220" s="3">
        <v>-104.68925619348984</v>
      </c>
      <c r="E220" s="3">
        <v>0.45880552094634597</v>
      </c>
      <c r="F220" s="3">
        <v>0.5437528428912195</v>
      </c>
      <c r="G220" s="3">
        <f>-200.00008573728*(-PI()/180)</f>
        <v>3.4906600003864829</v>
      </c>
      <c r="H220" s="3">
        <f>-1.20400005279098*(-PI()/180)</f>
        <v>2.1013765115388109E-2</v>
      </c>
    </row>
    <row r="221" spans="1:8" x14ac:dyDescent="0.3">
      <c r="A221" s="1">
        <v>220</v>
      </c>
      <c r="B221" s="2">
        <v>1.7600000000000009</v>
      </c>
      <c r="C221" s="3">
        <f>-51.1344590789779*(-PI()/180)</f>
        <v>0.89246467215447123</v>
      </c>
      <c r="D221" s="3">
        <v>-105.18021014507032</v>
      </c>
      <c r="E221" s="3">
        <v>0.45921063037025878</v>
      </c>
      <c r="F221" s="3">
        <v>0.54364401745445212</v>
      </c>
      <c r="G221" s="3">
        <f>-200.000085709753*(-PI()/180)</f>
        <v>3.4906599999060517</v>
      </c>
      <c r="H221" s="3">
        <f>-16.0000000000014*(-PI()/180)</f>
        <v>0.27925268031911626</v>
      </c>
    </row>
    <row r="222" spans="1:8" x14ac:dyDescent="0.3">
      <c r="A222" s="1">
        <v>221</v>
      </c>
      <c r="B222" s="2">
        <v>1.7607625000000053</v>
      </c>
      <c r="C222" s="3">
        <f>-50.7354167113887*(-PI()/180)</f>
        <v>0.88550006898508637</v>
      </c>
      <c r="D222" s="3">
        <v>-105.21900302537753</v>
      </c>
      <c r="E222" s="3">
        <v>0.45924523717512827</v>
      </c>
      <c r="F222" s="3">
        <v>0.54363445325427007</v>
      </c>
      <c r="G222" s="3">
        <f>-200.000085658144*(-PI()/180)</f>
        <v>3.4906599990052953</v>
      </c>
      <c r="H222" s="3">
        <f>-17.2199999976004*(-PI()/180)</f>
        <v>0.30054569715154228</v>
      </c>
    </row>
    <row r="223" spans="1:8" x14ac:dyDescent="0.3">
      <c r="A223" s="1">
        <v>222</v>
      </c>
      <c r="B223" s="2">
        <v>1.7707650000000703</v>
      </c>
      <c r="C223" s="3">
        <f>-46.6232148245594*(-PI()/180)</f>
        <v>0.81372860655319168</v>
      </c>
      <c r="D223" s="3">
        <v>-105.70497255180238</v>
      </c>
      <c r="E223" s="3">
        <v>0.4597177516065496</v>
      </c>
      <c r="F223" s="3">
        <v>0.54350376519114529</v>
      </c>
      <c r="G223" s="3">
        <f>-200.000085739894*(-PI()/180)</f>
        <v>3.4906600004321127</v>
      </c>
      <c r="H223" s="3">
        <f>-33.2240000034007*(-PI()/180)</f>
        <v>0.57986819074195028</v>
      </c>
    </row>
    <row r="224" spans="1:8" x14ac:dyDescent="0.3">
      <c r="A224" s="1">
        <v>223</v>
      </c>
      <c r="B224" s="2">
        <v>1.7807650000001336</v>
      </c>
      <c r="C224" s="3">
        <f>-41.8271978388966*(-PI()/180)</f>
        <v>0.73002231917180194</v>
      </c>
      <c r="D224" s="3">
        <v>-106.14679982934834</v>
      </c>
      <c r="E224" s="3">
        <v>0.46022312606246252</v>
      </c>
      <c r="F224" s="3">
        <v>0.5433606548779667</v>
      </c>
      <c r="G224" s="3">
        <f>-200.000085667347*(-PI()/180)</f>
        <v>3.4906599991659326</v>
      </c>
      <c r="H224" s="3">
        <f>-49.223999962085*(-PI()/180)</f>
        <v>0.85912087033994744</v>
      </c>
    </row>
    <row r="225" spans="1:8" x14ac:dyDescent="0.3">
      <c r="A225" s="1">
        <v>224</v>
      </c>
      <c r="B225" s="2">
        <v>1.7907675000001941</v>
      </c>
      <c r="C225" s="3">
        <f>-39.615843910078*(-PI()/180)</f>
        <v>0.69142691218700492</v>
      </c>
      <c r="D225" s="3">
        <v>-106.54900407577223</v>
      </c>
      <c r="E225" s="3">
        <v>0.46075753325297863</v>
      </c>
      <c r="F225" s="3">
        <v>0.54320679595555754</v>
      </c>
      <c r="G225" s="3">
        <f>-200.000085658451*(-PI()/180)</f>
        <v>3.4906599990106617</v>
      </c>
      <c r="H225" s="3">
        <f>-65.2279999478385*(-PI()/180)</f>
        <v>1.1384433635804718</v>
      </c>
    </row>
    <row r="226" spans="1:8" x14ac:dyDescent="0.3">
      <c r="A226" s="1">
        <v>225</v>
      </c>
      <c r="B226" s="2">
        <v>1.8000000000000009</v>
      </c>
      <c r="C226" s="3">
        <f>-33.4538928620437*(-PI()/180)</f>
        <v>0.58388057805209148</v>
      </c>
      <c r="D226" s="3">
        <v>-106.87860093728047</v>
      </c>
      <c r="E226" s="3">
        <v>0.4612808172582642</v>
      </c>
      <c r="F226" s="3">
        <v>0.54305036835513165</v>
      </c>
      <c r="G226" s="3">
        <f>-200.000085709595*(-PI()/180)</f>
        <v>3.4906599999032886</v>
      </c>
      <c r="H226" s="3">
        <f>-80.0000000000013*(-PI()/180)</f>
        <v>1.3962634015954858</v>
      </c>
    </row>
    <row r="227" spans="1:8" x14ac:dyDescent="0.3">
      <c r="A227" s="1">
        <v>226</v>
      </c>
      <c r="B227" s="2">
        <v>1.800770000000006</v>
      </c>
      <c r="C227" s="3">
        <f>-32.9680962049645*(-PI()/180)</f>
        <v>0.57540182689087771</v>
      </c>
      <c r="D227" s="3">
        <v>-106.90415226709092</v>
      </c>
      <c r="E227" s="3">
        <v>0.46132596453932961</v>
      </c>
      <c r="F227" s="3">
        <v>0.54303665209673124</v>
      </c>
      <c r="G227" s="3">
        <f>-200.00008570285*(-PI()/180)</f>
        <v>3.4906599997855752</v>
      </c>
      <c r="H227" s="3">
        <f>-81.2320000011206*(-PI()/180)</f>
        <v>1.417765857999592</v>
      </c>
    </row>
    <row r="228" spans="1:8" x14ac:dyDescent="0.3">
      <c r="A228" s="1">
        <v>227</v>
      </c>
      <c r="B228" s="2">
        <v>1.8107750000000704</v>
      </c>
      <c r="C228" s="3">
        <f>-28.6593057642257*(-PI()/180)</f>
        <v>0.50019924692152851</v>
      </c>
      <c r="D228" s="3">
        <v>-107.21253984165914</v>
      </c>
      <c r="E228" s="3">
        <v>0.46192888741230842</v>
      </c>
      <c r="F228" s="3">
        <v>0.54285188554227271</v>
      </c>
      <c r="G228" s="3">
        <f>-200.000085691675*(-PI()/180)</f>
        <v>3.4906599995905325</v>
      </c>
      <c r="H228" s="3">
        <f>-97.2399999947802*(-PI()/180)</f>
        <v>1.6971581645481841</v>
      </c>
    </row>
    <row r="229" spans="1:8" x14ac:dyDescent="0.3">
      <c r="A229" s="1">
        <v>228</v>
      </c>
      <c r="B229" s="2">
        <v>1.8207800000001326</v>
      </c>
      <c r="C229" s="3">
        <f>-24.1574954808119*(-PI()/180)</f>
        <v>0.42162783517581842</v>
      </c>
      <c r="D229" s="3">
        <v>-107.47556908588174</v>
      </c>
      <c r="E229" s="3">
        <v>0.46256345910505492</v>
      </c>
      <c r="F229" s="3">
        <v>0.54265325424268263</v>
      </c>
      <c r="G229" s="3">
        <f>-200.000085705835*(-PI()/180)</f>
        <v>3.4906599998376699</v>
      </c>
      <c r="H229" s="3">
        <f>-113.248000001049*(-PI()/180)</f>
        <v>1.9765504713168414</v>
      </c>
    </row>
    <row r="230" spans="1:8" x14ac:dyDescent="0.3">
      <c r="A230" s="1">
        <v>229</v>
      </c>
      <c r="B230" s="2">
        <v>1.8307800000001981</v>
      </c>
      <c r="C230" s="3">
        <f>-19.9424736996072*(-PI()/180)</f>
        <v>0.34806182705052019</v>
      </c>
      <c r="D230" s="3">
        <v>-107.69461278656951</v>
      </c>
      <c r="E230" s="3">
        <v>0.46323106502498146</v>
      </c>
      <c r="F230" s="3">
        <v>0.54244136929184561</v>
      </c>
      <c r="G230" s="3">
        <f>-200.000085668331*(-PI()/180)</f>
        <v>3.4906599991831055</v>
      </c>
      <c r="H230" s="3">
        <f>-129.248000052667*(-PI()/180)</f>
        <v>2.2558031525368376</v>
      </c>
    </row>
    <row r="231" spans="1:8" x14ac:dyDescent="0.3">
      <c r="A231" s="1">
        <v>230</v>
      </c>
      <c r="B231" s="2">
        <v>1.840000000000001</v>
      </c>
      <c r="C231" s="3">
        <f>-15.6886634399916*(-PI()/180)</f>
        <v>0.273818832265113</v>
      </c>
      <c r="D231" s="3">
        <v>-107.85735002790767</v>
      </c>
      <c r="E231" s="3">
        <v>0.46387514296503163</v>
      </c>
      <c r="F231" s="3">
        <v>0.54223534728372225</v>
      </c>
      <c r="G231" s="3">
        <f>-200.000085709438*(-PI()/180)</f>
        <v>3.4906599999005601</v>
      </c>
      <c r="H231" s="3">
        <f>-144.000000000001*(-PI()/180)</f>
        <v>2.5132741228718563</v>
      </c>
    </row>
    <row r="232" spans="1:8" x14ac:dyDescent="0.3">
      <c r="A232" s="1">
        <v>231</v>
      </c>
      <c r="B232" s="2">
        <v>1.8407900000000061</v>
      </c>
      <c r="C232" s="3">
        <f>-15.1467326988476*(-PI()/180)</f>
        <v>0.26436035651437795</v>
      </c>
      <c r="D232" s="3">
        <v>-107.86953680732709</v>
      </c>
      <c r="E232" s="3">
        <v>0.46393162815382599</v>
      </c>
      <c r="F232" s="3">
        <v>0.54221697196835283</v>
      </c>
      <c r="G232" s="3">
        <f>-200.000085670524*(-PI()/180)</f>
        <v>3.4906599992213767</v>
      </c>
      <c r="H232" s="3">
        <f>-145.263999998535*(-PI()/180)</f>
        <v>2.5353350845914799</v>
      </c>
    </row>
    <row r="233" spans="1:8" x14ac:dyDescent="0.3">
      <c r="A233" s="1">
        <v>232</v>
      </c>
      <c r="B233" s="2">
        <v>1.8507925000000711</v>
      </c>
      <c r="C233" s="3">
        <f>-10.4735141693593*(-PI()/180)</f>
        <v>0.18279730650959913</v>
      </c>
      <c r="D233" s="3">
        <v>-107.99976029205344</v>
      </c>
      <c r="E233" s="3">
        <v>0.46466384465941346</v>
      </c>
      <c r="F233" s="3">
        <v>0.54198047377672798</v>
      </c>
      <c r="G233" s="3">
        <f>-200.000085728769*(-PI()/180)</f>
        <v>3.4906600002379373</v>
      </c>
      <c r="H233" s="3">
        <f>-161.267999950932*(-PI()/180)</f>
        <v>2.8146575772498252</v>
      </c>
    </row>
    <row r="234" spans="1:8" x14ac:dyDescent="0.3">
      <c r="A234" s="1">
        <v>233</v>
      </c>
      <c r="B234" s="2">
        <v>1.8607956242208834</v>
      </c>
      <c r="C234" s="3">
        <f>-5.96586625317476*(-PI()/180)</f>
        <v>0.10412400885151718</v>
      </c>
      <c r="D234" s="3">
        <v>-108.08204447444317</v>
      </c>
      <c r="E234" s="3">
        <v>0.46542581582205816</v>
      </c>
      <c r="F234" s="3">
        <v>0.54173004941116831</v>
      </c>
      <c r="G234" s="3">
        <f>-200.000085681952*(-PI()/180)</f>
        <v>3.4906599994208398</v>
      </c>
      <c r="H234" s="3">
        <f>-177.272998699236*(-PI()/180)</f>
        <v>3.0939975021852901</v>
      </c>
    </row>
    <row r="235" spans="1:8" x14ac:dyDescent="0.3">
      <c r="A235" s="1">
        <v>234</v>
      </c>
      <c r="B235" s="2">
        <v>1.8707981242209462</v>
      </c>
      <c r="C235" s="3">
        <f>0.634491998277784*(-PI()/180)</f>
        <v>-1.1073974447505521E-2</v>
      </c>
      <c r="D235" s="3">
        <v>-108.11868955888778</v>
      </c>
      <c r="E235" s="3">
        <v>0.46621947499592264</v>
      </c>
      <c r="F235" s="3">
        <v>0.54146684183805771</v>
      </c>
      <c r="G235" s="3">
        <f>-200.000085736816*(-PI()/180)</f>
        <v>3.4906600003783832</v>
      </c>
      <c r="H235" s="3">
        <f>-193.276998804572*(-PI()/180)</f>
        <v>3.3733199975129202</v>
      </c>
    </row>
    <row r="236" spans="1:8" x14ac:dyDescent="0.3">
      <c r="A236" s="1">
        <v>235</v>
      </c>
      <c r="B236" s="2">
        <v>1.880000000000001</v>
      </c>
      <c r="C236" s="3">
        <f>2.41124297115751*(-PI()/180)</f>
        <v>-4.2084128912269265E-2</v>
      </c>
      <c r="D236" s="3">
        <v>-108.11433913309835</v>
      </c>
      <c r="E236" s="3">
        <v>0.46698033562842733</v>
      </c>
      <c r="F236" s="3">
        <v>0.54121733312688936</v>
      </c>
      <c r="G236" s="3">
        <f>-200.000085715136*(-PI()/180)</f>
        <v>3.4906599999999997</v>
      </c>
      <c r="H236" s="3">
        <f>-208.000000000001*(-PI()/180)</f>
        <v>3.6302848441482274</v>
      </c>
    </row>
    <row r="237" spans="1:8" x14ac:dyDescent="0.3">
      <c r="A237" s="1">
        <v>236</v>
      </c>
      <c r="B237" s="2">
        <v>1.8808000000000062</v>
      </c>
      <c r="C237" s="3">
        <f>2.62531862776057*(-PI()/180)</f>
        <v>-4.5820453968361305E-2</v>
      </c>
      <c r="D237" s="3">
        <v>-108.11245508943684</v>
      </c>
      <c r="E237" s="3">
        <v>0.46704816735968863</v>
      </c>
      <c r="F237" s="3">
        <v>0.54119509255130605</v>
      </c>
      <c r="G237" s="3">
        <f>-200.000085711121*(-PI()/180)</f>
        <v>3.4906599999299313</v>
      </c>
      <c r="H237" s="3">
        <f>-209.27999995788*(-PI()/180)</f>
        <v>3.652625057838605</v>
      </c>
    </row>
    <row r="238" spans="1:8" x14ac:dyDescent="0.3">
      <c r="A238" s="1">
        <v>237</v>
      </c>
      <c r="B238" s="2">
        <v>1.8908050000000707</v>
      </c>
      <c r="C238" s="3">
        <f>7.05048797658414*(-PI()/180)</f>
        <v>-0.12305422906366607</v>
      </c>
      <c r="D238" s="3">
        <v>-108.06473991400404</v>
      </c>
      <c r="E238" s="3">
        <v>0.46791321777587785</v>
      </c>
      <c r="F238" s="3">
        <v>0.54091316684480295</v>
      </c>
      <c r="G238" s="3">
        <f>-200.000085714929*(-PI()/180)</f>
        <v>3.490659999996387</v>
      </c>
      <c r="H238" s="3">
        <f>-225.287999943861*(-PI()/180)</f>
        <v>3.9320173642531788</v>
      </c>
    </row>
    <row r="239" spans="1:8" x14ac:dyDescent="0.3">
      <c r="A239" s="1">
        <v>238</v>
      </c>
      <c r="B239" s="2">
        <v>1.900805000000134</v>
      </c>
      <c r="C239" s="3">
        <f>11.3148004594137*(-PI()/180)</f>
        <v>-0.19748052222293611</v>
      </c>
      <c r="D239" s="3">
        <v>-107.97103944590519</v>
      </c>
      <c r="E239" s="3">
        <v>0.46880986990051227</v>
      </c>
      <c r="F239" s="3">
        <v>0.54061967521635135</v>
      </c>
      <c r="G239" s="3">
        <f>-200.000085710916*(-PI()/180)</f>
        <v>3.4906599999263475</v>
      </c>
      <c r="H239" s="3">
        <f>-241.287999949015*(-PI()/180)</f>
        <v>4.2112700446622133</v>
      </c>
    </row>
    <row r="240" spans="1:8" x14ac:dyDescent="0.3">
      <c r="A240" s="1">
        <v>239</v>
      </c>
      <c r="B240" s="2">
        <v>1.9108050000001973</v>
      </c>
      <c r="C240" s="3">
        <f>16.2244306645119*(-PI()/180)</f>
        <v>-0.28316973435726395</v>
      </c>
      <c r="D240" s="3">
        <v>-107.83426278211248</v>
      </c>
      <c r="E240" s="3">
        <v>0.46974343623788967</v>
      </c>
      <c r="F240" s="3">
        <v>0.54031761036719117</v>
      </c>
      <c r="G240" s="3">
        <f>-200.000085722734*(-PI()/180)</f>
        <v>3.4906600001326105</v>
      </c>
      <c r="H240" s="3">
        <f>-257.287999955521*(-PI()/180)</f>
        <v>4.4905227250948681</v>
      </c>
    </row>
    <row r="241" spans="1:8" x14ac:dyDescent="0.3">
      <c r="A241" s="1">
        <v>240</v>
      </c>
      <c r="B241" s="2">
        <v>1.920000000000001</v>
      </c>
      <c r="C241" s="3">
        <f>19.8455437648934*(-PI()/180)</f>
        <v>-0.34637008054602203</v>
      </c>
      <c r="D241" s="3">
        <v>-107.66834734857798</v>
      </c>
      <c r="E241" s="3">
        <v>0.47062661579247012</v>
      </c>
      <c r="F241" s="3">
        <v>0.54003273726300605</v>
      </c>
      <c r="G241" s="3">
        <f>-200.000085715136*(-PI()/180)</f>
        <v>3.4906600000000005</v>
      </c>
      <c r="H241" s="3">
        <f>-272.000000000001*(-PI()/180)</f>
        <v>4.7472955654246007</v>
      </c>
    </row>
    <row r="242" spans="1:8" x14ac:dyDescent="0.3">
      <c r="A242" s="1">
        <v>241</v>
      </c>
      <c r="B242" s="2">
        <v>1.9208100000000063</v>
      </c>
      <c r="C242" s="3">
        <f>20.7581398475491*(-PI()/180)</f>
        <v>-0.36229788692916626</v>
      </c>
      <c r="D242" s="3">
        <v>-107.6519081229446</v>
      </c>
      <c r="E242" s="3">
        <v>0.47070529207971679</v>
      </c>
      <c r="F242" s="3">
        <v>0.54000660788780042</v>
      </c>
      <c r="G242" s="3">
        <f>-200.000085735557*(-PI()/180)</f>
        <v>3.4906600003564114</v>
      </c>
      <c r="H242" s="3">
        <f>-273.295999999068*(-PI()/180)</f>
        <v>4.7699150325141559</v>
      </c>
    </row>
    <row r="243" spans="1:8" x14ac:dyDescent="0.3">
      <c r="A243" s="1">
        <v>242</v>
      </c>
      <c r="B243" s="2">
        <v>1.9308100000000652</v>
      </c>
      <c r="C243" s="3">
        <f>24.5245884549603*(-PI()/180)</f>
        <v>-0.42803481623564565</v>
      </c>
      <c r="D243" s="3">
        <v>-107.42867257219943</v>
      </c>
      <c r="E243" s="3">
        <v>0.47170384222270473</v>
      </c>
      <c r="F243" s="3">
        <v>0.53969578914066096</v>
      </c>
      <c r="G243" s="3">
        <f>-200.000085707153*(-PI()/180)</f>
        <v>3.4906599998606707</v>
      </c>
      <c r="H243" s="3">
        <f>-289.296000053214*(-PI()/180)</f>
        <v>5.0491677137782673</v>
      </c>
    </row>
    <row r="244" spans="1:8" x14ac:dyDescent="0.3">
      <c r="A244" s="1">
        <v>243</v>
      </c>
      <c r="B244" s="2">
        <v>1.9408150000001274</v>
      </c>
      <c r="C244" s="3">
        <f>29.2404597940344*(-PI()/180)</f>
        <v>-0.51034229820292287</v>
      </c>
      <c r="D244" s="3">
        <v>-107.1588199849226</v>
      </c>
      <c r="E244" s="3">
        <v>0.47273841160454638</v>
      </c>
      <c r="F244" s="3">
        <v>0.53937511249849812</v>
      </c>
      <c r="G244" s="3">
        <f>-200.000085732939*(-PI()/180)</f>
        <v>3.4906600003107209</v>
      </c>
      <c r="H244" s="3">
        <f>-305.303999953587*(-PI()/180)</f>
        <v>5.3285600186987017</v>
      </c>
    </row>
    <row r="245" spans="1:8" x14ac:dyDescent="0.3">
      <c r="A245" s="1">
        <v>244</v>
      </c>
      <c r="B245" s="2">
        <v>1.9508225000001913</v>
      </c>
      <c r="C245" s="3">
        <f>33.7992920987712*(-PI()/180)</f>
        <v>-0.58990893196686156</v>
      </c>
      <c r="D245" s="3">
        <v>-106.84346229070242</v>
      </c>
      <c r="E245" s="3">
        <v>0.47380879841464285</v>
      </c>
      <c r="F245" s="3">
        <v>0.53904748039217865</v>
      </c>
      <c r="G245" s="3">
        <f>-200.000085731978*(-PI()/180)</f>
        <v>3.4906600002939538</v>
      </c>
      <c r="H245" s="3">
        <f>-321.315999958652*(-PI()/180)</f>
        <v>5.6080221386164455</v>
      </c>
    </row>
    <row r="246" spans="1:8" x14ac:dyDescent="0.3">
      <c r="A246" s="1">
        <v>245</v>
      </c>
      <c r="B246" s="2">
        <v>1.9600000000000011</v>
      </c>
      <c r="C246" s="3">
        <f>37.8774187019066*(-PI()/180)</f>
        <v>-0.66108566850474637</v>
      </c>
      <c r="D246" s="3">
        <v>-106.51981925306404</v>
      </c>
      <c r="E246" s="3">
        <v>0.47481900285824924</v>
      </c>
      <c r="F246" s="3">
        <v>0.53874527768665637</v>
      </c>
      <c r="G246" s="3">
        <f>-200.000085715136*(-PI()/180)</f>
        <v>3.4906599999999997</v>
      </c>
      <c r="H246" s="3">
        <f>-336.000000000002*(-PI()/180)</f>
        <v>5.8643062867009794</v>
      </c>
    </row>
    <row r="247" spans="1:8" x14ac:dyDescent="0.3">
      <c r="A247" s="1">
        <v>246</v>
      </c>
      <c r="B247" s="2">
        <v>1.960832500000006</v>
      </c>
      <c r="C247" s="3">
        <f>38.0836480357451*(-PI()/180)</f>
        <v>-0.66468504939442363</v>
      </c>
      <c r="D247" s="3">
        <v>-106.48831646257058</v>
      </c>
      <c r="E247" s="3">
        <v>0.47491249459958906</v>
      </c>
      <c r="F247" s="3">
        <v>0.53871774677420081</v>
      </c>
      <c r="G247" s="3">
        <f>-200.000085731613*(-PI()/180)</f>
        <v>3.4906600002875794</v>
      </c>
      <c r="H247" s="3">
        <f>-337.332000046585*(-PI()/180)</f>
        <v>5.8875540731505787</v>
      </c>
    </row>
    <row r="248" spans="1:8" x14ac:dyDescent="0.3">
      <c r="A248" s="1">
        <v>247</v>
      </c>
      <c r="B248" s="2">
        <v>1.9708350000000709</v>
      </c>
      <c r="C248" s="3">
        <f>41.3255342252528*(-PI()/180)</f>
        <v>-0.72126663737626484</v>
      </c>
      <c r="D248" s="3">
        <v>-106.08830522380525</v>
      </c>
      <c r="E248" s="3">
        <v>0.47605048588694304</v>
      </c>
      <c r="F248" s="3">
        <v>0.53838541881544466</v>
      </c>
      <c r="G248" s="3">
        <f>-200.000085672201*(-PI()/180)</f>
        <v>3.490659999250648</v>
      </c>
      <c r="H248" s="3">
        <f>-353.336000003245*(-PI()/180)</f>
        <v>6.166876565883328</v>
      </c>
    </row>
    <row r="249" spans="1:8" x14ac:dyDescent="0.3">
      <c r="A249" s="1">
        <v>248</v>
      </c>
      <c r="B249" s="2">
        <v>1.9808400000001332</v>
      </c>
      <c r="C249" s="3">
        <f>46.8989301732336*(-PI()/180)</f>
        <v>-0.81854074718584036</v>
      </c>
      <c r="D249" s="3">
        <v>-105.64232167417799</v>
      </c>
      <c r="E249" s="3">
        <v>0.47722490973306031</v>
      </c>
      <c r="F249" s="3">
        <v>0.5380501387471458</v>
      </c>
      <c r="G249" s="3">
        <f>-200.00008570864*(-PI()/180)</f>
        <v>3.4906599998866317</v>
      </c>
      <c r="H249" s="3">
        <f>-369.344000049604*(-PI()/180)</f>
        <v>6.4462688733516975</v>
      </c>
    </row>
    <row r="250" spans="1:8" x14ac:dyDescent="0.3">
      <c r="A250" s="1">
        <v>249</v>
      </c>
      <c r="B250" s="2">
        <v>1.9908400000001987</v>
      </c>
      <c r="C250" s="3">
        <f>51.4676276219782*(-PI()/180)</f>
        <v>-0.89827956019389898</v>
      </c>
      <c r="D250" s="3">
        <v>-105.15057726184655</v>
      </c>
      <c r="E250" s="3">
        <v>0.47843784459463023</v>
      </c>
      <c r="F250" s="3">
        <v>0.53771583123467503</v>
      </c>
      <c r="G250" s="3">
        <f>-200.000085738593*(-PI()/180)</f>
        <v>3.4906600004094082</v>
      </c>
      <c r="H250" s="3">
        <f>-385.343999961943*(-PI()/180)</f>
        <v>6.7255215521408136</v>
      </c>
    </row>
    <row r="251" spans="1:8" x14ac:dyDescent="0.3">
      <c r="A251" s="1">
        <v>250</v>
      </c>
      <c r="B251" s="2">
        <v>2.0000000000000009</v>
      </c>
      <c r="C251" s="3">
        <f>55.3792161820227*(-PI()/180)</f>
        <v>-0.96654965955001892</v>
      </c>
      <c r="D251" s="3">
        <v>-104.66653637459216</v>
      </c>
      <c r="E251" s="3">
        <v>0.47957703715628941</v>
      </c>
      <c r="F251" s="3">
        <v>0.53741303410886387</v>
      </c>
      <c r="G251" s="3">
        <f>-200.000085715136*(-PI()/180)</f>
        <v>3.4906599999999997</v>
      </c>
      <c r="H251" s="3">
        <f>-398.666666666668*(-PI()/180)</f>
        <v>6.9580459512840873</v>
      </c>
    </row>
    <row r="252" spans="1:8" x14ac:dyDescent="0.3">
      <c r="A252" s="1">
        <v>251</v>
      </c>
      <c r="B252" s="2">
        <v>2.0008425000000054</v>
      </c>
      <c r="C252" s="3">
        <f>53.9786961593071*(-PI()/180)</f>
        <v>-0.94210597391352635</v>
      </c>
      <c r="D252" s="3">
        <v>-104.62041570222875</v>
      </c>
      <c r="E252" s="3">
        <v>0.47968313851941757</v>
      </c>
      <c r="F252" s="3">
        <v>0.53738633633021982</v>
      </c>
      <c r="G252" s="3">
        <f>-200.000085924686*(-PI()/180)</f>
        <v>3.4906600036573385</v>
      </c>
      <c r="H252" s="3">
        <f>-399.158703886894*(-PI()/180)</f>
        <v>6.9666336208193949</v>
      </c>
    </row>
    <row r="253" spans="1:8" x14ac:dyDescent="0.3">
      <c r="A253" s="1">
        <v>252</v>
      </c>
      <c r="B253" s="2">
        <v>2.0108425000000691</v>
      </c>
      <c r="C253" s="3">
        <f>55.6027810469398*(-PI()/180)</f>
        <v>-0.97045160253459883</v>
      </c>
      <c r="D253" s="3">
        <v>-104.06772066933861</v>
      </c>
      <c r="E253" s="3">
        <v>0.48094853276173083</v>
      </c>
      <c r="F253" s="3">
        <v>0.53706390592295938</v>
      </c>
      <c r="G253" s="3">
        <f>-200.000085740124*(-PI()/180)</f>
        <v>3.4906600004361219</v>
      </c>
      <c r="H253" s="3">
        <f>-400.00000003703*(-PI()/180)</f>
        <v>6.9813170086236198</v>
      </c>
    </row>
    <row r="254" spans="1:8" x14ac:dyDescent="0.3">
      <c r="A254" s="1">
        <v>253</v>
      </c>
      <c r="B254" s="2">
        <v>2.0208450000001297</v>
      </c>
      <c r="C254" s="3">
        <f>55.9571662897189*(-PI()/180)</f>
        <v>-0.97663679184157337</v>
      </c>
      <c r="D254" s="3">
        <v>-103.51133470883737</v>
      </c>
      <c r="E254" s="3">
        <v>0.48221860932122335</v>
      </c>
      <c r="F254" s="3">
        <v>0.53675173545463284</v>
      </c>
      <c r="G254" s="3">
        <f>-200.000085734602*(-PI()/180)</f>
        <v>3.4906600003397421</v>
      </c>
      <c r="H254" s="3">
        <f>-400.000000037751*(-PI()/180)</f>
        <v>6.9813170086361964</v>
      </c>
    </row>
    <row r="255" spans="1:8" x14ac:dyDescent="0.3">
      <c r="A255" s="1">
        <v>254</v>
      </c>
      <c r="B255" s="2">
        <v>2.0308487484416937</v>
      </c>
      <c r="C255" s="3">
        <f>55.5304394135815*(-PI()/180)</f>
        <v>-0.96918900284622578</v>
      </c>
      <c r="D255" s="3">
        <v>-102.95553884661466</v>
      </c>
      <c r="E255" s="3">
        <v>0.48349259869378836</v>
      </c>
      <c r="F255" s="3">
        <v>0.53645489528483781</v>
      </c>
      <c r="G255" s="3">
        <f>-200.000085705857*(-PI()/180)</f>
        <v>3.4906599998380443</v>
      </c>
      <c r="H255" s="3">
        <f>-399.999999947877*(-PI()/180)</f>
        <v>6.9813170070676076</v>
      </c>
    </row>
    <row r="256" spans="1:8" x14ac:dyDescent="0.3">
      <c r="A256" s="1">
        <v>255</v>
      </c>
      <c r="B256" s="2">
        <v>2.0400000000000009</v>
      </c>
      <c r="C256" s="3">
        <f>55.8433996738058*(-PI()/180)</f>
        <v>-0.97465118981503851</v>
      </c>
      <c r="D256" s="3">
        <v>-102.44974585444599</v>
      </c>
      <c r="E256" s="3">
        <v>0.48465778988086855</v>
      </c>
      <c r="F256" s="3">
        <v>0.53619572024065798</v>
      </c>
      <c r="G256" s="3">
        <f>-200.000085715136*(-PI()/180)</f>
        <v>3.4906599999999997</v>
      </c>
      <c r="H256" s="3">
        <f>-400.000000000001*(-PI()/180)</f>
        <v>6.9813170079773297</v>
      </c>
    </row>
    <row r="257" spans="1:8" x14ac:dyDescent="0.3">
      <c r="A257" s="1">
        <v>256</v>
      </c>
      <c r="B257" s="2">
        <v>2.0408500000000065</v>
      </c>
      <c r="C257" s="3">
        <f>55.5543824877143*(-PI()/180)</f>
        <v>-0.96960688832289332</v>
      </c>
      <c r="D257" s="3">
        <v>-102.40233949790122</v>
      </c>
      <c r="E257" s="3">
        <v>0.48476623409981351</v>
      </c>
      <c r="F257" s="3">
        <v>0.53617156130067989</v>
      </c>
      <c r="G257" s="3">
        <f>-200.000085667929*(-PI()/180)</f>
        <v>3.490659999176092</v>
      </c>
      <c r="H257" s="3">
        <f>-400.000000003843*(-PI()/180)</f>
        <v>6.9813170080443827</v>
      </c>
    </row>
    <row r="258" spans="1:8" x14ac:dyDescent="0.3">
      <c r="A258" s="1">
        <v>257</v>
      </c>
      <c r="B258" s="2">
        <v>2.0508537484415639</v>
      </c>
      <c r="C258" s="3">
        <f>56.0141726520175*(-PI()/180)</f>
        <v>-0.97763174055826896</v>
      </c>
      <c r="D258" s="3">
        <v>-101.84561573788525</v>
      </c>
      <c r="E258" s="3">
        <v>0.48604450268652755</v>
      </c>
      <c r="F258" s="3">
        <v>0.53589576599229971</v>
      </c>
      <c r="G258" s="3">
        <f>-200.00008569651*(-PI()/180)</f>
        <v>3.4906599996749139</v>
      </c>
      <c r="H258" s="3">
        <f>-400.000000011952*(-PI()/180)</f>
        <v>6.9813170081859184</v>
      </c>
    </row>
    <row r="259" spans="1:8" x14ac:dyDescent="0.3">
      <c r="A259" s="1">
        <v>258</v>
      </c>
      <c r="B259" s="2">
        <v>2.0608587484416283</v>
      </c>
      <c r="C259" s="3">
        <f>55.1116845753686*(-PI()/180)</f>
        <v>-0.96188035216075551</v>
      </c>
      <c r="D259" s="3">
        <v>-101.29192774695366</v>
      </c>
      <c r="E259" s="3">
        <v>0.48732583133190782</v>
      </c>
      <c r="F259" s="3">
        <v>0.53563784059888409</v>
      </c>
      <c r="G259" s="3">
        <f>-200.000085738829*(-PI()/180)</f>
        <v>3.4906600004135244</v>
      </c>
      <c r="H259" s="3">
        <f>-399.999999958894*(-PI()/180)</f>
        <v>6.9813170072598796</v>
      </c>
    </row>
    <row r="260" spans="1:8" x14ac:dyDescent="0.3">
      <c r="A260" s="1">
        <v>259</v>
      </c>
      <c r="B260" s="2">
        <v>2.0708668726624406</v>
      </c>
      <c r="C260" s="3">
        <f>55.5251796810424*(-PI()/180)</f>
        <v>-0.96909720319564441</v>
      </c>
      <c r="D260" s="3">
        <v>-100.73596657101005</v>
      </c>
      <c r="E260" s="3">
        <v>0.48861101156289871</v>
      </c>
      <c r="F260" s="3">
        <v>0.53539014665092932</v>
      </c>
      <c r="G260" s="3">
        <f>-200.000085723634*(-PI()/180)</f>
        <v>3.4906600001483103</v>
      </c>
      <c r="H260" s="3">
        <f>-400.000000043905*(-PI()/180)</f>
        <v>6.9813170087436012</v>
      </c>
    </row>
    <row r="261" spans="1:8" x14ac:dyDescent="0.3">
      <c r="A261" s="1">
        <v>260</v>
      </c>
      <c r="B261" s="2">
        <v>2.080000000000001</v>
      </c>
      <c r="C261" s="3">
        <f>55.4851008404087*(-PI()/180)</f>
        <v>-0.96839769546620513</v>
      </c>
      <c r="D261" s="3">
        <v>-100.22902349156732</v>
      </c>
      <c r="E261" s="3">
        <v>0.48978557505381848</v>
      </c>
      <c r="F261" s="3">
        <v>0.53517293762721085</v>
      </c>
      <c r="G261" s="3">
        <f>-200.000085715136*(-PI()/180)</f>
        <v>3.4906599999999997</v>
      </c>
      <c r="H261" s="3">
        <f>-400.000000000001*(-PI()/180)</f>
        <v>6.9813170079773359</v>
      </c>
    </row>
    <row r="262" spans="1:8" x14ac:dyDescent="0.3">
      <c r="A262" s="1">
        <v>261</v>
      </c>
      <c r="B262" s="2">
        <v>2.0808700000000067</v>
      </c>
      <c r="C262" s="3">
        <f>55.2400633410042*(-PI()/180)</f>
        <v>-0.96412098431074256</v>
      </c>
      <c r="D262" s="3">
        <v>-100.18082810185179</v>
      </c>
      <c r="E262" s="3">
        <v>0.48989757753403762</v>
      </c>
      <c r="F262" s="3">
        <v>0.53515286200745038</v>
      </c>
      <c r="G262" s="3">
        <f>-200.000085704251*(-PI()/180)</f>
        <v>3.4906599998100156</v>
      </c>
      <c r="H262" s="3">
        <f>-399.999999963378*(-PI()/180)</f>
        <v>6.981317007338145</v>
      </c>
    </row>
    <row r="263" spans="1:8" x14ac:dyDescent="0.3">
      <c r="A263" s="1">
        <v>262</v>
      </c>
      <c r="B263" s="2">
        <v>2.09087000000007</v>
      </c>
      <c r="C263" s="3">
        <f>55.3931180752735*(-PI()/180)</f>
        <v>-0.96679229335950656</v>
      </c>
      <c r="D263" s="3">
        <v>-99.625701824453913</v>
      </c>
      <c r="E263" s="3">
        <v>0.49118598373952205</v>
      </c>
      <c r="F263" s="3">
        <v>0.53492820883884451</v>
      </c>
      <c r="G263" s="3">
        <f>-200.0000857089*(-PI()/180)</f>
        <v>3.4906599998911587</v>
      </c>
      <c r="H263" s="3">
        <f>-400.000000036131*(-PI()/180)</f>
        <v>6.9813170086079159</v>
      </c>
    </row>
    <row r="264" spans="1:8" x14ac:dyDescent="0.3">
      <c r="A264" s="1">
        <v>263</v>
      </c>
      <c r="B264" s="2">
        <v>2.1008725000001327</v>
      </c>
      <c r="C264" s="3">
        <f>55.6795456526674*(-PI()/180)</f>
        <v>-0.97179139765354072</v>
      </c>
      <c r="D264" s="3">
        <v>-99.070273099409278</v>
      </c>
      <c r="E264" s="3">
        <v>0.49247662797279385</v>
      </c>
      <c r="F264" s="3">
        <v>0.53471489609984046</v>
      </c>
      <c r="G264" s="3">
        <f>-200.000085700422*(-PI()/180)</f>
        <v>3.4906599997432015</v>
      </c>
      <c r="H264" s="3">
        <f>-400.000000002248*(-PI()/180)</f>
        <v>6.9813170080165605</v>
      </c>
    </row>
    <row r="265" spans="1:8" x14ac:dyDescent="0.3">
      <c r="A265" s="1">
        <v>264</v>
      </c>
      <c r="B265" s="2">
        <v>2.1108725000001938</v>
      </c>
      <c r="C265" s="3">
        <f>55.5498804953729*(-PI()/180)</f>
        <v>-0.96952831373363524</v>
      </c>
      <c r="D265" s="3">
        <v>-98.516071979582037</v>
      </c>
      <c r="E265" s="3">
        <v>0.49376871726548177</v>
      </c>
      <c r="F265" s="3">
        <v>0.53451692623444103</v>
      </c>
      <c r="G265" s="3">
        <f>-200.000085685762*(-PI()/180)</f>
        <v>3.4906599994873249</v>
      </c>
      <c r="H265" s="3">
        <f>-399.999999995897*(-PI()/180)</f>
        <v>6.9813170079057096</v>
      </c>
    </row>
    <row r="266" spans="1:8" x14ac:dyDescent="0.3">
      <c r="A266" s="1">
        <v>265</v>
      </c>
      <c r="B266" s="2">
        <v>2.120000000000001</v>
      </c>
      <c r="C266" s="3">
        <f>55.6466351957977*(-PI()/180)</f>
        <v>-0.97121700182283011</v>
      </c>
      <c r="D266" s="3">
        <v>-98.011862054029478</v>
      </c>
      <c r="E266" s="3">
        <v>0.49494817044225375</v>
      </c>
      <c r="F266" s="3">
        <v>0.53434660002219392</v>
      </c>
      <c r="G266" s="3">
        <f>-200.000085715136*(-PI()/180)</f>
        <v>3.4906600000000001</v>
      </c>
      <c r="H266" s="3">
        <f>-400.000000000001*(-PI()/180)</f>
        <v>6.9813170079773332</v>
      </c>
    </row>
    <row r="267" spans="1:8" x14ac:dyDescent="0.3">
      <c r="A267" s="1">
        <v>266</v>
      </c>
      <c r="B267" s="2">
        <v>2.1208800000000068</v>
      </c>
      <c r="C267" s="3">
        <f>55.360103590218*(-PI()/180)</f>
        <v>-0.96621608189443753</v>
      </c>
      <c r="D267" s="3">
        <v>-97.962886825598048</v>
      </c>
      <c r="E267" s="3">
        <v>0.49506220799533474</v>
      </c>
      <c r="F267" s="3">
        <v>0.5343305833194727</v>
      </c>
      <c r="G267" s="3">
        <f>-200.000085718922*(-PI()/180)</f>
        <v>3.4906600000660775</v>
      </c>
      <c r="H267" s="3">
        <f>-400.000000044788*(-PI()/180)</f>
        <v>6.9813170087590084</v>
      </c>
    </row>
    <row r="268" spans="1:8" x14ac:dyDescent="0.3">
      <c r="A268" s="1">
        <v>267</v>
      </c>
      <c r="B268" s="2">
        <v>2.130880873909113</v>
      </c>
      <c r="C268" s="3">
        <f>55.6045586167402*(-PI()/180)</f>
        <v>-0.97048262698029963</v>
      </c>
      <c r="D268" s="3">
        <v>-97.410851135060014</v>
      </c>
      <c r="E268" s="3">
        <v>0.49635574342360012</v>
      </c>
      <c r="F268" s="3">
        <v>0.53415810311698975</v>
      </c>
      <c r="G268" s="3">
        <f>-200.000085743841*(-PI()/180)</f>
        <v>3.4906600005010029</v>
      </c>
      <c r="H268" s="3">
        <f>-399.999999966681*(-PI()/180)</f>
        <v>6.9813170073957878</v>
      </c>
    </row>
    <row r="269" spans="1:8" x14ac:dyDescent="0.3">
      <c r="A269" s="1">
        <v>268</v>
      </c>
      <c r="B269" s="2">
        <v>2.140885873909173</v>
      </c>
      <c r="C269" s="3">
        <f>55.8249798515637*(-PI()/180)</f>
        <v>-0.97432970326928159</v>
      </c>
      <c r="D269" s="3">
        <v>-96.855050597237209</v>
      </c>
      <c r="E269" s="3">
        <v>0.49765391513623214</v>
      </c>
      <c r="F269" s="3">
        <v>0.53399502138179555</v>
      </c>
      <c r="G269" s="3">
        <f>-200.000085709599*(-PI()/180)</f>
        <v>3.4906599999033561</v>
      </c>
      <c r="H269" s="3">
        <f>-399.999999943292*(-PI()/180)</f>
        <v>6.9813170069875854</v>
      </c>
    </row>
    <row r="270" spans="1:8" x14ac:dyDescent="0.3">
      <c r="A270" s="1">
        <v>269</v>
      </c>
      <c r="B270" s="2">
        <v>2.1508883739092268</v>
      </c>
      <c r="C270" s="3">
        <f>55.7343608747763*(-PI()/180)</f>
        <v>-0.97274810375955323</v>
      </c>
      <c r="D270" s="3">
        <v>-96.299251116381257</v>
      </c>
      <c r="E270" s="3">
        <v>0.49895232039851606</v>
      </c>
      <c r="F270" s="3">
        <v>0.53384739493402489</v>
      </c>
      <c r="G270" s="3">
        <f>-200.000085697766*(-PI()/180)</f>
        <v>3.4906599996968426</v>
      </c>
      <c r="H270" s="3">
        <f>-399.999999960127*(-PI()/180)</f>
        <v>6.9813170072814019</v>
      </c>
    </row>
    <row r="271" spans="1:8" x14ac:dyDescent="0.3">
      <c r="A271" s="1">
        <v>270</v>
      </c>
      <c r="B271" s="2">
        <v>2.160000000000001</v>
      </c>
      <c r="C271" s="3">
        <f>54.9080426037955*(-PI()/180)</f>
        <v>-0.95832612926155158</v>
      </c>
      <c r="D271" s="3">
        <v>-95.801217023697603</v>
      </c>
      <c r="E271" s="3">
        <v>0.50013143613519062</v>
      </c>
      <c r="F271" s="3">
        <v>0.53372741084236996</v>
      </c>
      <c r="G271" s="3">
        <f>-200.000085715136*(-PI()/180)</f>
        <v>3.4906599999999997</v>
      </c>
      <c r="H271" s="3">
        <f>-400.000000000001*(-PI()/180)</f>
        <v>6.9813170079773341</v>
      </c>
    </row>
    <row r="272" spans="1:8" x14ac:dyDescent="0.3">
      <c r="A272" s="1">
        <v>271</v>
      </c>
      <c r="B272" s="2">
        <v>2.1608925000000063</v>
      </c>
      <c r="C272" s="3">
        <f>55.0674005268823*(-PI()/180)</f>
        <v>-0.96110744970855555</v>
      </c>
      <c r="D272" s="3">
        <v>-95.752211604877928</v>
      </c>
      <c r="E272" s="3">
        <v>0.50024728446440836</v>
      </c>
      <c r="F272" s="3">
        <v>0.53371618323290626</v>
      </c>
      <c r="G272" s="3">
        <f>-200.000085693423*(-PI()/180)</f>
        <v>3.4906599996210321</v>
      </c>
      <c r="H272" s="3">
        <f>-399.999999951591*(-PI()/180)</f>
        <v>6.9813170071324251</v>
      </c>
    </row>
    <row r="273" spans="1:8" x14ac:dyDescent="0.3">
      <c r="A273" s="1">
        <v>272</v>
      </c>
      <c r="B273" s="2">
        <v>2.1708950000000691</v>
      </c>
      <c r="C273" s="3">
        <f>55.5875870081224*(-PI()/180)</f>
        <v>-0.97018641653055948</v>
      </c>
      <c r="D273" s="3">
        <v>-95.204394128302241</v>
      </c>
      <c r="E273" s="3">
        <v>0.50154480311626704</v>
      </c>
      <c r="F273" s="3">
        <v>0.53360141001421424</v>
      </c>
      <c r="G273" s="3">
        <f>-200.000085733099*(-PI()/180)</f>
        <v>3.4906600003135106</v>
      </c>
      <c r="H273" s="3">
        <f>-400.000000047303*(-PI()/180)</f>
        <v>6.9813170088029191</v>
      </c>
    </row>
    <row r="274" spans="1:8" x14ac:dyDescent="0.3">
      <c r="A274" s="1">
        <v>273</v>
      </c>
      <c r="B274" s="2">
        <v>2.1808962484416226</v>
      </c>
      <c r="C274" s="3">
        <f>55.4997662959659*(-PI()/180)</f>
        <v>-0.96865365595198272</v>
      </c>
      <c r="D274" s="3">
        <v>-94.649296660932208</v>
      </c>
      <c r="E274" s="3">
        <v>0.50284593188999482</v>
      </c>
      <c r="F274" s="3">
        <v>0.5334881625230059</v>
      </c>
      <c r="G274" s="3">
        <f>-200.000085683287*(-PI()/180)</f>
        <v>3.4906599994441394</v>
      </c>
      <c r="H274" s="3">
        <f>-399.999999999197*(-PI()/180)</f>
        <v>6.9813170079633107</v>
      </c>
    </row>
    <row r="275" spans="1:8" x14ac:dyDescent="0.3">
      <c r="A275" s="1">
        <v>274</v>
      </c>
      <c r="B275" s="2">
        <v>2.1909012484416848</v>
      </c>
      <c r="C275" s="3">
        <f>55.473844478837*(-PI()/180)</f>
        <v>-0.96820123489498322</v>
      </c>
      <c r="D275" s="3">
        <v>-94.095692565717059</v>
      </c>
      <c r="E275" s="3">
        <v>0.50414782199827524</v>
      </c>
      <c r="F275" s="3">
        <v>0.5333871116193436</v>
      </c>
      <c r="G275" s="3">
        <f>-200.000085680717*(-PI()/180)</f>
        <v>3.4906599993992837</v>
      </c>
      <c r="H275" s="3">
        <f>-400.000000030381*(-PI()/180)</f>
        <v>6.9813170085075695</v>
      </c>
    </row>
    <row r="276" spans="1:8" x14ac:dyDescent="0.3">
      <c r="A276" s="1">
        <v>275</v>
      </c>
      <c r="B276" s="2">
        <v>2.2000000000000011</v>
      </c>
      <c r="C276" s="3">
        <f>55.6320231259373*(-PI()/180)</f>
        <v>-0.9709619730932344</v>
      </c>
      <c r="D276" s="3">
        <v>-93.591557835132065</v>
      </c>
      <c r="E276" s="3">
        <v>0.50533391606927736</v>
      </c>
      <c r="F276" s="3">
        <v>0.53331126858847233</v>
      </c>
      <c r="G276" s="3">
        <f>-200.000085715136*(-PI()/180)</f>
        <v>3.4906600000000001</v>
      </c>
      <c r="H276" s="3">
        <f>-400.000000000001*(-PI()/180)</f>
        <v>6.9813170079773332</v>
      </c>
    </row>
    <row r="277" spans="1:8" x14ac:dyDescent="0.3">
      <c r="A277" s="1">
        <v>276</v>
      </c>
      <c r="B277" s="2">
        <v>2.2009025000000064</v>
      </c>
      <c r="C277" s="3">
        <f>55.5095951801488*(-PI()/180)</f>
        <v>-0.96882520234277103</v>
      </c>
      <c r="D277" s="3">
        <v>-93.541481371529144</v>
      </c>
      <c r="E277" s="3">
        <v>0.50545182726416238</v>
      </c>
      <c r="F277" s="3">
        <v>0.53330381663932658</v>
      </c>
      <c r="G277" s="3">
        <f>-200.000085672462*(-PI()/180)</f>
        <v>3.4906599992551972</v>
      </c>
      <c r="H277" s="3">
        <f>-399.999999960211*(-PI()/180)</f>
        <v>6.9813170072828648</v>
      </c>
    </row>
    <row r="278" spans="1:8" x14ac:dyDescent="0.3">
      <c r="A278" s="1">
        <v>277</v>
      </c>
      <c r="B278" s="2">
        <v>2.2109081242208104</v>
      </c>
      <c r="C278" s="3">
        <f>55.5992447125674*(-PI()/180)</f>
        <v>-0.97038988185634933</v>
      </c>
      <c r="D278" s="3">
        <v>-92.989983735046209</v>
      </c>
      <c r="E278" s="3">
        <v>0.50675407932440208</v>
      </c>
      <c r="F278" s="3">
        <v>0.53323250024586311</v>
      </c>
      <c r="G278" s="3">
        <f>-200.000085737151*(-PI()/180)</f>
        <v>3.4906600003842372</v>
      </c>
      <c r="H278" s="3">
        <f>-399.999999948785*(-PI()/180)</f>
        <v>6.9813170070834394</v>
      </c>
    </row>
    <row r="279" spans="1:8" x14ac:dyDescent="0.3">
      <c r="A279" s="1">
        <v>278</v>
      </c>
      <c r="B279" s="2">
        <v>2.2209081242208693</v>
      </c>
      <c r="C279" s="3">
        <f>55.5519696121605*(-PI()/180)</f>
        <v>-0.96956477570003741</v>
      </c>
      <c r="D279" s="3">
        <v>-92.436151947839164</v>
      </c>
      <c r="E279" s="3">
        <v>0.5080591012350737</v>
      </c>
      <c r="F279" s="3">
        <v>0.5331755833939078</v>
      </c>
      <c r="G279" s="3">
        <f>-200.00008572274*(-PI()/180)</f>
        <v>3.4906600001327157</v>
      </c>
      <c r="H279" s="3">
        <f>-399.999999952225*(-PI()/180)</f>
        <v>6.9813170071434891</v>
      </c>
    </row>
    <row r="280" spans="1:8" x14ac:dyDescent="0.3">
      <c r="A280" s="1">
        <v>279</v>
      </c>
      <c r="B280" s="2">
        <v>2.2309081242209325</v>
      </c>
      <c r="C280" s="3">
        <f>55.0836745656206*(-PI()/180)</f>
        <v>-0.96139148526713736</v>
      </c>
      <c r="D280" s="3">
        <v>-91.881980342451996</v>
      </c>
      <c r="E280" s="3">
        <v>0.50936511926945416</v>
      </c>
      <c r="F280" s="3">
        <v>0.53312915654805848</v>
      </c>
      <c r="G280" s="3">
        <f>-200.000085676359*(-PI()/180)</f>
        <v>3.4906599993232126</v>
      </c>
      <c r="H280" s="3">
        <f>-399.999999971294*(-PI()/180)</f>
        <v>6.9813170074762985</v>
      </c>
    </row>
    <row r="281" spans="1:8" x14ac:dyDescent="0.3">
      <c r="A281" s="1">
        <v>280</v>
      </c>
      <c r="B281" s="2">
        <v>2.2400000000000011</v>
      </c>
      <c r="C281" s="3">
        <f>55.6822602540547*(-PI()/180)</f>
        <v>-0.97183877638562821</v>
      </c>
      <c r="D281" s="3">
        <v>-91.380230940035929</v>
      </c>
      <c r="E281" s="3">
        <v>0.51055083059351902</v>
      </c>
      <c r="F281" s="3">
        <v>0.53309873170214861</v>
      </c>
      <c r="G281" s="3">
        <f>-200.000085715136*(-PI()/180)</f>
        <v>3.4906600000000001</v>
      </c>
      <c r="H281" s="3">
        <f>-400.000000000001*(-PI()/180)</f>
        <v>6.9813170079773297</v>
      </c>
    </row>
    <row r="282" spans="1:8" x14ac:dyDescent="0.3">
      <c r="A282" s="1">
        <v>281</v>
      </c>
      <c r="B282" s="2">
        <v>2.2409125000000043</v>
      </c>
      <c r="C282" s="3">
        <f>56.1385760728066*(-PI()/180)</f>
        <v>-0.97980298985178316</v>
      </c>
      <c r="D282" s="3">
        <v>-91.329554641477912</v>
      </c>
      <c r="E282" s="3">
        <v>0.51066980757069813</v>
      </c>
      <c r="F282" s="3">
        <v>0.53309524143900833</v>
      </c>
      <c r="G282" s="3">
        <f>-200.000085690308*(-PI()/180)</f>
        <v>3.4906599995666632</v>
      </c>
      <c r="H282" s="3">
        <f>-400.000000020715*(-PI()/180)</f>
        <v>6.981317008338868</v>
      </c>
    </row>
    <row r="283" spans="1:8" x14ac:dyDescent="0.3">
      <c r="A283" s="1">
        <v>282</v>
      </c>
      <c r="B283" s="2">
        <v>2.2509150000000671</v>
      </c>
      <c r="C283" s="3">
        <f>55.7933669876238*(-PI()/180)</f>
        <v>-0.97377795470754536</v>
      </c>
      <c r="D283" s="3">
        <v>-90.776595831591024</v>
      </c>
      <c r="E283" s="3">
        <v>0.5119758326437408</v>
      </c>
      <c r="F283" s="3">
        <v>0.53307328055255609</v>
      </c>
      <c r="G283" s="3">
        <f>-200.000085725317*(-PI()/180)</f>
        <v>3.4906600001776931</v>
      </c>
      <c r="H283" s="3">
        <f>-400.000000044646*(-PI()/180)</f>
        <v>6.9813170087565313</v>
      </c>
    </row>
    <row r="284" spans="1:8" x14ac:dyDescent="0.3">
      <c r="A284" s="1">
        <v>283</v>
      </c>
      <c r="B284" s="2">
        <v>2.2609175000001276</v>
      </c>
      <c r="C284" s="3">
        <f>55.3263193998033*(-PI()/180)</f>
        <v>-0.9656264365365812</v>
      </c>
      <c r="D284" s="3">
        <v>-90.221802219979452</v>
      </c>
      <c r="E284" s="3">
        <v>0.5132829189743976</v>
      </c>
      <c r="F284" s="3">
        <v>0.53306493908601893</v>
      </c>
      <c r="G284" s="3">
        <f>-200.000085700828*(-PI()/180)</f>
        <v>3.4906599997502727</v>
      </c>
      <c r="H284" s="3">
        <f>-400.000000040552*(-PI()/180)</f>
        <v>6.9813170086850844</v>
      </c>
    </row>
    <row r="285" spans="1:8" x14ac:dyDescent="0.3">
      <c r="A285" s="1">
        <v>284</v>
      </c>
      <c r="B285" s="2">
        <v>2.270925000000187</v>
      </c>
      <c r="C285" s="3">
        <f>55.3989587804202*(-PI()/180)</f>
        <v>-0.96689423289495557</v>
      </c>
      <c r="D285" s="3">
        <v>-89.666756215717072</v>
      </c>
      <c r="E285" s="3">
        <v>0.51459128149040856</v>
      </c>
      <c r="F285" s="3">
        <v>0.53306729971109901</v>
      </c>
      <c r="G285" s="3">
        <f>-200.000085732581*(-PI()/180)</f>
        <v>3.4906600003044677</v>
      </c>
      <c r="H285" s="3">
        <f>-400.000000017218*(-PI()/180)</f>
        <v>6.9813170082778271</v>
      </c>
    </row>
    <row r="286" spans="1:8" x14ac:dyDescent="0.3">
      <c r="A286" s="1">
        <v>285</v>
      </c>
      <c r="B286" s="2">
        <v>2.2800000000000011</v>
      </c>
      <c r="C286" s="3">
        <f>56.3316160259572*(-PI()/180)</f>
        <v>-0.98317217262215739</v>
      </c>
      <c r="D286" s="3">
        <v>-89.161757920101451</v>
      </c>
      <c r="E286" s="3">
        <v>0.51577548692750397</v>
      </c>
      <c r="F286" s="3">
        <v>0.53307815091312738</v>
      </c>
      <c r="G286" s="3">
        <f>-200.000085715136*(-PI()/180)</f>
        <v>3.4906600000000001</v>
      </c>
      <c r="H286" s="3">
        <f>-400.000000000001*(-PI()/180)</f>
        <v>6.9813170079773315</v>
      </c>
    </row>
    <row r="287" spans="1:8" x14ac:dyDescent="0.3">
      <c r="A287" s="1">
        <v>286</v>
      </c>
      <c r="B287" s="2">
        <v>2.280930000000005</v>
      </c>
      <c r="C287" s="3">
        <f>55.3305506194659*(-PI()/180)</f>
        <v>-0.96570028525106832</v>
      </c>
      <c r="D287" s="3">
        <v>-89.109800023393376</v>
      </c>
      <c r="E287" s="3">
        <v>0.51589663253385976</v>
      </c>
      <c r="F287" s="3">
        <v>0.53308046961660316</v>
      </c>
      <c r="G287" s="3">
        <f>-200.000085739685*(-PI()/180)</f>
        <v>3.4906600004284654</v>
      </c>
      <c r="H287" s="3">
        <f>-399.999999959733*(-PI()/180)</f>
        <v>6.9813170072745194</v>
      </c>
    </row>
    <row r="288" spans="1:8" x14ac:dyDescent="0.3">
      <c r="A288" s="1">
        <v>287</v>
      </c>
      <c r="B288" s="2">
        <v>2.2909350000000628</v>
      </c>
      <c r="C288" s="3">
        <f>55.3433002632506*(-PI()/180)</f>
        <v>-0.96592280851356704</v>
      </c>
      <c r="D288" s="3">
        <v>-88.556373559645849</v>
      </c>
      <c r="E288" s="3">
        <v>0.51720252039024339</v>
      </c>
      <c r="F288" s="3">
        <v>0.53311070614333333</v>
      </c>
      <c r="G288" s="3">
        <f>-200.000085696264*(-PI()/180)</f>
        <v>3.4906599996706302</v>
      </c>
      <c r="H288" s="3">
        <f>-399.999999997945*(-PI()/180)</f>
        <v>6.9813170079414464</v>
      </c>
    </row>
    <row r="289" spans="1:8" x14ac:dyDescent="0.3">
      <c r="A289" s="1">
        <v>288</v>
      </c>
      <c r="B289" s="2">
        <v>2.3009356242208745</v>
      </c>
      <c r="C289" s="3">
        <f>55.4747208260991*(-PI()/180)</f>
        <v>-0.968216530040098</v>
      </c>
      <c r="D289" s="3">
        <v>-88.002194966494329</v>
      </c>
      <c r="E289" s="3">
        <v>0.51850949753461339</v>
      </c>
      <c r="F289" s="3">
        <v>0.53315157205650188</v>
      </c>
      <c r="G289" s="3">
        <f>-200.000085688329*(-PI()/180)</f>
        <v>3.4906599995321268</v>
      </c>
      <c r="H289" s="3">
        <f>-399.999999947656*(-PI()/180)</f>
        <v>6.9813170070637369</v>
      </c>
    </row>
    <row r="290" spans="1:8" x14ac:dyDescent="0.3">
      <c r="A290" s="1">
        <v>289</v>
      </c>
      <c r="B290" s="2">
        <v>2.3109375282404998</v>
      </c>
      <c r="C290" s="3">
        <f>55.5222989509002*(-PI()/180)</f>
        <v>-0.9690469249698016</v>
      </c>
      <c r="D290" s="3">
        <v>-87.447048770373769</v>
      </c>
      <c r="E290" s="3">
        <v>0.51981641567293668</v>
      </c>
      <c r="F290" s="3">
        <v>0.53320407612423792</v>
      </c>
      <c r="G290" s="3">
        <f>-200.000085701249*(-PI()/180)</f>
        <v>3.4906599997576304</v>
      </c>
      <c r="H290" s="3">
        <f>-400.000000048583*(-PI()/180)</f>
        <v>6.9813170088252532</v>
      </c>
    </row>
    <row r="291" spans="1:8" x14ac:dyDescent="0.3">
      <c r="A291" s="1">
        <v>290</v>
      </c>
      <c r="B291" s="2">
        <v>2.3200000000000012</v>
      </c>
      <c r="C291" s="3">
        <f>55.5101504367904*(-PI()/180)</f>
        <v>-0.96883489339936169</v>
      </c>
      <c r="D291" s="3">
        <v>-86.94440193240878</v>
      </c>
      <c r="E291" s="3">
        <v>0.52099766967045469</v>
      </c>
      <c r="F291" s="3">
        <v>0.53326394558553958</v>
      </c>
      <c r="G291" s="3">
        <f>-200.000085715136*(-PI()/180)</f>
        <v>3.4906600000000001</v>
      </c>
      <c r="H291" s="3">
        <f>-400.000000000001*(-PI()/180)</f>
        <v>6.9813170079773315</v>
      </c>
    </row>
    <row r="292" spans="1:8" x14ac:dyDescent="0.3">
      <c r="A292" s="1">
        <v>291</v>
      </c>
      <c r="B292" s="2">
        <v>2.3209400000000073</v>
      </c>
      <c r="C292" s="3">
        <f>55.8484163468919*(-PI()/180)</f>
        <v>-0.97473874727788667</v>
      </c>
      <c r="D292" s="3">
        <v>-86.892098434928315</v>
      </c>
      <c r="E292" s="3">
        <v>0.52112048721062953</v>
      </c>
      <c r="F292" s="3">
        <v>0.5332704094143963</v>
      </c>
      <c r="G292" s="3">
        <f>-200.000085704606*(-PI()/180)</f>
        <v>3.4906599998162191</v>
      </c>
      <c r="H292" s="3">
        <f>-400.000000040271*(-PI()/180)</f>
        <v>6.9813170086801835</v>
      </c>
    </row>
    <row r="293" spans="1:8" x14ac:dyDescent="0.3">
      <c r="A293" s="1">
        <v>292</v>
      </c>
      <c r="B293" s="2">
        <v>2.3309475000000601</v>
      </c>
      <c r="C293" s="3">
        <f>55.5726586520772*(-PI()/180)</f>
        <v>-0.96992586756566113</v>
      </c>
      <c r="D293" s="3">
        <v>-86.337270901095678</v>
      </c>
      <c r="E293" s="3">
        <v>0.52242388409092688</v>
      </c>
      <c r="F293" s="3">
        <v>0.53335380009892985</v>
      </c>
      <c r="G293" s="3">
        <f>-200.000085660794*(-PI()/180)</f>
        <v>3.4906599990515534</v>
      </c>
      <c r="H293" s="3">
        <f>-399.99999999014*(-PI()/180)</f>
        <v>6.9813170078052318</v>
      </c>
    </row>
    <row r="294" spans="1:8" x14ac:dyDescent="0.3">
      <c r="A294" s="1">
        <v>293</v>
      </c>
      <c r="B294" s="2">
        <v>2.3409500000001251</v>
      </c>
      <c r="C294" s="3">
        <f>55.4927689125668*(-PI()/180)</f>
        <v>-0.96853152857264435</v>
      </c>
      <c r="D294" s="3">
        <v>-85.781171228296088</v>
      </c>
      <c r="E294" s="3">
        <v>0.52372944056015813</v>
      </c>
      <c r="F294" s="3">
        <v>0.53344252799709957</v>
      </c>
      <c r="G294" s="3">
        <f>-200.000085729958*(-PI()/180)</f>
        <v>3.4906600002587016</v>
      </c>
      <c r="H294" s="3">
        <f>-399.999999984282*(-PI()/180)</f>
        <v>6.9813170077029953</v>
      </c>
    </row>
    <row r="295" spans="1:8" x14ac:dyDescent="0.3">
      <c r="A295" s="1">
        <v>294</v>
      </c>
      <c r="B295" s="2">
        <v>2.3509575000001823</v>
      </c>
      <c r="C295" s="3">
        <f>55.4580968011296*(-PI()/180)</f>
        <v>-0.96792638606944637</v>
      </c>
      <c r="D295" s="3">
        <v>-85.22780869760598</v>
      </c>
      <c r="E295" s="3">
        <v>0.52503176867055312</v>
      </c>
      <c r="F295" s="3">
        <v>0.53354747897612431</v>
      </c>
      <c r="G295" s="3">
        <f>-200.000085702433*(-PI()/180)</f>
        <v>3.4906599997782886</v>
      </c>
      <c r="H295" s="3">
        <f>-399.999999972065*(-PI()/180)</f>
        <v>6.9813170074897535</v>
      </c>
    </row>
    <row r="296" spans="1:8" x14ac:dyDescent="0.3">
      <c r="A296" s="1">
        <v>295</v>
      </c>
      <c r="B296" s="2">
        <v>2.3600000000000012</v>
      </c>
      <c r="C296" s="3">
        <f>55.456100438334*(-PI()/180)</f>
        <v>-0.96789154296559887</v>
      </c>
      <c r="D296" s="3">
        <v>-84.725225355639097</v>
      </c>
      <c r="E296" s="3">
        <v>0.52620979152694725</v>
      </c>
      <c r="F296" s="3">
        <v>0.53365096894762598</v>
      </c>
      <c r="G296" s="3">
        <f>-200.000085715136*(-PI()/180)</f>
        <v>3.4906600000000005</v>
      </c>
      <c r="H296" s="3">
        <f>-400.000000000001*(-PI()/180)</f>
        <v>6.9813170079773315</v>
      </c>
    </row>
    <row r="297" spans="1:8" x14ac:dyDescent="0.3">
      <c r="A297" s="1">
        <v>296</v>
      </c>
      <c r="B297" s="2">
        <v>2.3609650000000064</v>
      </c>
      <c r="C297" s="3">
        <f>55.1336539187522*(-PI()/180)</f>
        <v>-0.96226378953730063</v>
      </c>
      <c r="D297" s="3">
        <v>-84.67181677050462</v>
      </c>
      <c r="E297" s="3">
        <v>0.52633522210791328</v>
      </c>
      <c r="F297" s="3">
        <v>0.53366273352722193</v>
      </c>
      <c r="G297" s="3">
        <f>-200.000085684106*(-PI()/180)</f>
        <v>3.4906599994584293</v>
      </c>
      <c r="H297" s="3">
        <f>-400.000000036818*(-PI()/180)</f>
        <v>6.9813170086199152</v>
      </c>
    </row>
    <row r="298" spans="1:8" x14ac:dyDescent="0.3">
      <c r="A298" s="1">
        <v>297</v>
      </c>
      <c r="B298" s="2">
        <v>2.3709656242208181</v>
      </c>
      <c r="C298" s="3">
        <f>55.3699616859518*(-PI()/180)</f>
        <v>-0.9663881381229702</v>
      </c>
      <c r="D298" s="3">
        <v>-84.118314415824941</v>
      </c>
      <c r="E298" s="3">
        <v>0.52763569910106101</v>
      </c>
      <c r="F298" s="3">
        <v>0.53379161956682419</v>
      </c>
      <c r="G298" s="3">
        <f>-200.000085709989*(-PI()/180)</f>
        <v>3.4906599999101693</v>
      </c>
      <c r="H298" s="3">
        <f>-400.000000035332*(-PI()/180)</f>
        <v>6.9813170085939849</v>
      </c>
    </row>
    <row r="299" spans="1:8" x14ac:dyDescent="0.3">
      <c r="A299" s="1">
        <v>298</v>
      </c>
      <c r="B299" s="2">
        <v>2.3809666229740793</v>
      </c>
      <c r="C299" s="3">
        <f>54.7302785997204*(-PI()/180)</f>
        <v>-0.95522356209891335</v>
      </c>
      <c r="D299" s="3">
        <v>-83.562914564330228</v>
      </c>
      <c r="E299" s="3">
        <v>0.52893566571583206</v>
      </c>
      <c r="F299" s="3">
        <v>0.5339326172565444</v>
      </c>
      <c r="G299" s="3">
        <f>-200.00008569009*(-PI()/180)</f>
        <v>3.490659999562868</v>
      </c>
      <c r="H299" s="3">
        <f>-399.999999991145*(-PI()/180)</f>
        <v>6.9813170078227689</v>
      </c>
    </row>
    <row r="300" spans="1:8" x14ac:dyDescent="0.3">
      <c r="A300" s="1">
        <v>299</v>
      </c>
      <c r="B300" s="2">
        <v>2.3909716229741416</v>
      </c>
      <c r="C300" s="3">
        <f>55.5600697720316*(-PI()/180)</f>
        <v>-0.96970615015972617</v>
      </c>
      <c r="D300" s="3">
        <v>-83.009140652956631</v>
      </c>
      <c r="E300" s="3">
        <v>0.53023313366194991</v>
      </c>
      <c r="F300" s="3">
        <v>0.53408626292798178</v>
      </c>
      <c r="G300" s="3">
        <f>-200.000085723689*(-PI()/180)</f>
        <v>3.4906600001492749</v>
      </c>
      <c r="H300" s="3">
        <f>-400.000000037035*(-PI()/180)</f>
        <v>6.9813170086237086</v>
      </c>
    </row>
    <row r="301" spans="1:8" x14ac:dyDescent="0.3">
      <c r="A301" s="1">
        <v>300</v>
      </c>
      <c r="B301" s="2">
        <v>2.4000000000000012</v>
      </c>
      <c r="C301" s="3">
        <f>55.7925807355477*(-PI()/180)</f>
        <v>-0.9737642320200669</v>
      </c>
      <c r="D301" s="3">
        <v>-82.506797539734208</v>
      </c>
      <c r="E301" s="3">
        <v>0.5314036933989934</v>
      </c>
      <c r="F301" s="3">
        <v>0.53423363965766968</v>
      </c>
      <c r="G301" s="3">
        <f>-200.000085715136*(-PI()/180)</f>
        <v>3.4906599999999988</v>
      </c>
      <c r="H301" s="3">
        <f>-400.000000000001*(-PI()/180)</f>
        <v>6.9813170079773323</v>
      </c>
    </row>
    <row r="302" spans="1:8" x14ac:dyDescent="0.3">
      <c r="A302" s="1">
        <v>301</v>
      </c>
      <c r="B302" s="2">
        <v>2.4009725000000071</v>
      </c>
      <c r="C302" s="3">
        <f>54.9784791793408*(-PI()/180)</f>
        <v>-0.95955547941864727</v>
      </c>
      <c r="D302" s="3">
        <v>-82.452842073058747</v>
      </c>
      <c r="E302" s="3">
        <v>0.53152982555446016</v>
      </c>
      <c r="F302" s="3">
        <v>0.53425057534137965</v>
      </c>
      <c r="G302" s="3">
        <f>-200.000085683088*(-PI()/180)</f>
        <v>3.4906599994406649</v>
      </c>
      <c r="H302" s="3">
        <f>-399.999999999332*(-PI()/180)</f>
        <v>6.9813170079656572</v>
      </c>
    </row>
    <row r="303" spans="1:8" x14ac:dyDescent="0.3">
      <c r="A303" s="1">
        <v>302</v>
      </c>
      <c r="B303" s="2">
        <v>2.4109775000000671</v>
      </c>
      <c r="C303" s="3">
        <f>55.7884938799071*(-PI()/180)</f>
        <v>-0.97369290293308408</v>
      </c>
      <c r="D303" s="3">
        <v>-81.899890472528114</v>
      </c>
      <c r="E303" s="3">
        <v>0.53282330038794723</v>
      </c>
      <c r="F303" s="3">
        <v>0.53443318371230164</v>
      </c>
      <c r="G303" s="3">
        <f>-200.000085724396*(-PI()/180)</f>
        <v>3.4906600001616255</v>
      </c>
      <c r="H303" s="3">
        <f>-399.999999988519*(-PI()/180)</f>
        <v>6.9813170077769362</v>
      </c>
    </row>
    <row r="304" spans="1:8" x14ac:dyDescent="0.3">
      <c r="A304" s="1">
        <v>303</v>
      </c>
      <c r="B304" s="2">
        <v>2.4209792146157576</v>
      </c>
      <c r="C304" s="3">
        <f>55.5532275857581*(-PI()/180)</f>
        <v>-0.96958673148121999</v>
      </c>
      <c r="D304" s="3">
        <v>-81.352949530141558</v>
      </c>
      <c r="E304" s="3">
        <v>0.53412278950049297</v>
      </c>
      <c r="F304" s="3">
        <v>0.53461189628981054</v>
      </c>
      <c r="G304" s="3">
        <f>-200.000085719372*(-PI()/180)</f>
        <v>3.4906600000739254</v>
      </c>
      <c r="H304" s="3">
        <f>-399.999999985422*(-PI()/180)</f>
        <v>6.9813170077228905</v>
      </c>
    </row>
    <row r="305" spans="1:8" x14ac:dyDescent="0.3">
      <c r="A305" s="1">
        <v>304</v>
      </c>
      <c r="B305" s="2">
        <v>2.4309867146158193</v>
      </c>
      <c r="C305" s="3">
        <f>55.7413719254229*(-PI()/180)</f>
        <v>-0.97287046967736124</v>
      </c>
      <c r="D305" s="3">
        <v>-80.797832213236347</v>
      </c>
      <c r="E305" s="3">
        <v>0.5354152502754681</v>
      </c>
      <c r="F305" s="3">
        <v>0.53481395337216098</v>
      </c>
      <c r="G305" s="3">
        <f>-200.000085682419*(-PI()/180)</f>
        <v>3.4906599994289849</v>
      </c>
      <c r="H305" s="3">
        <f>-399.99999999431*(-PI()/180)</f>
        <v>6.9813170078780056</v>
      </c>
    </row>
    <row r="306" spans="1:8" x14ac:dyDescent="0.3">
      <c r="A306" s="1">
        <v>305</v>
      </c>
      <c r="B306" s="2">
        <v>2.4400000000000013</v>
      </c>
      <c r="C306" s="3">
        <f>55.420717763213*(-PI()/180)</f>
        <v>-0.96727399878657416</v>
      </c>
      <c r="D306" s="3">
        <v>-80.298156635421165</v>
      </c>
      <c r="E306" s="3">
        <v>0.53657287750124971</v>
      </c>
      <c r="F306" s="3">
        <v>0.53501385531194201</v>
      </c>
      <c r="G306" s="3">
        <f>-200.000085715136*(-PI()/180)</f>
        <v>3.4906599999999992</v>
      </c>
      <c r="H306" s="3">
        <f>-400.000000000001*(-PI()/180)</f>
        <v>6.9813170079773288</v>
      </c>
    </row>
    <row r="307" spans="1:8" x14ac:dyDescent="0.3">
      <c r="A307" s="1">
        <v>306</v>
      </c>
      <c r="B307" s="2">
        <v>2.4409900000000078</v>
      </c>
      <c r="C307" s="3">
        <f>55.6026374007302*(-PI()/180)</f>
        <v>-0.97044909543528324</v>
      </c>
      <c r="D307" s="3">
        <v>-80.243164424233086</v>
      </c>
      <c r="E307" s="3">
        <v>0.53670043426597558</v>
      </c>
      <c r="F307" s="3">
        <v>0.53503567702337729</v>
      </c>
      <c r="G307" s="3">
        <f>-200.000085692731*(-PI()/180)</f>
        <v>3.4906599996089605</v>
      </c>
      <c r="H307" s="3">
        <f>-399.999999944589*(-PI()/180)</f>
        <v>6.9813170070102082</v>
      </c>
    </row>
    <row r="308" spans="1:8" x14ac:dyDescent="0.3">
      <c r="A308" s="1">
        <v>307</v>
      </c>
      <c r="B308" s="2">
        <v>2.4509950000000678</v>
      </c>
      <c r="C308" s="3">
        <f>56.6060483561866*(-PI()/180)</f>
        <v>-0.9879619203585801</v>
      </c>
      <c r="D308" s="3">
        <v>-79.684476021997284</v>
      </c>
      <c r="E308" s="3">
        <v>0.53798674986434381</v>
      </c>
      <c r="F308" s="3">
        <v>0.53526146982647316</v>
      </c>
      <c r="G308" s="3">
        <f>-200.000085668838*(-PI()/180)</f>
        <v>3.4906599991919509</v>
      </c>
      <c r="H308" s="3">
        <f>-399.99999996578*(-PI()/180)</f>
        <v>6.9813170073800634</v>
      </c>
    </row>
    <row r="309" spans="1:8" x14ac:dyDescent="0.3">
      <c r="A309" s="1">
        <v>308</v>
      </c>
      <c r="B309" s="2">
        <v>2.4610031242208779</v>
      </c>
      <c r="C309" s="3">
        <f>55.3774910319162*(-PI()/180)</f>
        <v>-0.96651955000057066</v>
      </c>
      <c r="D309" s="3">
        <v>-79.132866233901723</v>
      </c>
      <c r="E309" s="3">
        <v>0.53926799090773225</v>
      </c>
      <c r="F309" s="3">
        <v>0.53550572994907764</v>
      </c>
      <c r="G309" s="3">
        <f>-200.000085699929*(-PI()/180)</f>
        <v>3.4906599997345897</v>
      </c>
      <c r="H309" s="3">
        <f>-400.000000008615*(-PI()/180)</f>
        <v>6.9813170081276859</v>
      </c>
    </row>
    <row r="310" spans="1:8" x14ac:dyDescent="0.3">
      <c r="A310" s="1">
        <v>309</v>
      </c>
      <c r="B310" s="2">
        <v>2.471006248441689</v>
      </c>
      <c r="C310" s="3">
        <f>55.3964626702001*(-PI()/180)</f>
        <v>-0.96685066755312221</v>
      </c>
      <c r="D310" s="3">
        <v>-78.577866767359168</v>
      </c>
      <c r="E310" s="3">
        <v>0.54054977521834702</v>
      </c>
      <c r="F310" s="3">
        <v>0.53576207011395161</v>
      </c>
      <c r="G310" s="3">
        <f>-200.000085667658*(-PI()/180)</f>
        <v>3.4906599991713532</v>
      </c>
      <c r="H310" s="3">
        <f>-399.9999999587*(-PI()/180)</f>
        <v>6.9813170072564938</v>
      </c>
    </row>
    <row r="311" spans="1:8" x14ac:dyDescent="0.3">
      <c r="A311" s="1">
        <v>310</v>
      </c>
      <c r="B311" s="2">
        <v>2.4800000000000013</v>
      </c>
      <c r="C311" s="3">
        <f>55.6703515738072*(-PI()/180)</f>
        <v>-0.97163093070574247</v>
      </c>
      <c r="D311" s="3">
        <v>-78.080540532493487</v>
      </c>
      <c r="E311" s="3">
        <v>0.54169854327336209</v>
      </c>
      <c r="F311" s="3">
        <v>0.53600146319873543</v>
      </c>
      <c r="G311" s="3">
        <f>-200.000085715136*(-PI()/180)</f>
        <v>3.4906599999999997</v>
      </c>
      <c r="H311" s="3">
        <f>-400.000000000001*(-PI()/180)</f>
        <v>6.9813170079773323</v>
      </c>
    </row>
    <row r="312" spans="1:8" x14ac:dyDescent="0.3">
      <c r="A312" s="1">
        <v>311</v>
      </c>
      <c r="B312" s="2">
        <v>2.4810100000000079</v>
      </c>
      <c r="C312" s="3">
        <f>55.7273862301429*(-PI()/180)</f>
        <v>-0.97262637324654377</v>
      </c>
      <c r="D312" s="3">
        <v>-78.024424925691378</v>
      </c>
      <c r="E312" s="3">
        <v>0.54182781216092224</v>
      </c>
      <c r="F312" s="3">
        <v>0.53602791598659816</v>
      </c>
      <c r="G312" s="3">
        <f>-200.000085724844*(-PI()/180)</f>
        <v>3.4906600001694308</v>
      </c>
      <c r="H312" s="3">
        <f>-399.999999978523*(-PI()/180)</f>
        <v>6.9813170076024811</v>
      </c>
    </row>
    <row r="313" spans="1:8" x14ac:dyDescent="0.3">
      <c r="A313" s="1">
        <v>312</v>
      </c>
      <c r="B313" s="2">
        <v>2.4910118726623121</v>
      </c>
      <c r="C313" s="3">
        <f>54.5554367422255*(-PI()/180)</f>
        <v>-0.95217199601532387</v>
      </c>
      <c r="D313" s="3">
        <v>-77.468698675415226</v>
      </c>
      <c r="E313" s="3">
        <v>0.54310026042713178</v>
      </c>
      <c r="F313" s="3">
        <v>0.53630687547638878</v>
      </c>
      <c r="G313" s="3">
        <f>-200.000085704155*(-PI()/180)</f>
        <v>3.4906599998083396</v>
      </c>
      <c r="H313" s="3">
        <f>-400.000000002585*(-PI()/180)</f>
        <v>6.9813170080224323</v>
      </c>
    </row>
    <row r="314" spans="1:8" x14ac:dyDescent="0.3">
      <c r="A314" s="1">
        <v>313</v>
      </c>
      <c r="B314" s="2">
        <v>2.5010174968831183</v>
      </c>
      <c r="C314" s="3">
        <f>55.3565862359433*(-PI()/180)</f>
        <v>-0.96615469248138452</v>
      </c>
      <c r="D314" s="3">
        <v>-76.914111783395526</v>
      </c>
      <c r="E314" s="3">
        <v>0.54437472652057928</v>
      </c>
      <c r="F314" s="3">
        <v>0.536596523650677</v>
      </c>
      <c r="G314" s="3">
        <f>-200.000085746717*(-PI()/180)</f>
        <v>3.490660000551197</v>
      </c>
      <c r="H314" s="3">
        <f>-400.00000003289*(-PI()/180)</f>
        <v>6.9813170085513567</v>
      </c>
    </row>
    <row r="315" spans="1:8" x14ac:dyDescent="0.3">
      <c r="A315" s="1">
        <v>314</v>
      </c>
      <c r="B315" s="2">
        <v>2.5110187453246762</v>
      </c>
      <c r="C315" s="3">
        <f>54.4815766944578*(-PI()/180)</f>
        <v>-0.95088289499609691</v>
      </c>
      <c r="D315" s="3">
        <v>-76.359228697043719</v>
      </c>
      <c r="E315" s="3">
        <v>0.54564659080566857</v>
      </c>
      <c r="F315" s="3">
        <v>0.53689961288074772</v>
      </c>
      <c r="G315" s="3">
        <f>-200.000085726938*(-PI()/180)</f>
        <v>3.4906600002059864</v>
      </c>
      <c r="H315" s="3">
        <f>-399.999999972403*(-PI()/180)</f>
        <v>6.9813170074956581</v>
      </c>
    </row>
    <row r="316" spans="1:8" x14ac:dyDescent="0.3">
      <c r="A316" s="1">
        <v>315</v>
      </c>
      <c r="B316" s="2">
        <v>2.5200000000000014</v>
      </c>
      <c r="C316" s="3">
        <f>55.4674893647985*(-PI()/180)</f>
        <v>-0.96809031723067152</v>
      </c>
      <c r="D316" s="3">
        <v>-75.862410698245213</v>
      </c>
      <c r="E316" s="3">
        <v>0.54678496699632106</v>
      </c>
      <c r="F316" s="3">
        <v>0.53718296235669172</v>
      </c>
      <c r="G316" s="3">
        <f>-200.000085715136*(-PI()/180)</f>
        <v>3.4906599999999997</v>
      </c>
      <c r="H316" s="3">
        <f>-400.000000000001*(-PI()/180)</f>
        <v>6.9813170079773323</v>
      </c>
    </row>
    <row r="317" spans="1:8" x14ac:dyDescent="0.3">
      <c r="A317" s="1">
        <v>316</v>
      </c>
      <c r="B317" s="2">
        <v>2.5210256242207576</v>
      </c>
      <c r="C317" s="3">
        <f>54.7379087291425*(-PI()/180)</f>
        <v>-0.95535673297968082</v>
      </c>
      <c r="D317" s="3">
        <v>-75.805947687396056</v>
      </c>
      <c r="E317" s="3">
        <v>0.54691429307321715</v>
      </c>
      <c r="F317" s="3">
        <v>0.53721661912831198</v>
      </c>
      <c r="G317" s="3">
        <f>-200.000085711356*(-PI()/180)</f>
        <v>3.4906599999340258</v>
      </c>
      <c r="H317" s="3">
        <f>-399.999999968648*(-PI()/180)</f>
        <v>6.9813170074301159</v>
      </c>
    </row>
    <row r="318" spans="1:8" x14ac:dyDescent="0.3">
      <c r="A318" s="1">
        <v>317</v>
      </c>
      <c r="B318" s="2">
        <v>2.5310337484415677</v>
      </c>
      <c r="C318" s="3">
        <f>54.7904464665327*(-PI()/180)</f>
        <v>-0.95627368947868885</v>
      </c>
      <c r="D318" s="3">
        <v>-75.251953799321754</v>
      </c>
      <c r="E318" s="3">
        <v>0.54817931738456338</v>
      </c>
      <c r="F318" s="3">
        <v>0.53754609715014912</v>
      </c>
      <c r="G318" s="3">
        <f>-200.000085730364*(-PI()/180)</f>
        <v>3.4906600002657746</v>
      </c>
      <c r="H318" s="3">
        <f>-400.000000010032*(-PI()/180)</f>
        <v>6.9813170081524172</v>
      </c>
    </row>
    <row r="319" spans="1:8" x14ac:dyDescent="0.3">
      <c r="A319" s="1">
        <v>318</v>
      </c>
      <c r="B319" s="2">
        <v>2.5410368726623789</v>
      </c>
      <c r="C319" s="3">
        <f>55.3693348814494*(-PI()/180)</f>
        <v>-0.96637719832063651</v>
      </c>
      <c r="D319" s="3">
        <v>-74.698213901652508</v>
      </c>
      <c r="E319" s="3">
        <v>0.5494415789153928</v>
      </c>
      <c r="F319" s="3">
        <v>0.53788617839611141</v>
      </c>
      <c r="G319" s="3">
        <f>-200.000085681464*(-PI()/180)</f>
        <v>3.4906599994123058</v>
      </c>
      <c r="H319" s="3">
        <f>-400.000000021146*(-PI()/180)</f>
        <v>6.9813170083463856</v>
      </c>
    </row>
    <row r="320" spans="1:8" x14ac:dyDescent="0.3">
      <c r="A320" s="1">
        <v>319</v>
      </c>
      <c r="B320" s="2">
        <v>2.5510368726624399</v>
      </c>
      <c r="C320" s="3">
        <f>55.2655645206857*(-PI()/180)</f>
        <v>-0.96456606385932664</v>
      </c>
      <c r="D320" s="3">
        <v>-74.142244312105205</v>
      </c>
      <c r="E320" s="3">
        <v>0.55069947636296779</v>
      </c>
      <c r="F320" s="3">
        <v>0.53824077504015155</v>
      </c>
      <c r="G320" s="3">
        <f>-200.000085657519*(-PI()/180)</f>
        <v>3.4906599989944023</v>
      </c>
      <c r="H320" s="3">
        <f>-399.999999989609*(-PI()/180)</f>
        <v>6.9813170077959521</v>
      </c>
    </row>
    <row r="321" spans="1:8" x14ac:dyDescent="0.3">
      <c r="A321" s="1">
        <v>320</v>
      </c>
      <c r="B321" s="2">
        <v>2.5600000000000014</v>
      </c>
      <c r="C321" s="3">
        <f>55.4704804684505*(-PI()/180)</f>
        <v>-0.96814252183766836</v>
      </c>
      <c r="D321" s="3">
        <v>-73.646113288465216</v>
      </c>
      <c r="E321" s="3">
        <v>0.55182406417788032</v>
      </c>
      <c r="F321" s="3">
        <v>0.53856660298935033</v>
      </c>
      <c r="G321" s="3">
        <f>-200.000085715136*(-PI()/180)</f>
        <v>3.4906600000000005</v>
      </c>
      <c r="H321" s="3">
        <f>-400.000000000001*(-PI()/180)</f>
        <v>6.981317007977335</v>
      </c>
    </row>
    <row r="322" spans="1:8" x14ac:dyDescent="0.3">
      <c r="A322" s="1">
        <v>321</v>
      </c>
      <c r="B322" s="2">
        <v>2.5610400000000082</v>
      </c>
      <c r="C322" s="3">
        <f>55.5185759517002*(-PI()/180)</f>
        <v>-0.968981946375713</v>
      </c>
      <c r="D322" s="3">
        <v>-73.58838414357875</v>
      </c>
      <c r="E322" s="3">
        <v>0.55195454735720106</v>
      </c>
      <c r="F322" s="3">
        <v>0.53860512910986369</v>
      </c>
      <c r="G322" s="3">
        <f>-200.000085699185*(-PI()/180)</f>
        <v>3.4906599997216059</v>
      </c>
      <c r="H322" s="3">
        <f>-399.999999964001*(-PI()/180)</f>
        <v>6.9813170073490172</v>
      </c>
    </row>
    <row r="323" spans="1:8" x14ac:dyDescent="0.3">
      <c r="A323" s="1">
        <v>322</v>
      </c>
      <c r="B323" s="2">
        <v>2.5710400000000737</v>
      </c>
      <c r="C323" s="3">
        <f>55.8755714347275*(-PI()/180)</f>
        <v>-0.97521269296928603</v>
      </c>
      <c r="D323" s="3">
        <v>-73.033542229426018</v>
      </c>
      <c r="E323" s="3">
        <v>0.55320657468176759</v>
      </c>
      <c r="F323" s="3">
        <v>0.53897981757629543</v>
      </c>
      <c r="G323" s="3">
        <f>-200.000085710519*(-PI()/180)</f>
        <v>3.4906599999194152</v>
      </c>
      <c r="H323" s="3">
        <f>-400.000000015535*(-PI()/180)</f>
        <v>6.9813170082484506</v>
      </c>
    </row>
    <row r="324" spans="1:8" x14ac:dyDescent="0.3">
      <c r="A324" s="1">
        <v>323</v>
      </c>
      <c r="B324" s="2">
        <v>2.5810406242208832</v>
      </c>
      <c r="C324" s="3">
        <f>55.4982246875331*(-PI()/180)</f>
        <v>-0.96862674980905439</v>
      </c>
      <c r="D324" s="3">
        <v>-72.479095880166426</v>
      </c>
      <c r="E324" s="3">
        <v>0.55445349897340102</v>
      </c>
      <c r="F324" s="3">
        <v>0.5393681998238129</v>
      </c>
      <c r="G324" s="3">
        <f>-200.00008569699*(-PI()/180)</f>
        <v>3.4906599996832992</v>
      </c>
      <c r="H324" s="3">
        <f>-400.000000008621*(-PI()/180)</f>
        <v>6.9813170081277844</v>
      </c>
    </row>
    <row r="325" spans="1:8" x14ac:dyDescent="0.3">
      <c r="A325" s="1">
        <v>324</v>
      </c>
      <c r="B325" s="2">
        <v>2.5910412484416927</v>
      </c>
      <c r="C325" s="3">
        <f>55.6040483265459*(-PI()/180)</f>
        <v>-0.97047372073626836</v>
      </c>
      <c r="D325" s="3">
        <v>-71.925137893062939</v>
      </c>
      <c r="E325" s="3">
        <v>0.55569748584621159</v>
      </c>
      <c r="F325" s="3">
        <v>0.53976788844923118</v>
      </c>
      <c r="G325" s="3">
        <f>-200.000085703035*(-PI()/180)</f>
        <v>3.4906599997888073</v>
      </c>
      <c r="H325" s="3">
        <f>-400.000000003632*(-PI()/180)</f>
        <v>6.9813170080407074</v>
      </c>
    </row>
    <row r="326" spans="1:8" x14ac:dyDescent="0.3">
      <c r="A326" s="1">
        <v>325</v>
      </c>
      <c r="B326" s="2">
        <v>2.6000000000000014</v>
      </c>
      <c r="C326" s="3">
        <f>55.627160928318*(-PI()/180)</f>
        <v>-0.97087711173589397</v>
      </c>
      <c r="D326" s="3">
        <v>-71.431980800882783</v>
      </c>
      <c r="E326" s="3">
        <v>0.55680492912040935</v>
      </c>
      <c r="F326" s="3">
        <v>0.54013836271945703</v>
      </c>
      <c r="G326" s="3">
        <f>-200.000085715136*(-PI()/180)</f>
        <v>3.4906600000000005</v>
      </c>
      <c r="H326" s="3">
        <f>-400.000000000001*(-PI()/180)</f>
        <v>6.9813170079773332</v>
      </c>
    </row>
    <row r="327" spans="1:8" x14ac:dyDescent="0.3">
      <c r="A327" s="1">
        <v>326</v>
      </c>
      <c r="B327" s="2">
        <v>2.6010500000000083</v>
      </c>
      <c r="C327" s="3">
        <f>55.5875432736873*(-PI()/180)</f>
        <v>-0.97018565322067019</v>
      </c>
      <c r="D327" s="3">
        <v>-71.373686029350324</v>
      </c>
      <c r="E327" s="3">
        <v>0.55693507715896229</v>
      </c>
      <c r="F327" s="3">
        <v>0.54018208863360473</v>
      </c>
      <c r="G327" s="3">
        <f>-200.000085678662*(-PI()/180)</f>
        <v>3.4906599993634124</v>
      </c>
      <c r="H327" s="3">
        <f>-399.99999997421*(-PI()/180)</f>
        <v>6.9813170075271991</v>
      </c>
    </row>
    <row r="328" spans="1:8" x14ac:dyDescent="0.3">
      <c r="A328" s="1">
        <v>327</v>
      </c>
      <c r="B328" s="2">
        <v>2.6110500000000716</v>
      </c>
      <c r="C328" s="3">
        <f>55.7841036018166*(-PI()/180)</f>
        <v>-0.97361627812532747</v>
      </c>
      <c r="D328" s="3">
        <v>-70.820219108559982</v>
      </c>
      <c r="E328" s="3">
        <v>0.55817076240777364</v>
      </c>
      <c r="F328" s="3">
        <v>0.54060617029145686</v>
      </c>
      <c r="G328" s="3">
        <f>-200.00008570128*(-PI()/180)</f>
        <v>3.4906599997581602</v>
      </c>
      <c r="H328" s="3">
        <f>-399.999999973967*(-PI()/180)</f>
        <v>6.9813170075229554</v>
      </c>
    </row>
    <row r="329" spans="1:8" x14ac:dyDescent="0.3">
      <c r="A329" s="1">
        <v>328</v>
      </c>
      <c r="B329" s="2">
        <v>2.6210525000001343</v>
      </c>
      <c r="C329" s="3">
        <f>55.2241600316432*(-PI()/180)</f>
        <v>-0.96384341920043004</v>
      </c>
      <c r="D329" s="3">
        <v>-70.26460493034233</v>
      </c>
      <c r="E329" s="3">
        <v>0.55940453896562492</v>
      </c>
      <c r="F329" s="3">
        <v>0.54104205118933413</v>
      </c>
      <c r="G329" s="3">
        <f>-200.000085735076*(-PI()/180)</f>
        <v>3.4906600003480213</v>
      </c>
      <c r="H329" s="3">
        <f>-399.999999970834*(-PI()/180)</f>
        <v>6.9813170074682755</v>
      </c>
    </row>
    <row r="330" spans="1:8" x14ac:dyDescent="0.3">
      <c r="A330" s="1">
        <v>329</v>
      </c>
      <c r="B330" s="2">
        <v>2.6310606242209444</v>
      </c>
      <c r="C330" s="3">
        <f>55.5186996747428*(-PI()/180)</f>
        <v>-0.96898410575016602</v>
      </c>
      <c r="D330" s="3">
        <v>-69.715081792553349</v>
      </c>
      <c r="E330" s="3">
        <v>0.56062714939008629</v>
      </c>
      <c r="F330" s="3">
        <v>0.54149479275796064</v>
      </c>
      <c r="G330" s="3">
        <f>-200.000085689336*(-PI()/180)</f>
        <v>3.4906599995497025</v>
      </c>
      <c r="H330" s="3">
        <f>-400.000000011899*(-PI()/180)</f>
        <v>6.9813170081849911</v>
      </c>
    </row>
    <row r="331" spans="1:8" x14ac:dyDescent="0.3">
      <c r="A331" s="1">
        <v>330</v>
      </c>
      <c r="B331" s="2">
        <v>2.6400000000000015</v>
      </c>
      <c r="C331" s="3">
        <f>55.7420319024896*(-PI()/180)</f>
        <v>-0.97288198845016205</v>
      </c>
      <c r="D331" s="3">
        <v>-69.218963331249952</v>
      </c>
      <c r="E331" s="3">
        <v>0.56172053760678275</v>
      </c>
      <c r="F331" s="3">
        <v>0.54190648824832877</v>
      </c>
      <c r="G331" s="3">
        <f>-200.000085715136*(-PI()/180)</f>
        <v>3.4906599999999992</v>
      </c>
      <c r="H331" s="3">
        <f>-400.000000000001*(-PI()/180)</f>
        <v>6.9813170079773315</v>
      </c>
    </row>
    <row r="332" spans="1:8" x14ac:dyDescent="0.3">
      <c r="A332" s="1">
        <v>331</v>
      </c>
      <c r="B332" s="2">
        <v>2.6410700000000062</v>
      </c>
      <c r="C332" s="3">
        <f>54.7284769025013*(-PI()/180)</f>
        <v>-0.95519211655031622</v>
      </c>
      <c r="D332" s="3">
        <v>-69.1601515436179</v>
      </c>
      <c r="E332" s="3">
        <v>0.56185047148224976</v>
      </c>
      <c r="F332" s="3">
        <v>0.54195714570254983</v>
      </c>
      <c r="G332" s="3">
        <f>-200.000085655658*(-PI()/180)</f>
        <v>3.490659998961918</v>
      </c>
      <c r="H332" s="3">
        <f>-400.000000043231*(-PI()/180)</f>
        <v>6.9813170087318488</v>
      </c>
    </row>
    <row r="333" spans="1:8" x14ac:dyDescent="0.3">
      <c r="A333" s="1">
        <v>332</v>
      </c>
      <c r="B333" s="2">
        <v>2.6510781242208141</v>
      </c>
      <c r="C333" s="3">
        <f>55.3051932628097*(-PI()/180)</f>
        <v>-0.96525771588781506</v>
      </c>
      <c r="D333" s="3">
        <v>-68.606497502852108</v>
      </c>
      <c r="E333" s="3">
        <v>0.56306847124688753</v>
      </c>
      <c r="F333" s="3">
        <v>0.54243069020640966</v>
      </c>
      <c r="G333" s="3">
        <f>-200.000085670957*(-PI()/180)</f>
        <v>3.490659999228928</v>
      </c>
      <c r="H333" s="3">
        <f>-400.000000011478*(-PI()/180)</f>
        <v>6.9813170081776432</v>
      </c>
    </row>
    <row r="334" spans="1:8" x14ac:dyDescent="0.3">
      <c r="A334" s="1">
        <v>333</v>
      </c>
      <c r="B334" s="2">
        <v>2.6610806242208769</v>
      </c>
      <c r="C334" s="3">
        <f>53.0221361328775*(-PI()/180)</f>
        <v>-0.9254108519593669</v>
      </c>
      <c r="D334" s="3">
        <v>-68.055160210313076</v>
      </c>
      <c r="E334" s="3">
        <v>0.56427266857471881</v>
      </c>
      <c r="F334" s="3">
        <v>0.54292586798022269</v>
      </c>
      <c r="G334" s="3">
        <f>-200.000085729032*(-PI()/180)</f>
        <v>3.4906600002425372</v>
      </c>
      <c r="H334" s="3">
        <f>-399.999999972904*(-PI()/180)</f>
        <v>6.9813170075044049</v>
      </c>
    </row>
    <row r="335" spans="1:8" x14ac:dyDescent="0.3">
      <c r="A335" s="1">
        <v>334</v>
      </c>
      <c r="B335" s="2">
        <v>2.6710862484416875</v>
      </c>
      <c r="C335" s="3">
        <f>55.6209497446207*(-PI()/180)</f>
        <v>-0.97076870612993005</v>
      </c>
      <c r="D335" s="3">
        <v>-67.511553159405892</v>
      </c>
      <c r="E335" s="3">
        <v>0.56546192271202189</v>
      </c>
      <c r="F335" s="3">
        <v>0.54343917761809868</v>
      </c>
      <c r="G335" s="3">
        <f>-200.000085673862*(-PI()/180)</f>
        <v>3.4906599992796421</v>
      </c>
      <c r="H335" s="3">
        <f>-399.999999990068*(-PI()/180)</f>
        <v>6.9813170078039786</v>
      </c>
    </row>
    <row r="336" spans="1:8" x14ac:dyDescent="0.3">
      <c r="A336" s="1">
        <v>335</v>
      </c>
      <c r="B336" s="2">
        <v>2.6800000000000015</v>
      </c>
      <c r="C336" s="3">
        <f>55.5521046570984*(-PI()/180)</f>
        <v>-0.96956713267884231</v>
      </c>
      <c r="D336" s="3">
        <v>-67.019503947360377</v>
      </c>
      <c r="E336" s="3">
        <v>0.56653153747715168</v>
      </c>
      <c r="F336" s="3">
        <v>0.54389256611167369</v>
      </c>
      <c r="G336" s="3">
        <f>-200.000085715136*(-PI()/180)</f>
        <v>3.4906599999999997</v>
      </c>
      <c r="H336" s="3">
        <f>-400.000000000001*(-PI()/180)</f>
        <v>6.9813170079773332</v>
      </c>
    </row>
    <row r="337" spans="1:8" x14ac:dyDescent="0.3">
      <c r="A337" s="1">
        <v>336</v>
      </c>
      <c r="B337" s="2">
        <v>2.6810900000000086</v>
      </c>
      <c r="C337" s="3">
        <f>55.5495689782651*(-PI()/180)</f>
        <v>-0.96952287673442838</v>
      </c>
      <c r="D337" s="3">
        <v>-66.958936961400326</v>
      </c>
      <c r="E337" s="3">
        <v>0.56666291137843328</v>
      </c>
      <c r="F337" s="3">
        <v>0.5439483676610688</v>
      </c>
      <c r="G337" s="3">
        <f>-200.000085728256*(-PI()/180)</f>
        <v>3.4906600002289867</v>
      </c>
      <c r="H337" s="3">
        <f>-399.999999940596*(-PI()/180)</f>
        <v>6.9813170069405199</v>
      </c>
    </row>
    <row r="338" spans="1:8" x14ac:dyDescent="0.3">
      <c r="A338" s="1">
        <v>337</v>
      </c>
      <c r="B338" s="2">
        <v>2.6910931242208176</v>
      </c>
      <c r="C338" s="3">
        <f>54.9671437794376*(-PI()/180)</f>
        <v>-0.95935763936830576</v>
      </c>
      <c r="D338" s="3">
        <v>-66.402428487335555</v>
      </c>
      <c r="E338" s="3">
        <v>0.56786301867463029</v>
      </c>
      <c r="F338" s="3">
        <v>0.54446550804956451</v>
      </c>
      <c r="G338" s="3">
        <f>-200.000085667629*(-PI()/180)</f>
        <v>3.4906599991708451</v>
      </c>
      <c r="H338" s="3">
        <f>-399.999999975094*(-PI()/180)</f>
        <v>6.9813170075426196</v>
      </c>
    </row>
    <row r="339" spans="1:8" x14ac:dyDescent="0.3">
      <c r="A339" s="1">
        <v>338</v>
      </c>
      <c r="B339" s="2">
        <v>2.701098124220882</v>
      </c>
      <c r="C339" s="3">
        <f>55.3143143288984*(-PI()/180)</f>
        <v>-0.96541690852235518</v>
      </c>
      <c r="D339" s="3">
        <v>-65.846918742173841</v>
      </c>
      <c r="E339" s="3">
        <v>0.56905869080264759</v>
      </c>
      <c r="F339" s="3">
        <v>0.54499538424123151</v>
      </c>
      <c r="G339" s="3">
        <f>-200.000085667267*(-PI()/180)</f>
        <v>3.4906599991645328</v>
      </c>
      <c r="H339" s="3">
        <f>-399.999999987493*(-PI()/180)</f>
        <v>6.9813170077590359</v>
      </c>
    </row>
    <row r="340" spans="1:8" x14ac:dyDescent="0.3">
      <c r="A340" s="1">
        <v>339</v>
      </c>
      <c r="B340" s="2">
        <v>2.711103124220942</v>
      </c>
      <c r="C340" s="3">
        <f>55.4215941556257*(-PI()/180)</f>
        <v>-0.96728929471971548</v>
      </c>
      <c r="D340" s="3">
        <v>-65.290913406570681</v>
      </c>
      <c r="E340" s="3">
        <v>0.57024958391214187</v>
      </c>
      <c r="F340" s="3">
        <v>0.54553768327421692</v>
      </c>
      <c r="G340" s="3">
        <f>-200.000085734354*(-PI()/180)</f>
        <v>3.4906600003354247</v>
      </c>
      <c r="H340" s="3">
        <f>-400.000000018998*(-PI()/180)</f>
        <v>6.9813170083089044</v>
      </c>
    </row>
    <row r="341" spans="1:8" x14ac:dyDescent="0.3">
      <c r="A341" s="1">
        <v>340</v>
      </c>
      <c r="B341" s="2">
        <v>2.7200000000000015</v>
      </c>
      <c r="C341" s="3">
        <f>55.2740981320742*(-PI()/180)</f>
        <v>-0.96471500347514205</v>
      </c>
      <c r="D341" s="3">
        <v>-64.797025122699097</v>
      </c>
      <c r="E341" s="3">
        <v>0.57130361093364879</v>
      </c>
      <c r="F341" s="3">
        <v>0.54602858779257046</v>
      </c>
      <c r="G341" s="3">
        <f>-200.000085715136*(-PI()/180)</f>
        <v>3.4906599999999997</v>
      </c>
      <c r="H341" s="3">
        <f>-400.000000000001*(-PI()/180)</f>
        <v>6.9813170079773315</v>
      </c>
    </row>
    <row r="342" spans="1:8" x14ac:dyDescent="0.3">
      <c r="A342" s="1">
        <v>341</v>
      </c>
      <c r="B342" s="2">
        <v>2.7211125000000083</v>
      </c>
      <c r="C342" s="3">
        <f>55.5316181851433*(-PI()/180)</f>
        <v>-0.96920957629110804</v>
      </c>
      <c r="D342" s="3">
        <v>-64.736029475980004</v>
      </c>
      <c r="E342" s="3">
        <v>0.57143451748025442</v>
      </c>
      <c r="F342" s="3">
        <v>0.54609053449305067</v>
      </c>
      <c r="G342" s="3">
        <f>-200.000085683381*(-PI()/180)</f>
        <v>3.4906599994457754</v>
      </c>
      <c r="H342" s="3">
        <f>-399.999999980653*(-PI()/180)</f>
        <v>6.9813170076396505</v>
      </c>
    </row>
    <row r="343" spans="1:8" x14ac:dyDescent="0.3">
      <c r="A343" s="1">
        <v>342</v>
      </c>
      <c r="B343" s="2">
        <v>2.7311200000000655</v>
      </c>
      <c r="C343" s="3">
        <f>55.6642573142843*(-PI()/180)</f>
        <v>-0.97152456581159774</v>
      </c>
      <c r="D343" s="3">
        <v>-64.1807854886748</v>
      </c>
      <c r="E343" s="3">
        <v>0.57261405842808621</v>
      </c>
      <c r="F343" s="3">
        <v>0.54665589865795094</v>
      </c>
      <c r="G343" s="3">
        <f>-200.000085698699*(-PI()/180)</f>
        <v>3.4906599997131229</v>
      </c>
      <c r="H343" s="3">
        <f>-400.000000024001*(-PI()/180)</f>
        <v>6.9813170083962071</v>
      </c>
    </row>
    <row r="344" spans="1:8" x14ac:dyDescent="0.3">
      <c r="A344" s="1">
        <v>343</v>
      </c>
      <c r="B344" s="2">
        <v>2.7411231242208678</v>
      </c>
      <c r="C344" s="3">
        <f>55.5899926700907*(-PI()/180)</f>
        <v>-0.97022840325259652</v>
      </c>
      <c r="D344" s="3">
        <v>-63.625980449291916</v>
      </c>
      <c r="E344" s="3">
        <v>0.57378696824538167</v>
      </c>
      <c r="F344" s="3">
        <v>0.547232465373518</v>
      </c>
      <c r="G344" s="3">
        <f>-200.000085715378*(-PI()/180)</f>
        <v>3.4906600000042221</v>
      </c>
      <c r="H344" s="3">
        <f>-399.999999972605*(-PI()/180)</f>
        <v>6.9813170074991824</v>
      </c>
    </row>
    <row r="345" spans="1:8" x14ac:dyDescent="0.3">
      <c r="A345" s="1">
        <v>344</v>
      </c>
      <c r="B345" s="2">
        <v>2.7511287484416784</v>
      </c>
      <c r="C345" s="3">
        <f>55.2641515486843*(-PI()/180)</f>
        <v>-0.96454140284566448</v>
      </c>
      <c r="D345" s="3">
        <v>-63.070714098398859</v>
      </c>
      <c r="E345" s="3">
        <v>0.57495533333851534</v>
      </c>
      <c r="F345" s="3">
        <v>0.54781933530850613</v>
      </c>
      <c r="G345" s="3">
        <f>-200.000085677372*(-PI()/180)</f>
        <v>3.4906599993409011</v>
      </c>
      <c r="H345" s="3">
        <f>-399.999999974041*(-PI()/180)</f>
        <v>6.9813170075242423</v>
      </c>
    </row>
    <row r="346" spans="1:8" x14ac:dyDescent="0.3">
      <c r="A346" s="1">
        <v>345</v>
      </c>
      <c r="B346" s="2">
        <v>2.7600000000000016</v>
      </c>
      <c r="C346" s="3">
        <f>55.5841599268197*(-PI()/180)</f>
        <v>-0.97012660267809414</v>
      </c>
      <c r="D346" s="3">
        <v>-62.578038676318556</v>
      </c>
      <c r="E346" s="3">
        <v>0.57598837263597624</v>
      </c>
      <c r="F346" s="3">
        <v>0.54834851592136979</v>
      </c>
      <c r="G346" s="3">
        <f>-200.000085715136*(-PI()/180)</f>
        <v>3.4906599999999997</v>
      </c>
      <c r="H346" s="3">
        <f>-400.000000000001*(-PI()/180)</f>
        <v>6.9813170079773341</v>
      </c>
    </row>
    <row r="347" spans="1:8" x14ac:dyDescent="0.3">
      <c r="A347" s="1">
        <v>346</v>
      </c>
      <c r="B347" s="2">
        <v>2.761130000000009</v>
      </c>
      <c r="C347" s="3">
        <f>55.6686629373931*(-PI()/180)</f>
        <v>-0.97160145844044787</v>
      </c>
      <c r="D347" s="3">
        <v>-62.515190782203256</v>
      </c>
      <c r="E347" s="3">
        <v>0.57611968752734222</v>
      </c>
      <c r="F347" s="3">
        <v>0.54841676730795375</v>
      </c>
      <c r="G347" s="3">
        <f>-200.00008571516*(-PI()/180)</f>
        <v>3.4906600000004264</v>
      </c>
      <c r="H347" s="3">
        <f>-399.999999972687*(-PI()/180)</f>
        <v>6.9813170075006239</v>
      </c>
    </row>
    <row r="348" spans="1:8" x14ac:dyDescent="0.3">
      <c r="A348" s="1">
        <v>347</v>
      </c>
      <c r="B348" s="2">
        <v>2.7711381242208213</v>
      </c>
      <c r="C348" s="3">
        <f>55.9285596798961*(-PI()/180)</f>
        <v>-0.97613751231233203</v>
      </c>
      <c r="D348" s="3">
        <v>-61.957640145163509</v>
      </c>
      <c r="E348" s="3">
        <v>0.57727748226173703</v>
      </c>
      <c r="F348" s="3">
        <v>0.5490249663309732</v>
      </c>
      <c r="G348" s="3">
        <f>-200.000085677481*(-PI()/180)</f>
        <v>3.4906599993427996</v>
      </c>
      <c r="H348" s="3">
        <f>-399.999999996271*(-PI()/180)</f>
        <v>6.981317007912228</v>
      </c>
    </row>
    <row r="349" spans="1:8" x14ac:dyDescent="0.3">
      <c r="A349" s="1">
        <v>348</v>
      </c>
      <c r="B349" s="2">
        <v>2.7811431242208813</v>
      </c>
      <c r="C349" s="3">
        <f>55.5363093353971*(-PI()/180)</f>
        <v>-0.96929145230874358</v>
      </c>
      <c r="D349" s="3">
        <v>-61.402699215765644</v>
      </c>
      <c r="E349" s="3">
        <v>0.57842775195175133</v>
      </c>
      <c r="F349" s="3">
        <v>0.54964640659576092</v>
      </c>
      <c r="G349" s="3">
        <f>-200.000085711891*(-PI()/180)</f>
        <v>3.4906599999433565</v>
      </c>
      <c r="H349" s="3">
        <f>-400.000000025631*(-PI()/180)</f>
        <v>6.9813170084246714</v>
      </c>
    </row>
    <row r="350" spans="1:8" x14ac:dyDescent="0.3">
      <c r="A350" s="1">
        <v>349</v>
      </c>
      <c r="B350" s="2">
        <v>2.7911487484416919</v>
      </c>
      <c r="C350" s="3">
        <f>55.4991124009144*(-PI()/180)</f>
        <v>-0.96864224333037163</v>
      </c>
      <c r="D350" s="3">
        <v>-60.847755010973543</v>
      </c>
      <c r="E350" s="3">
        <v>0.57957260558600221</v>
      </c>
      <c r="F350" s="3">
        <v>0.55027850941593748</v>
      </c>
      <c r="G350" s="3">
        <f>-200.000085700976*(-PI()/180)</f>
        <v>3.4906599997528551</v>
      </c>
      <c r="H350" s="3">
        <f>-400.000000014007*(-PI()/180)</f>
        <v>6.9813170082217795</v>
      </c>
    </row>
    <row r="351" spans="1:8" x14ac:dyDescent="0.3">
      <c r="A351" s="1">
        <v>350</v>
      </c>
      <c r="B351" s="2">
        <v>2.8000000000000016</v>
      </c>
      <c r="C351" s="3">
        <f>55.527460997194*(-PI()/180)</f>
        <v>-0.96913701967376875</v>
      </c>
      <c r="D351" s="3">
        <v>-60.356891418828866</v>
      </c>
      <c r="E351" s="3">
        <v>0.58058013255584284</v>
      </c>
      <c r="F351" s="3">
        <v>0.55084662362939996</v>
      </c>
      <c r="G351" s="3">
        <f>-200.000085715136*(-PI()/180)</f>
        <v>3.4906599999999992</v>
      </c>
      <c r="H351" s="3">
        <f>-400.000000000001*(-PI()/180)</f>
        <v>6.9813170079773332</v>
      </c>
    </row>
    <row r="352" spans="1:8" x14ac:dyDescent="0.3">
      <c r="A352" s="1">
        <v>351</v>
      </c>
      <c r="B352" s="2">
        <v>2.8011500000000091</v>
      </c>
      <c r="C352" s="3">
        <f>55.5545365121797*(-PI()/180)</f>
        <v>-0.96960957655694202</v>
      </c>
      <c r="D352" s="3">
        <v>-60.293041564822722</v>
      </c>
      <c r="E352" s="3">
        <v>0.5807108812606695</v>
      </c>
      <c r="F352" s="3">
        <v>0.55092107236077925</v>
      </c>
      <c r="G352" s="3">
        <f>-200.000085705753*(-PI()/180)</f>
        <v>3.49065999983624</v>
      </c>
      <c r="H352" s="3">
        <f>-399.999999974527*(-PI()/180)</f>
        <v>6.9813170075327307</v>
      </c>
    </row>
    <row r="353" spans="1:8" x14ac:dyDescent="0.3">
      <c r="A353" s="1">
        <v>352</v>
      </c>
      <c r="B353" s="2">
        <v>2.8111500000000724</v>
      </c>
      <c r="C353" s="3">
        <f>55.5773379470117*(-PI()/180)</f>
        <v>-0.97000753666893946</v>
      </c>
      <c r="D353" s="3">
        <v>-59.738172020863274</v>
      </c>
      <c r="E353" s="3">
        <v>0.58184403226028936</v>
      </c>
      <c r="F353" s="3">
        <v>0.55157430234606564</v>
      </c>
      <c r="G353" s="3">
        <f>-200.000085682425*(-PI()/180)</f>
        <v>3.4906599994290914</v>
      </c>
      <c r="H353" s="3">
        <f>-399.999999966505*(-PI()/180)</f>
        <v>6.9813170073927218</v>
      </c>
    </row>
    <row r="354" spans="1:8" x14ac:dyDescent="0.3">
      <c r="A354" s="1">
        <v>353</v>
      </c>
      <c r="B354" s="2">
        <v>2.8211568726623799</v>
      </c>
      <c r="C354" s="3">
        <f>55.2526746636763*(-PI()/180)</f>
        <v>-0.96434109341440233</v>
      </c>
      <c r="D354" s="3">
        <v>-59.182626397444743</v>
      </c>
      <c r="E354" s="3">
        <v>0.58296901493108499</v>
      </c>
      <c r="F354" s="3">
        <v>0.55224114303883409</v>
      </c>
      <c r="G354" s="3">
        <f>-200.000085674644*(-PI()/180)</f>
        <v>3.490659999293289</v>
      </c>
      <c r="H354" s="3">
        <f>-399.999999945111*(-PI()/180)</f>
        <v>6.9813170070193253</v>
      </c>
    </row>
    <row r="355" spans="1:8" x14ac:dyDescent="0.3">
      <c r="A355" s="1">
        <v>354</v>
      </c>
      <c r="B355" s="2">
        <v>2.8311568726624432</v>
      </c>
      <c r="C355" s="3">
        <f>55.5496377509199*(-PI()/180)</f>
        <v>-0.96952407704368981</v>
      </c>
      <c r="D355" s="3">
        <v>-58.626751913250366</v>
      </c>
      <c r="E355" s="3">
        <v>0.58408914671239021</v>
      </c>
      <c r="F355" s="3">
        <v>0.55291620869479874</v>
      </c>
      <c r="G355" s="3">
        <f>-200.000085728699*(-PI()/180)</f>
        <v>3.4906600002367143</v>
      </c>
      <c r="H355" s="3">
        <f>-400.000000001749*(-PI()/180)</f>
        <v>6.9813170080078484</v>
      </c>
    </row>
    <row r="356" spans="1:8" x14ac:dyDescent="0.3">
      <c r="A356" s="1">
        <v>355</v>
      </c>
      <c r="B356" s="2">
        <v>2.8400000000000016</v>
      </c>
      <c r="C356" s="3">
        <f>55.5296762834722*(-PI()/180)</f>
        <v>-0.9691756837131984</v>
      </c>
      <c r="D356" s="3">
        <v>-58.136668117368423</v>
      </c>
      <c r="E356" s="3">
        <v>0.58507279926745803</v>
      </c>
      <c r="F356" s="3">
        <v>0.55352328060393619</v>
      </c>
      <c r="G356" s="3">
        <f>-200.000085715136*(-PI()/180)</f>
        <v>3.4906600000000001</v>
      </c>
      <c r="H356" s="3">
        <f>-400.000000000001*(-PI()/180)</f>
        <v>6.9813170079773341</v>
      </c>
    </row>
    <row r="357" spans="1:8" x14ac:dyDescent="0.3">
      <c r="A357" s="1">
        <v>356</v>
      </c>
      <c r="B357" s="2">
        <v>2.8411625000000087</v>
      </c>
      <c r="C357" s="3">
        <f>55.2100386206895*(-PI()/180)</f>
        <v>-0.96359695408426038</v>
      </c>
      <c r="D357" s="3">
        <v>-58.072284513960462</v>
      </c>
      <c r="E357" s="3">
        <v>0.58520197830410781</v>
      </c>
      <c r="F357" s="3">
        <v>0.55360344529300731</v>
      </c>
      <c r="G357" s="3">
        <f>-200.000085699371*(-PI()/180)</f>
        <v>3.4906599997248455</v>
      </c>
      <c r="H357" s="3">
        <f>-400.000000006643*(-PI()/180)</f>
        <v>6.9813170080932672</v>
      </c>
    </row>
    <row r="358" spans="1:8" x14ac:dyDescent="0.3">
      <c r="A358" s="1">
        <v>357</v>
      </c>
      <c r="B358" s="2">
        <v>2.8511650000000714</v>
      </c>
      <c r="C358" s="3">
        <f>55.2660233609204*(-PI()/180)</f>
        <v>-0.96457407213216262</v>
      </c>
      <c r="D358" s="3">
        <v>-57.517787754534766</v>
      </c>
      <c r="E358" s="3">
        <v>0.58630370289053879</v>
      </c>
      <c r="F358" s="3">
        <v>0.55430489801747018</v>
      </c>
      <c r="G358" s="3">
        <f>-200.000085695083*(-PI()/180)</f>
        <v>3.4906599996500067</v>
      </c>
      <c r="H358" s="3">
        <f>-399.999999962143*(-PI()/180)</f>
        <v>6.981317007316596</v>
      </c>
    </row>
    <row r="359" spans="1:8" x14ac:dyDescent="0.3">
      <c r="A359" s="1">
        <v>358</v>
      </c>
      <c r="B359" s="2">
        <v>2.8611650000001347</v>
      </c>
      <c r="C359" s="3">
        <f>55.5422495030401*(-PI()/180)</f>
        <v>-0.96939512779223325</v>
      </c>
      <c r="D359" s="3">
        <v>-56.963177350055716</v>
      </c>
      <c r="E359" s="3">
        <v>0.58740232206897802</v>
      </c>
      <c r="F359" s="3">
        <v>0.55501341157185979</v>
      </c>
      <c r="G359" s="3">
        <f>-200.000085674907*(-PI()/180)</f>
        <v>3.4906599992978666</v>
      </c>
      <c r="H359" s="3">
        <f>-399.999999967451*(-PI()/180)</f>
        <v>6.9813170074092321</v>
      </c>
    </row>
    <row r="360" spans="1:8" x14ac:dyDescent="0.3">
      <c r="A360" s="1">
        <v>359</v>
      </c>
      <c r="B360" s="2">
        <v>2.871170000000197</v>
      </c>
      <c r="C360" s="3">
        <f>55.1629116470022*(-PI()/180)</f>
        <v>-0.96277443322691625</v>
      </c>
      <c r="D360" s="3">
        <v>-56.409078932992209</v>
      </c>
      <c r="E360" s="3">
        <v>0.58849240877814823</v>
      </c>
      <c r="F360" s="3">
        <v>0.55573381129284494</v>
      </c>
      <c r="G360" s="3">
        <f>-200.000085701337*(-PI()/180)</f>
        <v>3.4906599997591656</v>
      </c>
      <c r="H360" s="3">
        <f>-399.999999993239*(-PI()/180)</f>
        <v>6.9813170078593236</v>
      </c>
    </row>
    <row r="361" spans="1:8" x14ac:dyDescent="0.3">
      <c r="A361" s="1">
        <v>360</v>
      </c>
      <c r="B361" s="2">
        <v>2.8800000000000017</v>
      </c>
      <c r="C361" s="3">
        <f>55.3986291521855*(-PI()/180)</f>
        <v>-0.96688847979695225</v>
      </c>
      <c r="D361" s="3">
        <v>-55.92006247981309</v>
      </c>
      <c r="E361" s="3">
        <v>0.58945039999109172</v>
      </c>
      <c r="F361" s="3">
        <v>0.55637748212403371</v>
      </c>
      <c r="G361" s="3">
        <f>-200.000085715136*(-PI()/180)</f>
        <v>3.4906600000000001</v>
      </c>
      <c r="H361" s="3">
        <f>-400.000000000001*(-PI()/180)</f>
        <v>6.9813170079773332</v>
      </c>
    </row>
    <row r="362" spans="1:8" x14ac:dyDescent="0.3">
      <c r="A362" s="1">
        <v>361</v>
      </c>
      <c r="B362" s="2">
        <v>2.8811725000000088</v>
      </c>
      <c r="C362" s="3">
        <f>55.1119719454449*(-PI()/180)</f>
        <v>-0.96188536771475752</v>
      </c>
      <c r="D362" s="3">
        <v>-55.855009017058023</v>
      </c>
      <c r="E362" s="3">
        <v>0.5895772030893619</v>
      </c>
      <c r="F362" s="3">
        <v>0.556463470211082</v>
      </c>
      <c r="G362" s="3">
        <f>-200.000085699264*(-PI()/180)</f>
        <v>3.4906599997229737</v>
      </c>
      <c r="H362" s="3">
        <f>-400.000000004307*(-PI()/180)</f>
        <v>6.9813170080524927</v>
      </c>
    </row>
    <row r="363" spans="1:8" x14ac:dyDescent="0.3">
      <c r="A363" s="1">
        <v>362</v>
      </c>
      <c r="B363" s="2">
        <v>2.8911725000000676</v>
      </c>
      <c r="C363" s="3">
        <f>55.7038723177312*(-PI()/180)</f>
        <v>-0.9722159780549352</v>
      </c>
      <c r="D363" s="3">
        <v>-55.301144305402161</v>
      </c>
      <c r="E363" s="3">
        <v>0.59065404852213599</v>
      </c>
      <c r="F363" s="3">
        <v>0.55720317451236134</v>
      </c>
      <c r="G363" s="3">
        <f>-200.000085723998*(-PI()/180)</f>
        <v>3.4906600001546777</v>
      </c>
      <c r="H363" s="3">
        <f>-399.999999975951*(-PI()/180)</f>
        <v>6.9813170075575837</v>
      </c>
    </row>
    <row r="364" spans="1:8" x14ac:dyDescent="0.3">
      <c r="A364" s="1">
        <v>363</v>
      </c>
      <c r="B364" s="2">
        <v>2.9011824968831252</v>
      </c>
      <c r="C364" s="3">
        <f>55.586682539836*(-PI()/180)</f>
        <v>-0.97017063058098296</v>
      </c>
      <c r="D364" s="3">
        <v>-54.746884524424836</v>
      </c>
      <c r="E364" s="3">
        <v>0.59172267331524486</v>
      </c>
      <c r="F364" s="3">
        <v>0.55795687831445562</v>
      </c>
      <c r="G364" s="3">
        <f>-200.000085680124*(-PI()/180)</f>
        <v>3.4906599993889351</v>
      </c>
      <c r="H364" s="3">
        <f>-399.999999947875*(-PI()/180)</f>
        <v>6.9813170070675703</v>
      </c>
    </row>
    <row r="365" spans="1:8" x14ac:dyDescent="0.3">
      <c r="A365" s="1">
        <v>364</v>
      </c>
      <c r="B365" s="2">
        <v>2.9111874968831852</v>
      </c>
      <c r="C365" s="3">
        <f>54.3452387596387*(-PI()/180)</f>
        <v>-0.94850334913813383</v>
      </c>
      <c r="D365" s="3">
        <v>-54.193113654116644</v>
      </c>
      <c r="E365" s="3">
        <v>0.59278544840338243</v>
      </c>
      <c r="F365" s="3">
        <v>0.55871524702152342</v>
      </c>
      <c r="G365" s="3">
        <f>-200.000085728297*(-PI()/180)</f>
        <v>3.4906600002297083</v>
      </c>
      <c r="H365" s="3">
        <f>-399.999999983366*(-PI()/180)</f>
        <v>6.9813170076869993</v>
      </c>
    </row>
    <row r="366" spans="1:8" x14ac:dyDescent="0.3">
      <c r="A366" s="1">
        <v>365</v>
      </c>
      <c r="B366" s="2">
        <v>2.9200000000000017</v>
      </c>
      <c r="C366" s="3">
        <f>55.8792687706141*(-PI()/180)</f>
        <v>-0.97527722365406067</v>
      </c>
      <c r="D366" s="3">
        <v>-53.704636981853902</v>
      </c>
      <c r="E366" s="3">
        <v>0.5937152223434945</v>
      </c>
      <c r="F366" s="3">
        <v>0.55939424256715642</v>
      </c>
      <c r="G366" s="3">
        <f>-200.000085715136*(-PI()/180)</f>
        <v>3.4906599999999997</v>
      </c>
      <c r="H366" s="3">
        <f>-400.000000000001*(-PI()/180)</f>
        <v>6.9813170079773323</v>
      </c>
    </row>
    <row r="367" spans="1:8" x14ac:dyDescent="0.3">
      <c r="A367" s="1">
        <v>366</v>
      </c>
      <c r="B367" s="2">
        <v>2.9211900000000095</v>
      </c>
      <c r="C367" s="3">
        <f>55.3266829118866*(-PI()/180)</f>
        <v>-0.96563278101930461</v>
      </c>
      <c r="D367" s="3">
        <v>-53.6381848274169</v>
      </c>
      <c r="E367" s="3">
        <v>0.59384052247725738</v>
      </c>
      <c r="F367" s="3">
        <v>0.55948620287643269</v>
      </c>
      <c r="G367" s="3">
        <f>-200.000085709975*(-PI()/180)</f>
        <v>3.4906599999099202</v>
      </c>
      <c r="H367" s="3">
        <f>-399.999999965082*(-PI()/180)</f>
        <v>6.9813170073678892</v>
      </c>
    </row>
    <row r="368" spans="1:8" x14ac:dyDescent="0.3">
      <c r="A368" s="1">
        <v>367</v>
      </c>
      <c r="B368" s="2">
        <v>2.9311950000000739</v>
      </c>
      <c r="C368" s="3">
        <f>55.5399217375002*(-PI()/180)</f>
        <v>-0.96935450061934869</v>
      </c>
      <c r="D368" s="3">
        <v>-53.082910279336616</v>
      </c>
      <c r="E368" s="3">
        <v>0.59489016058389399</v>
      </c>
      <c r="F368" s="3">
        <v>0.56026728440464701</v>
      </c>
      <c r="G368" s="3">
        <f>-200.000085713513*(-PI()/180)</f>
        <v>3.4906599999716659</v>
      </c>
      <c r="H368" s="3">
        <f>-399.999999983926*(-PI()/180)</f>
        <v>6.9813170076967754</v>
      </c>
    </row>
    <row r="369" spans="1:8" x14ac:dyDescent="0.3">
      <c r="A369" s="1">
        <v>368</v>
      </c>
      <c r="B369" s="2">
        <v>2.9412025000001378</v>
      </c>
      <c r="C369" s="3">
        <f>55.4916179708794*(-PI()/180)</f>
        <v>-0.9685114408507004</v>
      </c>
      <c r="D369" s="3">
        <v>-52.528700569242147</v>
      </c>
      <c r="E369" s="3">
        <v>0.59592999735909635</v>
      </c>
      <c r="F369" s="3">
        <v>0.56105797578329131</v>
      </c>
      <c r="G369" s="3">
        <f>-200.000085694917*(-PI()/180)</f>
        <v>3.4906599996471113</v>
      </c>
      <c r="H369" s="3">
        <f>-399.999999962825*(-PI()/180)</f>
        <v>6.9813170073284976</v>
      </c>
    </row>
    <row r="370" spans="1:8" x14ac:dyDescent="0.3">
      <c r="A370" s="1">
        <v>369</v>
      </c>
      <c r="B370" s="2">
        <v>2.9512056242209468</v>
      </c>
      <c r="C370" s="3">
        <f>54.3127736611877*(-PI()/180)</f>
        <v>-0.94793672627818026</v>
      </c>
      <c r="D370" s="3">
        <v>-51.975227582277569</v>
      </c>
      <c r="E370" s="3">
        <v>0.59696204191628577</v>
      </c>
      <c r="F370" s="3">
        <v>0.56185952764882419</v>
      </c>
      <c r="G370" s="3">
        <f>-200.000085730277*(-PI()/180)</f>
        <v>3.4906600002642696</v>
      </c>
      <c r="H370" s="3">
        <f>-399.999999979238*(-PI()/180)</f>
        <v>6.981317007614952</v>
      </c>
    </row>
    <row r="371" spans="1:8" x14ac:dyDescent="0.3">
      <c r="A371" s="1">
        <v>370</v>
      </c>
      <c r="B371" s="2">
        <v>2.9600000000000017</v>
      </c>
      <c r="C371" s="3">
        <f>55.5564407852447*(-PI()/180)</f>
        <v>-0.96964281239178451</v>
      </c>
      <c r="D371" s="3">
        <v>-51.487801711458367</v>
      </c>
      <c r="E371" s="3">
        <v>0.59786089177988866</v>
      </c>
      <c r="F371" s="3">
        <v>0.56257438212827315</v>
      </c>
      <c r="G371" s="3">
        <f>-200.000085715136*(-PI()/180)</f>
        <v>3.4906600000000005</v>
      </c>
      <c r="H371" s="3">
        <f>-400.000000000001*(-PI()/180)</f>
        <v>6.9813170079773315</v>
      </c>
    </row>
    <row r="372" spans="1:8" x14ac:dyDescent="0.3">
      <c r="A372" s="1">
        <v>371</v>
      </c>
      <c r="B372" s="2">
        <v>2.9612125000000091</v>
      </c>
      <c r="C372" s="3">
        <f>55.3894859570152*(-PI()/180)</f>
        <v>-0.96672890093707808</v>
      </c>
      <c r="D372" s="3">
        <v>-51.420514744252152</v>
      </c>
      <c r="E372" s="3">
        <v>0.5979845903406571</v>
      </c>
      <c r="F372" s="3">
        <v>0.56267324868760771</v>
      </c>
      <c r="G372" s="3">
        <f>-200.000085739452*(-PI()/180)</f>
        <v>3.49066000042439</v>
      </c>
      <c r="H372" s="3">
        <f>-400.000000000528*(-PI()/180)</f>
        <v>6.9813170079865303</v>
      </c>
    </row>
    <row r="373" spans="1:8" x14ac:dyDescent="0.3">
      <c r="A373" s="1">
        <v>372</v>
      </c>
      <c r="B373" s="2">
        <v>2.971216248441571</v>
      </c>
      <c r="C373" s="3">
        <f>55.3877050335279*(-PI()/180)</f>
        <v>-0.96669781795849807</v>
      </c>
      <c r="D373" s="3">
        <v>-50.865021743655589</v>
      </c>
      <c r="E373" s="3">
        <v>0.59900366122033433</v>
      </c>
      <c r="F373" s="3">
        <v>0.56349299380733331</v>
      </c>
      <c r="G373" s="3">
        <f>-200.000085694376*(-PI()/180)</f>
        <v>3.490659999637669</v>
      </c>
      <c r="H373" s="3">
        <f>-399.99999996774*(-PI()/180)</f>
        <v>6.9813170074142743</v>
      </c>
    </row>
    <row r="374" spans="1:8" x14ac:dyDescent="0.3">
      <c r="A374" s="1">
        <v>373</v>
      </c>
      <c r="B374" s="2">
        <v>2.981218748441627</v>
      </c>
      <c r="C374" s="3">
        <f>55.9064604318369*(-PI()/180)</f>
        <v>-0.97575180767148539</v>
      </c>
      <c r="D374" s="3">
        <v>-50.310626442673268</v>
      </c>
      <c r="E374" s="3">
        <v>0.60001377298279412</v>
      </c>
      <c r="F374" s="3">
        <v>0.56432275348635463</v>
      </c>
      <c r="G374" s="3">
        <f>-200.000085669918*(-PI()/180)</f>
        <v>3.4906599992108061</v>
      </c>
      <c r="H374" s="3">
        <f>-399.999999973857*(-PI()/180)</f>
        <v>6.9813170075210325</v>
      </c>
    </row>
    <row r="375" spans="1:8" x14ac:dyDescent="0.3">
      <c r="A375" s="1">
        <v>374</v>
      </c>
      <c r="B375" s="2">
        <v>2.991221248441692</v>
      </c>
      <c r="C375" s="3">
        <f>55.2586669188889*(-PI()/180)</f>
        <v>-0.96444567799748238</v>
      </c>
      <c r="D375" s="3">
        <v>-49.756041525132808</v>
      </c>
      <c r="E375" s="3">
        <v>0.60101442649183201</v>
      </c>
      <c r="F375" s="3">
        <v>0.56516447374148626</v>
      </c>
      <c r="G375" s="3">
        <f>-200.000085702932*(-PI()/180)</f>
        <v>3.4906599997869971</v>
      </c>
      <c r="H375" s="3">
        <f>-399.99999997892*(-PI()/180)</f>
        <v>6.9813170076094098</v>
      </c>
    </row>
    <row r="376" spans="1:8" x14ac:dyDescent="0.3">
      <c r="A376" s="1">
        <v>375</v>
      </c>
      <c r="B376" s="2">
        <v>3.0000000000000018</v>
      </c>
      <c r="C376" s="3">
        <f>55.724227225037*(-PI()/180)</f>
        <v>-0.97257123820635816</v>
      </c>
      <c r="D376" s="3">
        <v>-49.269129776051727</v>
      </c>
      <c r="E376" s="3">
        <v>0.60188645210547587</v>
      </c>
      <c r="F376" s="3">
        <v>0.5659095532175572</v>
      </c>
      <c r="G376" s="3">
        <f>-199.333418762751*(-PI()/180)</f>
        <v>3.479024466666655</v>
      </c>
      <c r="H376" s="3">
        <f>-400.000000000001*(-PI()/180)</f>
        <v>6.9813170079773288</v>
      </c>
    </row>
    <row r="377" spans="1:8" x14ac:dyDescent="0.3">
      <c r="A377" s="1">
        <v>376</v>
      </c>
      <c r="B377" s="2">
        <v>3.0012300000000098</v>
      </c>
      <c r="C377" s="3">
        <f>55.7512414488548*(-PI()/180)</f>
        <v>-0.97304272535684999</v>
      </c>
      <c r="D377" s="3">
        <v>-49.200443483436906</v>
      </c>
      <c r="E377" s="3">
        <v>0.60200802663606412</v>
      </c>
      <c r="F377" s="3">
        <v>0.566014737591506</v>
      </c>
      <c r="G377" s="3">
        <f>-198.661394591052*(-PI()/180)</f>
        <v>3.4672954322175165</v>
      </c>
      <c r="H377" s="3">
        <f>-399.999999950844*(-PI()/180)</f>
        <v>6.9813170071193857</v>
      </c>
    </row>
    <row r="378" spans="1:8" x14ac:dyDescent="0.3">
      <c r="A378" s="1">
        <v>377</v>
      </c>
      <c r="B378" s="2">
        <v>3.011235749064971</v>
      </c>
      <c r="C378" s="3">
        <f>58.0976345021424*(-PI()/180)</f>
        <v>-1.0139950096826409</v>
      </c>
      <c r="D378" s="3">
        <v>-48.630963732331573</v>
      </c>
      <c r="E378" s="3">
        <v>0.60298597612499127</v>
      </c>
      <c r="F378" s="3">
        <v>0.56686755852031656</v>
      </c>
      <c r="G378" s="3">
        <f>-191.011482607473*(-PI()/180)</f>
        <v>3.3337792806162887</v>
      </c>
      <c r="H378" s="3">
        <f>-399.999999957358*(-PI()/180)</f>
        <v>6.9813170072330832</v>
      </c>
    </row>
    <row r="379" spans="1:8" x14ac:dyDescent="0.3">
      <c r="A379" s="1">
        <v>378</v>
      </c>
      <c r="B379" s="2">
        <v>3.0212388732857844</v>
      </c>
      <c r="C379" s="3">
        <f>60.333889014101*(-PI()/180)</f>
        <v>-1.0530250138288975</v>
      </c>
      <c r="D379" s="3">
        <v>-48.039607443788327</v>
      </c>
      <c r="E379" s="3">
        <v>0.60394146255327474</v>
      </c>
      <c r="F379" s="3">
        <v>0.56771865642644115</v>
      </c>
      <c r="G379" s="3">
        <f>-183.008979842477*(-PI()/180)</f>
        <v>3.1941092589671558</v>
      </c>
      <c r="H379" s="3">
        <f>-400.000000012631*(-PI()/180)</f>
        <v>6.9813170081977791</v>
      </c>
    </row>
    <row r="380" spans="1:8" x14ac:dyDescent="0.3">
      <c r="A380" s="1">
        <v>379</v>
      </c>
      <c r="B380" s="2">
        <v>3.03123887328585</v>
      </c>
      <c r="C380" s="3">
        <f>62.512283273832*(-PI()/180)</f>
        <v>-1.0910451660677492</v>
      </c>
      <c r="D380" s="3">
        <v>-47.426723452003941</v>
      </c>
      <c r="E380" s="3">
        <v>0.60487482581440943</v>
      </c>
      <c r="F380" s="3">
        <v>0.56856791227603032</v>
      </c>
      <c r="G380" s="3">
        <f>-175.008976328881*(-PI()/180)</f>
        <v>3.0544828574838001</v>
      </c>
      <c r="H380" s="3">
        <f>-399.999999945582*(-PI()/180)</f>
        <v>6.9813170070275508</v>
      </c>
    </row>
    <row r="381" spans="1:8" x14ac:dyDescent="0.3">
      <c r="A381" s="1">
        <v>380</v>
      </c>
      <c r="B381" s="2">
        <v>3.0400000000000018</v>
      </c>
      <c r="C381" s="3">
        <f>64.1961558507763*(-PI()/180)</f>
        <v>-1.1204342867194674</v>
      </c>
      <c r="D381" s="3">
        <v>-46.870676310270674</v>
      </c>
      <c r="E381" s="3">
        <v>0.60567560765779149</v>
      </c>
      <c r="F381" s="3">
        <v>0.56930983340151997</v>
      </c>
      <c r="G381" s="3">
        <f>-168.000072000713*(-PI()/180)</f>
        <v>2.9321543999999862</v>
      </c>
      <c r="H381" s="3">
        <f>-400.000000000001*(-PI()/180)</f>
        <v>6.9813170079773297</v>
      </c>
    </row>
    <row r="382" spans="1:8" x14ac:dyDescent="0.3">
      <c r="A382" s="1">
        <v>381</v>
      </c>
      <c r="B382" s="2">
        <v>3.0412400000000099</v>
      </c>
      <c r="C382" s="3">
        <f>64.7461902372405*(-PI()/180)</f>
        <v>-1.1300341977624546</v>
      </c>
      <c r="D382" s="3">
        <v>-46.790628039526801</v>
      </c>
      <c r="E382" s="3">
        <v>0.60578756446685933</v>
      </c>
      <c r="F382" s="3">
        <v>0.56941466475119595</v>
      </c>
      <c r="G382" s="3">
        <f>-167.008071567673*(-PI()/180)</f>
        <v>2.91484072626222</v>
      </c>
      <c r="H382" s="3">
        <f>-399.999999999666*(-PI()/180)</f>
        <v>6.9813170079714899</v>
      </c>
    </row>
    <row r="383" spans="1:8" x14ac:dyDescent="0.3">
      <c r="A383" s="1">
        <v>382</v>
      </c>
      <c r="B383" s="2">
        <v>3.0512475000000738</v>
      </c>
      <c r="C383" s="3">
        <f>66.9349132751003*(-PI()/180)</f>
        <v>-1.1682346211873607</v>
      </c>
      <c r="D383" s="3">
        <v>-46.132255568312523</v>
      </c>
      <c r="E383" s="3">
        <v>0.60667855776633961</v>
      </c>
      <c r="F383" s="3">
        <v>0.57026006008411168</v>
      </c>
      <c r="G383" s="3">
        <f>-159.002068099195*(-PI()/180)</f>
        <v>2.7751096058111857</v>
      </c>
      <c r="H383" s="3">
        <f>-399.999999987938*(-PI()/180)</f>
        <v>6.9813170077668047</v>
      </c>
    </row>
    <row r="384" spans="1:8" x14ac:dyDescent="0.3">
      <c r="A384" s="1">
        <v>383</v>
      </c>
      <c r="B384" s="2">
        <v>3.0612475000001349</v>
      </c>
      <c r="C384" s="3">
        <f>69.0964774441512*(-PI()/180)</f>
        <v>-1.2059610329304351</v>
      </c>
      <c r="D384" s="3">
        <v>-45.45342770395434</v>
      </c>
      <c r="E384" s="3">
        <v>0.60754393083669789</v>
      </c>
      <c r="F384" s="3">
        <v>0.5711042742026553</v>
      </c>
      <c r="G384" s="3">
        <f>-151.002064755941*(-PI()/180)</f>
        <v>2.6354832073008634</v>
      </c>
      <c r="H384" s="3">
        <f>-399.999999974186*(-PI()/180)</f>
        <v>6.981317007526779</v>
      </c>
    </row>
    <row r="385" spans="1:8" x14ac:dyDescent="0.3">
      <c r="A385" s="1">
        <v>384</v>
      </c>
      <c r="B385" s="2">
        <v>3.0712568750001967</v>
      </c>
      <c r="C385" s="3">
        <f>71.3623308568041*(-PI()/180)</f>
        <v>-1.2455076353487773</v>
      </c>
      <c r="D385" s="3">
        <v>-44.750630098375474</v>
      </c>
      <c r="E385" s="3">
        <v>0.60839196976441823</v>
      </c>
      <c r="F385" s="3">
        <v>0.57194163273611687</v>
      </c>
      <c r="G385" s="3">
        <f>-142.994561308473*(-PI()/180)</f>
        <v>2.4957259072777398</v>
      </c>
      <c r="H385" s="3">
        <f>-399.999999969863*(-PI()/180)</f>
        <v>6.9813170074513247</v>
      </c>
    </row>
    <row r="386" spans="1:8" x14ac:dyDescent="0.3">
      <c r="A386" s="1">
        <v>385</v>
      </c>
      <c r="B386" s="2">
        <v>3.0800000000000018</v>
      </c>
      <c r="C386" s="3">
        <f>73.3600450411582*(-PI()/180)</f>
        <v>-1.2803743253795492</v>
      </c>
      <c r="D386" s="3">
        <v>-44.124596412355281</v>
      </c>
      <c r="E386" s="3">
        <v>0.6091058675100155</v>
      </c>
      <c r="F386" s="3">
        <v>0.57267410442653144</v>
      </c>
      <c r="G386" s="3">
        <f>-136.000058286292*(-PI()/180)</f>
        <v>2.3736487999999927</v>
      </c>
      <c r="H386" s="3">
        <f>-400.000000000001*(-PI()/180)</f>
        <v>6.9813170079773323</v>
      </c>
    </row>
    <row r="387" spans="1:8" x14ac:dyDescent="0.3">
      <c r="A387" s="1">
        <v>386</v>
      </c>
      <c r="B387" s="2">
        <v>3.0812600000000101</v>
      </c>
      <c r="C387" s="3">
        <f>73.5859230033844*(-PI()/180)</f>
        <v>-1.2843166395280927</v>
      </c>
      <c r="D387" s="3">
        <v>-44.032042305156729</v>
      </c>
      <c r="E387" s="3">
        <v>0.60920818935162968</v>
      </c>
      <c r="F387" s="3">
        <v>0.57277977004918623</v>
      </c>
      <c r="G387" s="3">
        <f>-134.992057853438*(-PI()/180)</f>
        <v>2.3560558735851678</v>
      </c>
      <c r="H387" s="3">
        <f>-399.999999981866*(-PI()/180)</f>
        <v>6.9813170076608175</v>
      </c>
    </row>
    <row r="388" spans="1:8" x14ac:dyDescent="0.3">
      <c r="A388" s="1">
        <v>387</v>
      </c>
      <c r="B388" s="2">
        <v>3.0912681242208135</v>
      </c>
      <c r="C388" s="3">
        <f>75.8001527455657*(-PI()/180)</f>
        <v>-1.3229622389247413</v>
      </c>
      <c r="D388" s="3">
        <v>-43.286703497937594</v>
      </c>
      <c r="E388" s="3">
        <v>0.61000329732000269</v>
      </c>
      <c r="F388" s="3">
        <v>0.57361902306871304</v>
      </c>
      <c r="G388" s="3">
        <f>-126.985555044988*(-PI()/180)</f>
        <v>2.2163160380075282</v>
      </c>
      <c r="H388" s="3">
        <f>-400.000000009984*(-PI()/180)</f>
        <v>6.9813170081515645</v>
      </c>
    </row>
    <row r="389" spans="1:8" x14ac:dyDescent="0.3">
      <c r="A389" s="1">
        <v>388</v>
      </c>
      <c r="B389" s="2">
        <v>3.1012756242208663</v>
      </c>
      <c r="C389" s="3">
        <f>77.9516911680594*(-PI()/180)</f>
        <v>-1.3605136683804215</v>
      </c>
      <c r="D389" s="3">
        <v>-42.518249965225593</v>
      </c>
      <c r="E389" s="3">
        <v>0.61077633496523653</v>
      </c>
      <c r="F389" s="3">
        <v>0.57445430100697759</v>
      </c>
      <c r="G389" s="3">
        <f>-118.979551573583*(-PI()/180)</f>
        <v>2.0765849175054316</v>
      </c>
      <c r="H389" s="3">
        <f>-399.999999959705*(-PI()/180)</f>
        <v>6.9813170072740443</v>
      </c>
    </row>
    <row r="390" spans="1:8" x14ac:dyDescent="0.3">
      <c r="A390" s="1">
        <v>389</v>
      </c>
      <c r="B390" s="2">
        <v>3.1112756242209252</v>
      </c>
      <c r="C390" s="3">
        <f>80.2324248935151*(-PI()/180)</f>
        <v>-1.4003199812509002</v>
      </c>
      <c r="D390" s="3">
        <v>-41.73123679301483</v>
      </c>
      <c r="E390" s="3">
        <v>0.61151960382159753</v>
      </c>
      <c r="F390" s="3">
        <v>0.57528976584812219</v>
      </c>
      <c r="G390" s="3">
        <f>-110.979548220995*(-PI()/180)</f>
        <v>1.9369585188321776</v>
      </c>
      <c r="H390" s="3">
        <f>-399.999999983655*(-PI()/180)</f>
        <v>6.9813170076920388</v>
      </c>
    </row>
    <row r="391" spans="1:8" x14ac:dyDescent="0.3">
      <c r="A391" s="1">
        <v>390</v>
      </c>
      <c r="B391" s="2">
        <v>3.1200000000000019</v>
      </c>
      <c r="C391" s="3">
        <f>82.2586098885628*(-PI()/180)</f>
        <v>-1.435683580668986</v>
      </c>
      <c r="D391" s="3">
        <v>-41.023778874324286</v>
      </c>
      <c r="E391" s="3">
        <v>0.61215398516036246</v>
      </c>
      <c r="F391" s="3">
        <v>0.57601534656166009</v>
      </c>
      <c r="G391" s="3">
        <f>-104.00004457187*(-PI()/180)</f>
        <v>1.815143199999993</v>
      </c>
      <c r="H391" s="3">
        <f>-400.000000000001*(-PI()/180)</f>
        <v>6.9813170079773297</v>
      </c>
    </row>
    <row r="392" spans="1:8" x14ac:dyDescent="0.3">
      <c r="A392" s="1">
        <v>391</v>
      </c>
      <c r="B392" s="2">
        <v>3.1212800000000103</v>
      </c>
      <c r="C392" s="3">
        <f>82.5020413464878*(-PI()/180)</f>
        <v>-1.4399322611127081</v>
      </c>
      <c r="D392" s="3">
        <v>-40.918413776515607</v>
      </c>
      <c r="E392" s="3">
        <v>0.61224598511117345</v>
      </c>
      <c r="F392" s="3">
        <v>0.57612149615271713</v>
      </c>
      <c r="G392" s="3">
        <f>-102.976044131735*(-PI()/180)</f>
        <v>1.7972710207777538</v>
      </c>
      <c r="H392" s="3">
        <f>-399.999999965804*(-PI()/180)</f>
        <v>6.98131700738048</v>
      </c>
    </row>
    <row r="393" spans="1:8" x14ac:dyDescent="0.3">
      <c r="A393" s="1">
        <v>392</v>
      </c>
      <c r="B393" s="2">
        <v>3.1312875000000697</v>
      </c>
      <c r="C393" s="3">
        <f>84.7069057035995*(-PI()/180)</f>
        <v>-1.478414403704176</v>
      </c>
      <c r="D393" s="3">
        <v>-40.081321128747362</v>
      </c>
      <c r="E393" s="3">
        <v>0.61295545026472498</v>
      </c>
      <c r="F393" s="3">
        <v>0.57694710986374698</v>
      </c>
      <c r="G393" s="3">
        <f>-94.970040712705*(-PI()/180)</f>
        <v>1.6575399011897636</v>
      </c>
      <c r="H393" s="3">
        <f>-400.000000022732*(-PI()/180)</f>
        <v>6.9813170083740674</v>
      </c>
    </row>
    <row r="394" spans="1:8" x14ac:dyDescent="0.3">
      <c r="A394" s="1">
        <v>393</v>
      </c>
      <c r="B394" s="2">
        <v>3.1412950000001336</v>
      </c>
      <c r="C394" s="3">
        <f>86.7581530812723*(-PI()/180)</f>
        <v>-1.5142154242174644</v>
      </c>
      <c r="D394" s="3">
        <v>-39.222302208921462</v>
      </c>
      <c r="E394" s="3">
        <v>0.61363807255270986</v>
      </c>
      <c r="F394" s="3">
        <v>0.57777252337908402</v>
      </c>
      <c r="G394" s="3">
        <f>-86.9640372784022*(-PI()/180)</f>
        <v>1.5178087813352075</v>
      </c>
      <c r="H394" s="3">
        <f>-399.999999939461*(-PI()/180)</f>
        <v>6.9813170069207198</v>
      </c>
    </row>
    <row r="395" spans="1:8" x14ac:dyDescent="0.3">
      <c r="A395" s="1">
        <v>394</v>
      </c>
      <c r="B395" s="2">
        <v>3.1512962484416915</v>
      </c>
      <c r="C395" s="3">
        <f>89.2332959478634*(-PI()/180)</f>
        <v>-1.5574148166967299</v>
      </c>
      <c r="D395" s="3">
        <v>-38.343351968004306</v>
      </c>
      <c r="E395" s="3">
        <v>0.61429275373940584</v>
      </c>
      <c r="F395" s="3">
        <v>0.5785945009652248</v>
      </c>
      <c r="G395" s="3">
        <f>-78.9630350641006*(-PI()/180)</f>
        <v>1.3781649492362866</v>
      </c>
      <c r="H395" s="3">
        <f>-399.999999976621*(-PI()/180)</f>
        <v>6.981317007569273</v>
      </c>
    </row>
    <row r="396" spans="1:8" x14ac:dyDescent="0.3">
      <c r="A396" s="1">
        <v>395</v>
      </c>
      <c r="B396" s="2">
        <v>3.1600000000000019</v>
      </c>
      <c r="C396" s="3">
        <f>91.2522566973982*(-PI()/180)</f>
        <v>-1.5926523292446459</v>
      </c>
      <c r="D396" s="3">
        <v>-37.558848871560755</v>
      </c>
      <c r="E396" s="3">
        <v>0.61484794968558154</v>
      </c>
      <c r="F396" s="3">
        <v>0.57930595517763428</v>
      </c>
      <c r="G396" s="3">
        <f>-72.0000308574484*(-PI()/180)</f>
        <v>1.2566375999999904</v>
      </c>
      <c r="H396" s="3">
        <f>-400.000000000001*(-PI()/180)</f>
        <v>6.9813170079773315</v>
      </c>
    </row>
    <row r="397" spans="1:8" x14ac:dyDescent="0.3">
      <c r="A397" s="1">
        <v>396</v>
      </c>
      <c r="B397" s="2">
        <v>3.1613000000000104</v>
      </c>
      <c r="C397" s="3">
        <f>91.3946490426873*(-PI()/180)</f>
        <v>-1.595137544499577</v>
      </c>
      <c r="D397" s="3">
        <v>-37.440271421637249</v>
      </c>
      <c r="E397" s="3">
        <v>0.61492946386044578</v>
      </c>
      <c r="F397" s="3">
        <v>0.57941189002242011</v>
      </c>
      <c r="G397" s="3">
        <f>-70.9600304193898*(-PI()/180)</f>
        <v>1.2384861681336854</v>
      </c>
      <c r="H397" s="3">
        <f>-399.999999980029*(-PI()/180)</f>
        <v>6.9813170076287641</v>
      </c>
    </row>
    <row r="398" spans="1:8" x14ac:dyDescent="0.3">
      <c r="A398" s="1">
        <v>397</v>
      </c>
      <c r="B398" s="2">
        <v>3.1713081242208183</v>
      </c>
      <c r="C398" s="3">
        <f>93.058693060605*(-PI()/180)</f>
        <v>-1.6241805915103569</v>
      </c>
      <c r="D398" s="3">
        <v>-36.518000375971113</v>
      </c>
      <c r="E398" s="3">
        <v>0.6155368046291223</v>
      </c>
      <c r="F398" s="3">
        <v>0.58022547884097042</v>
      </c>
      <c r="G398" s="3">
        <f>-62.95352761048*(-PI()/180)</f>
        <v>1.0987463325480342</v>
      </c>
      <c r="H398" s="3">
        <f>-399.999999958609*(-PI()/180)</f>
        <v>6.9813170072549013</v>
      </c>
    </row>
    <row r="399" spans="1:8" x14ac:dyDescent="0.3">
      <c r="A399" s="1">
        <v>398</v>
      </c>
      <c r="B399" s="2">
        <v>3.1813087484416323</v>
      </c>
      <c r="C399" s="3">
        <f>95.8038713955155*(-PI()/180)</f>
        <v>-1.6720929920089602</v>
      </c>
      <c r="D399" s="3">
        <v>-35.570639707152012</v>
      </c>
      <c r="E399" s="3">
        <v>0.61612582122789605</v>
      </c>
      <c r="F399" s="3">
        <v>0.58103455063695042</v>
      </c>
      <c r="G399" s="3">
        <f>-54.9530248557034*(-PI()/180)</f>
        <v>0.959111217662306</v>
      </c>
      <c r="H399" s="3">
        <f>-400.000000010208*(-PI()/180)</f>
        <v>6.9813170081554743</v>
      </c>
    </row>
    <row r="400" spans="1:8" x14ac:dyDescent="0.3">
      <c r="A400" s="1">
        <v>399</v>
      </c>
      <c r="B400" s="2">
        <v>3.1913087484416955</v>
      </c>
      <c r="C400" s="3">
        <f>97.9171258233672*(-PI()/180)</f>
        <v>-1.7089762397073218</v>
      </c>
      <c r="D400" s="3">
        <v>-34.601587908278134</v>
      </c>
      <c r="E400" s="3">
        <v>0.61669027791820841</v>
      </c>
      <c r="F400" s="3">
        <v>0.58183708394757716</v>
      </c>
      <c r="G400" s="3">
        <f>-46.953021407737*(-PI()/180)</f>
        <v>0.81948481732439438</v>
      </c>
      <c r="H400" s="3">
        <f>-400.000000001154*(-PI()/180)</f>
        <v>6.981317007997462</v>
      </c>
    </row>
    <row r="401" spans="1:8" x14ac:dyDescent="0.3">
      <c r="A401" s="1">
        <v>400</v>
      </c>
      <c r="B401" s="2">
        <v>3.200000000000002</v>
      </c>
      <c r="C401" s="3">
        <f>100.140482720633*(-PI()/180)</f>
        <v>-1.7477811380115347</v>
      </c>
      <c r="D401" s="3">
        <v>-33.73996125257635</v>
      </c>
      <c r="E401" s="3">
        <v>0.61716574650592104</v>
      </c>
      <c r="F401" s="3">
        <v>0.58253066584563951</v>
      </c>
      <c r="G401" s="3">
        <f>-40.0000171430262*(-PI()/180)</f>
        <v>0.69813199999998343</v>
      </c>
      <c r="H401" s="3">
        <f>-400.000000000001*(-PI()/180)</f>
        <v>6.9813170079773332</v>
      </c>
    </row>
    <row r="402" spans="1:8" x14ac:dyDescent="0.3">
      <c r="A402" s="1">
        <v>401</v>
      </c>
      <c r="B402" s="2">
        <v>3.2013100000000105</v>
      </c>
      <c r="C402" s="3">
        <f>100.282100157789*(-PI()/180)</f>
        <v>-1.7502528285681427</v>
      </c>
      <c r="D402" s="3">
        <v>-33.608784088198348</v>
      </c>
      <c r="E402" s="3">
        <v>0.61723552982487562</v>
      </c>
      <c r="F402" s="3">
        <v>0.58263499562386967</v>
      </c>
      <c r="G402" s="3">
        <f>-38.9520166698777*(-PI()/180)</f>
        <v>0.67984094118108351</v>
      </c>
      <c r="H402" s="3">
        <f>-399.999999959693*(-PI()/180)</f>
        <v>6.9813170072738346</v>
      </c>
    </row>
    <row r="403" spans="1:8" x14ac:dyDescent="0.3">
      <c r="A403" s="1">
        <v>402</v>
      </c>
      <c r="B403" s="2">
        <v>3.21131750000007</v>
      </c>
      <c r="C403" s="3">
        <f>101.275457481151*(-PI()/180)</f>
        <v>-1.7675901845096011</v>
      </c>
      <c r="D403" s="3">
        <v>-32.597149297290521</v>
      </c>
      <c r="E403" s="3">
        <v>0.61774991078567421</v>
      </c>
      <c r="F403" s="3">
        <v>0.58342915653265659</v>
      </c>
      <c r="G403" s="3">
        <f>-30.9460132639417*(-PI()/180)</f>
        <v>0.54010982182162015</v>
      </c>
      <c r="H403" s="3">
        <f>-399.999999990152*(-PI()/180)</f>
        <v>6.9813170078054316</v>
      </c>
    </row>
    <row r="404" spans="1:8" x14ac:dyDescent="0.3">
      <c r="A404" s="1">
        <v>403</v>
      </c>
      <c r="B404" s="2">
        <v>3.2213187484416257</v>
      </c>
      <c r="C404" s="3">
        <f>103.789817104067*(-PI()/180)</f>
        <v>-1.811474038508696</v>
      </c>
      <c r="D404" s="3">
        <v>-31.565296415733613</v>
      </c>
      <c r="E404" s="3">
        <v>0.61824043449587074</v>
      </c>
      <c r="F404" s="3">
        <v>0.5842160447885022</v>
      </c>
      <c r="G404" s="3">
        <f>-22.9450110418839*(-PI()/180)</f>
        <v>0.40046598958732876</v>
      </c>
      <c r="H404" s="3">
        <f>-399.999999958294*(-PI()/180)</f>
        <v>6.9813170072494071</v>
      </c>
    </row>
    <row r="405" spans="1:8" x14ac:dyDescent="0.3">
      <c r="A405" s="1">
        <v>404</v>
      </c>
      <c r="B405" s="2">
        <v>3.2313187484416792</v>
      </c>
      <c r="C405" s="3">
        <f>106.880005486822*(-PI()/180)</f>
        <v>-1.8654080002946449</v>
      </c>
      <c r="D405" s="3">
        <v>-30.511132427466201</v>
      </c>
      <c r="E405" s="3">
        <v>0.61870588988324648</v>
      </c>
      <c r="F405" s="3">
        <v>0.58499753818454692</v>
      </c>
      <c r="G405" s="3">
        <f>-14.9450076300027*(-PI()/180)</f>
        <v>0.26083958987922179</v>
      </c>
      <c r="H405" s="3">
        <f>-399.999999848351*(-PI()/180)</f>
        <v>6.9813170053305411</v>
      </c>
    </row>
    <row r="406" spans="1:8" x14ac:dyDescent="0.3">
      <c r="A406" s="1">
        <v>405</v>
      </c>
      <c r="B406" s="2">
        <v>3.240000000000002</v>
      </c>
      <c r="C406" s="3">
        <f>108.69743638643*(-PI()/180)</f>
        <v>-1.8971281534202955</v>
      </c>
      <c r="D406" s="3">
        <v>-29.577047559748191</v>
      </c>
      <c r="E406" s="3">
        <v>0.61909179329653963</v>
      </c>
      <c r="F406" s="3">
        <v>0.58567092564235046</v>
      </c>
      <c r="G406" s="3">
        <f>-8.00000342860396*(-PI()/180)</f>
        <v>0.13962639999997423</v>
      </c>
      <c r="H406" s="3">
        <f>-400.000000000001*(-PI()/180)</f>
        <v>6.9813170079773332</v>
      </c>
    </row>
    <row r="407" spans="1:8" x14ac:dyDescent="0.3">
      <c r="A407" s="1">
        <v>406</v>
      </c>
      <c r="B407" s="2">
        <v>3.2413200000000106</v>
      </c>
      <c r="C407" s="3">
        <f>109.243535834072*(-PI()/180)</f>
        <v>-1.9066593868249693</v>
      </c>
      <c r="D407" s="3">
        <v>-29.433064800307349</v>
      </c>
      <c r="E407" s="3">
        <v>0.61914947736913006</v>
      </c>
      <c r="F407" s="3">
        <v>0.58577309183350867</v>
      </c>
      <c r="G407" s="3">
        <f>-6.9440029301023*(-PI()/180)</f>
        <v>0.12119571439841879</v>
      </c>
      <c r="H407" s="3">
        <f>-400.00000003756*(-PI()/180)</f>
        <v>6.9813170086328551</v>
      </c>
    </row>
    <row r="408" spans="1:8" x14ac:dyDescent="0.3">
      <c r="A408" s="1">
        <v>407</v>
      </c>
      <c r="B408" s="2">
        <v>3.2513200000000695</v>
      </c>
      <c r="C408" s="3">
        <f>111.356710084091*(-PI()/180)</f>
        <v>-1.9435412351561514</v>
      </c>
      <c r="D408" s="3">
        <v>-28.3315631230412</v>
      </c>
      <c r="E408" s="3">
        <v>0.619568677349292</v>
      </c>
      <c r="F408" s="3">
        <v>0.58654222273966805</v>
      </c>
      <c r="G408" s="3">
        <f>1.0560004457187*(-PI()/180)</f>
        <v>-1.8430684680318925E-2</v>
      </c>
      <c r="H408" s="3">
        <f>-400.000000014139*(-PI()/180)</f>
        <v>6.9813170082240914</v>
      </c>
    </row>
    <row r="409" spans="1:8" x14ac:dyDescent="0.3">
      <c r="A409" s="1">
        <v>408</v>
      </c>
      <c r="B409" s="2">
        <v>3.2613231234416298</v>
      </c>
      <c r="C409" s="3">
        <f>112.544684875342*(-PI()/180)</f>
        <v>-1.9642753066941734</v>
      </c>
      <c r="D409" s="3">
        <v>-27.210172114534064</v>
      </c>
      <c r="E409" s="3">
        <v>0.61996443555187164</v>
      </c>
      <c r="F409" s="3">
        <v>0.58730234859245234</v>
      </c>
      <c r="G409" s="3">
        <f>9.05850263269866*(-PI()/180)</f>
        <v>-0.15810069624116618</v>
      </c>
      <c r="H409" s="3">
        <f>-400.000000005317*(-PI()/180)</f>
        <v>6.9813170080701195</v>
      </c>
    </row>
    <row r="410" spans="1:8" x14ac:dyDescent="0.3">
      <c r="A410" s="1">
        <v>409</v>
      </c>
      <c r="B410" s="2">
        <v>3.2713262476624343</v>
      </c>
      <c r="C410" s="3">
        <f>115.867640055692*(-PI()/180)</f>
        <v>-2.0222718154874886</v>
      </c>
      <c r="D410" s="3">
        <v>-26.067221516313435</v>
      </c>
      <c r="E410" s="3">
        <v>0.62033615022215982</v>
      </c>
      <c r="F410" s="3">
        <v>0.58805462322312951</v>
      </c>
      <c r="G410" s="3">
        <f>17.0610053961963*(-PI()/180)</f>
        <v>-0.29777071786414461</v>
      </c>
      <c r="H410" s="3">
        <f>-400.000000001163*(-PI()/180)</f>
        <v>6.9813170079976139</v>
      </c>
    </row>
    <row r="411" spans="1:8" x14ac:dyDescent="0.3">
      <c r="A411" s="1">
        <v>410</v>
      </c>
      <c r="B411" s="2">
        <v>3.280000000000002</v>
      </c>
      <c r="C411" s="3">
        <f>117.752788361498*(-PI()/180)</f>
        <v>-2.0551738603122054</v>
      </c>
      <c r="D411" s="3">
        <v>-25.055211958518477</v>
      </c>
      <c r="E411" s="3">
        <v>0.62064481217324752</v>
      </c>
      <c r="F411" s="3">
        <v>0.58870144781947853</v>
      </c>
      <c r="G411" s="3">
        <f>24.0000102858183*(-PI()/180)</f>
        <v>-0.41887920000003503</v>
      </c>
      <c r="H411" s="3">
        <f>-400.000000000001*(-PI()/180)</f>
        <v>6.9813170079773323</v>
      </c>
    </row>
    <row r="412" spans="1:8" x14ac:dyDescent="0.3">
      <c r="A412" s="1">
        <v>411</v>
      </c>
      <c r="B412" s="2">
        <v>3.2813300000000107</v>
      </c>
      <c r="C412" s="3">
        <f>118.388275289428*(-PI()/180)</f>
        <v>-2.0662651995579564</v>
      </c>
      <c r="D412" s="3">
        <v>-24.898422300447073</v>
      </c>
      <c r="E412" s="3">
        <v>0.62069071066091852</v>
      </c>
      <c r="F412" s="3">
        <v>0.58880023919950342</v>
      </c>
      <c r="G412" s="3">
        <f>25.0640106925898*(-PI()/180)</f>
        <v>-0.43744951034075558</v>
      </c>
      <c r="H412" s="3">
        <f>-399.999999962754*(-PI()/180)</f>
        <v>6.9813170073272541</v>
      </c>
    </row>
    <row r="413" spans="1:8" x14ac:dyDescent="0.3">
      <c r="A413" s="1">
        <v>412</v>
      </c>
      <c r="B413" s="2">
        <v>3.2913300000000718</v>
      </c>
      <c r="C413" s="3">
        <f>120.26968175845*(-PI()/180)</f>
        <v>-2.0991019370107105</v>
      </c>
      <c r="D413" s="3">
        <v>-23.709048445170819</v>
      </c>
      <c r="E413" s="3">
        <v>0.62102185315730363</v>
      </c>
      <c r="F413" s="3">
        <v>0.58953544493530508</v>
      </c>
      <c r="G413" s="3">
        <f>33.0640142166258*(-PI()/180)</f>
        <v>-0.57707591200633435</v>
      </c>
      <c r="H413" s="3">
        <f>-399.99999999455*(-PI()/180)</f>
        <v>6.9813170078821924</v>
      </c>
    </row>
    <row r="414" spans="1:8" x14ac:dyDescent="0.3">
      <c r="A414" s="1">
        <v>413</v>
      </c>
      <c r="B414" s="2">
        <v>3.3013375000001339</v>
      </c>
      <c r="C414" s="3">
        <f>122.423818658492*(-PI()/180)</f>
        <v>-2.1366987184551505</v>
      </c>
      <c r="D414" s="3">
        <v>-22.497800375014481</v>
      </c>
      <c r="E414" s="3">
        <v>0.62132802940313281</v>
      </c>
      <c r="F414" s="3">
        <v>0.59026231280468289</v>
      </c>
      <c r="G414" s="3">
        <f>41.0700176363646*(-PI()/180)</f>
        <v>-0.71680703160670112</v>
      </c>
      <c r="H414" s="3">
        <f>-399.999999945051*(-PI()/180)</f>
        <v>6.9813170070182693</v>
      </c>
    </row>
    <row r="415" spans="1:8" x14ac:dyDescent="0.3">
      <c r="A415" s="1">
        <v>414</v>
      </c>
      <c r="B415" s="2">
        <v>3.3113425000001939</v>
      </c>
      <c r="C415" s="3">
        <f>124.71672867917*(-PI()/180)</f>
        <v>-2.1767175477679621</v>
      </c>
      <c r="D415" s="3">
        <v>-21.261756989063024</v>
      </c>
      <c r="E415" s="3">
        <v>0.6216153258843814</v>
      </c>
      <c r="F415" s="3">
        <v>0.59097980083499724</v>
      </c>
      <c r="G415" s="3">
        <f>49.0740210458858*(-PI()/180)</f>
        <v>-0.85650324444369785</v>
      </c>
      <c r="H415" s="3">
        <f>-400.000000006689*(-PI()/180)</f>
        <v>6.9813170080940612</v>
      </c>
    </row>
    <row r="416" spans="1:8" x14ac:dyDescent="0.3">
      <c r="A416" s="1">
        <v>415</v>
      </c>
      <c r="B416" s="2">
        <v>3.3200000000000021</v>
      </c>
      <c r="C416" s="3">
        <f>126.230873425902*(-PI()/180)</f>
        <v>-2.2031443589502104</v>
      </c>
      <c r="D416" s="3">
        <v>-20.176205447919088</v>
      </c>
      <c r="E416" s="3">
        <v>0.621844823482265</v>
      </c>
      <c r="F416" s="3">
        <v>0.59159167019372183</v>
      </c>
      <c r="G416" s="3">
        <f>56.0000240002406*(-PI()/180)</f>
        <v>-0.97738480000004369</v>
      </c>
      <c r="H416" s="3">
        <f>-400.000000000001*(-PI()/180)</f>
        <v>6.9813170079773323</v>
      </c>
    </row>
    <row r="417" spans="1:8" x14ac:dyDescent="0.3">
      <c r="A417" s="1">
        <v>416</v>
      </c>
      <c r="B417" s="2">
        <v>3.3213500000000109</v>
      </c>
      <c r="C417" s="3">
        <f>126.625540682268*(-PI()/180)</f>
        <v>-2.2100326020235994</v>
      </c>
      <c r="D417" s="3">
        <v>-20.005800707131204</v>
      </c>
      <c r="E417" s="3">
        <v>0.62187861739313965</v>
      </c>
      <c r="F417" s="3">
        <v>0.59168623138141763</v>
      </c>
      <c r="G417" s="3">
        <f>57.0800244924318*(-PI()/180)</f>
        <v>-0.99623436451194036</v>
      </c>
      <c r="H417" s="3">
        <f>-399.999999966189*(-PI()/180)</f>
        <v>6.9813170073872</v>
      </c>
    </row>
    <row r="418" spans="1:8" x14ac:dyDescent="0.3">
      <c r="A418" s="1">
        <v>417</v>
      </c>
      <c r="B418" s="2">
        <v>3.3313550000000753</v>
      </c>
      <c r="C418" s="3">
        <f>129.247046154025*(-PI()/180)</f>
        <v>-2.2557865038648113</v>
      </c>
      <c r="D418" s="3">
        <v>-18.726124733704058</v>
      </c>
      <c r="E418" s="3">
        <v>0.62212240506022864</v>
      </c>
      <c r="F418" s="3">
        <v>0.59238224812408558</v>
      </c>
      <c r="G418" s="3">
        <f>65.0840278985617*(-PI()/180)</f>
        <v>-1.1359305772897481</v>
      </c>
      <c r="H418" s="3">
        <f>-399.999999995216*(-PI()/180)</f>
        <v>6.981317007893824</v>
      </c>
    </row>
    <row r="419" spans="1:8" x14ac:dyDescent="0.3">
      <c r="A419" s="1">
        <v>418</v>
      </c>
      <c r="B419" s="2">
        <v>3.3413581242208843</v>
      </c>
      <c r="C419" s="3">
        <f>131.439246307082*(-PI()/180)</f>
        <v>-2.2940476143983721</v>
      </c>
      <c r="D419" s="3">
        <v>-17.423439868888366</v>
      </c>
      <c r="E419" s="3">
        <v>0.62234274040963355</v>
      </c>
      <c r="F419" s="3">
        <v>0.59306807358492997</v>
      </c>
      <c r="G419" s="3">
        <f>73.0865307510265*(-PI()/180)</f>
        <v>-1.2756006004654967</v>
      </c>
      <c r="H419" s="3">
        <f>-399.999999953612*(-PI()/180)</f>
        <v>6.9813170071676938</v>
      </c>
    </row>
    <row r="420" spans="1:8" x14ac:dyDescent="0.3">
      <c r="A420" s="1">
        <v>419</v>
      </c>
      <c r="B420" s="2">
        <v>3.351361248441691</v>
      </c>
      <c r="C420" s="3">
        <f>133.487393529455*(-PI()/180)</f>
        <v>-2.3297945269943665</v>
      </c>
      <c r="D420" s="3">
        <v>-16.098940114092599</v>
      </c>
      <c r="E420" s="3">
        <v>0.62254444635175288</v>
      </c>
      <c r="F420" s="3">
        <v>0.59374127363911089</v>
      </c>
      <c r="G420" s="3">
        <f>81.0890334963064*(-PI()/180)</f>
        <v>-1.4152706217705153</v>
      </c>
      <c r="H420" s="3">
        <f>-400.000000022151*(-PI()/180)</f>
        <v>6.9813170083639209</v>
      </c>
    </row>
    <row r="421" spans="1:8" x14ac:dyDescent="0.3">
      <c r="A421" s="1">
        <v>420</v>
      </c>
      <c r="B421" s="2">
        <v>3.3600000000000021</v>
      </c>
      <c r="C421" s="3">
        <f>135.503936180727*(-PI()/180)</f>
        <v>-2.3649898357659573</v>
      </c>
      <c r="D421" s="3">
        <v>-14.936973322432358</v>
      </c>
      <c r="E421" s="3">
        <v>0.62270087447155964</v>
      </c>
      <c r="F421" s="3">
        <v>0.59431317642288906</v>
      </c>
      <c r="G421" s="3">
        <f>88.0000377146626*(-PI()/180)</f>
        <v>-1.5358904000000488</v>
      </c>
      <c r="H421" s="3">
        <f>-400.000000000001*(-PI()/180)</f>
        <v>6.9813170079773332</v>
      </c>
    </row>
    <row r="422" spans="1:8" x14ac:dyDescent="0.3">
      <c r="A422" s="1">
        <v>421</v>
      </c>
      <c r="B422" s="2">
        <v>3.3613700000000111</v>
      </c>
      <c r="C422" s="3">
        <f>135.807820052592*(-PI()/180)</f>
        <v>-2.3702936098737122</v>
      </c>
      <c r="D422" s="3">
        <v>-14.751237735928692</v>
      </c>
      <c r="E422" s="3">
        <v>0.62272467012881594</v>
      </c>
      <c r="F422" s="3">
        <v>0.59440299734223978</v>
      </c>
      <c r="G422" s="3">
        <f>89.0960382039897*(-PI()/180)</f>
        <v>-1.5550192171422752</v>
      </c>
      <c r="H422" s="3">
        <f>-399.999999959772*(-PI()/180)</f>
        <v>6.9813170072752078</v>
      </c>
    </row>
    <row r="423" spans="1:8" x14ac:dyDescent="0.3">
      <c r="A423" s="1">
        <v>422</v>
      </c>
      <c r="B423" s="2">
        <v>3.3713700000000721</v>
      </c>
      <c r="C423" s="3">
        <f>138.359623050028*(-PI()/180)</f>
        <v>-2.4148309740412253</v>
      </c>
      <c r="D423" s="3">
        <v>-13.384288073975345</v>
      </c>
      <c r="E423" s="3">
        <v>0.62288316223341811</v>
      </c>
      <c r="F423" s="3">
        <v>0.59504922110530689</v>
      </c>
      <c r="G423" s="3">
        <f>97.0960416352052*(-PI()/180)</f>
        <v>-1.6946456171878288</v>
      </c>
      <c r="H423" s="3">
        <f>-399.999999963244*(-PI()/180)</f>
        <v>6.9813170073358117</v>
      </c>
    </row>
    <row r="424" spans="1:8" x14ac:dyDescent="0.3">
      <c r="A424" s="1">
        <v>423</v>
      </c>
      <c r="B424" s="2">
        <v>3.3813700000001354</v>
      </c>
      <c r="C424" s="3">
        <f>138.862557916818*(-PI()/180)</f>
        <v>-2.4236088433897884</v>
      </c>
      <c r="D424" s="3">
        <v>-11.994464519852501</v>
      </c>
      <c r="E424" s="3">
        <v>0.62302427640058633</v>
      </c>
      <c r="F424" s="3">
        <v>0.59568347124028265</v>
      </c>
      <c r="G424" s="3">
        <f>105.09604499227*(-PI()/180)</f>
        <v>-1.8342720159392021</v>
      </c>
      <c r="H424" s="3">
        <f>-399.999999973143*(-PI()/180)</f>
        <v>6.9813170075085678</v>
      </c>
    </row>
    <row r="425" spans="1:8" x14ac:dyDescent="0.3">
      <c r="A425" s="1">
        <v>424</v>
      </c>
      <c r="B425" s="2">
        <v>3.3913718726624427</v>
      </c>
      <c r="C425" s="3">
        <f>140.505902921733*(-PI()/180)</f>
        <v>-2.4522906244717548</v>
      </c>
      <c r="D425" s="3">
        <v>-10.583069861172365</v>
      </c>
      <c r="E425" s="3">
        <v>0.62314534324914472</v>
      </c>
      <c r="F425" s="3">
        <v>0.5963025436815429</v>
      </c>
      <c r="G425" s="3">
        <f>113.097546575986*(-PI()/180)</f>
        <v>-1.9739245636785896</v>
      </c>
      <c r="H425" s="3">
        <f>-399.999999818366*(-PI()/180)</f>
        <v>6.9813170048072148</v>
      </c>
    </row>
    <row r="426" spans="1:8" x14ac:dyDescent="0.3">
      <c r="A426" s="1">
        <v>425</v>
      </c>
      <c r="B426" s="2">
        <v>3.4000000000000021</v>
      </c>
      <c r="C426" s="3">
        <f>144.139399980193*(-PI()/180)</f>
        <v>-2.5157071115034091</v>
      </c>
      <c r="D426" s="3">
        <v>-9.3479911312464328</v>
      </c>
      <c r="E426" s="3">
        <v>0.62323514525363666</v>
      </c>
      <c r="F426" s="3">
        <v>0.59682560536933915</v>
      </c>
      <c r="G426" s="3">
        <f>120.000051429084*(-PI()/180)</f>
        <v>-2.0943960000000499</v>
      </c>
      <c r="H426" s="3">
        <f>-400.000000000001*(-PI()/180)</f>
        <v>6.9813170079773297</v>
      </c>
    </row>
    <row r="427" spans="1:8" x14ac:dyDescent="0.3">
      <c r="A427" s="1">
        <v>426</v>
      </c>
      <c r="B427" s="2">
        <v>3.401379214615639</v>
      </c>
      <c r="C427" s="3">
        <f>144.64522477647*(-PI()/180)</f>
        <v>-2.5245354196366865</v>
      </c>
      <c r="D427" s="3">
        <v>-9.1485434193705171</v>
      </c>
      <c r="E427" s="3">
        <v>0.62324892509698626</v>
      </c>
      <c r="F427" s="3">
        <v>0.59690846631289496</v>
      </c>
      <c r="G427" s="3">
        <f>121.103423570782*(-PI()/180)</f>
        <v>-2.11365347674746</v>
      </c>
      <c r="H427" s="3">
        <f>-400.000000018447*(-PI()/180)</f>
        <v>6.9813170082992722</v>
      </c>
    </row>
    <row r="428" spans="1:8" x14ac:dyDescent="0.3">
      <c r="A428" s="1">
        <v>427</v>
      </c>
      <c r="B428" s="2">
        <v>3.4113823388364501</v>
      </c>
      <c r="C428" s="3">
        <f>146.280153233621*(-PI()/180)</f>
        <v>-2.5530703042485121</v>
      </c>
      <c r="D428" s="3">
        <v>-7.6918437106086701</v>
      </c>
      <c r="E428" s="3">
        <v>0.62333302782219024</v>
      </c>
      <c r="F428" s="3">
        <v>0.59749960906814903</v>
      </c>
      <c r="G428" s="3">
        <f>129.105926352018*(-PI()/180)</f>
        <v>-2.2533234986800315</v>
      </c>
      <c r="H428" s="3">
        <f>-399.999999996126*(-PI()/180)</f>
        <v>6.9813170079097073</v>
      </c>
    </row>
    <row r="429" spans="1:8" x14ac:dyDescent="0.3">
      <c r="A429" s="1">
        <v>428</v>
      </c>
      <c r="B429" s="2">
        <v>3.4213910872780131</v>
      </c>
      <c r="C429" s="3">
        <f>149.167873158955*(-PI()/180)</f>
        <v>-2.603470524821033</v>
      </c>
      <c r="D429" s="3">
        <v>-6.2106986344602575</v>
      </c>
      <c r="E429" s="3">
        <v>0.62340193773178343</v>
      </c>
      <c r="F429" s="3">
        <v>0.59807682714259236</v>
      </c>
      <c r="G429" s="3">
        <f>137.112928578958*(-PI()/180)</f>
        <v>-2.3930720507546392</v>
      </c>
      <c r="H429" s="3">
        <f>-399.999999986646*(-PI()/180)</f>
        <v>6.9813170077442477</v>
      </c>
    </row>
    <row r="430" spans="1:8" x14ac:dyDescent="0.3">
      <c r="A430" s="1">
        <v>429</v>
      </c>
      <c r="B430" s="2">
        <v>3.4313948357195727</v>
      </c>
      <c r="C430" s="3">
        <f>151.35275005465*(-PI()/180)</f>
        <v>-2.641603820401671</v>
      </c>
      <c r="D430" s="3">
        <v>-4.7076548923741308</v>
      </c>
      <c r="E430" s="3">
        <v>0.62345378027471887</v>
      </c>
      <c r="F430" s="3">
        <v>0.59863668201341402</v>
      </c>
      <c r="G430" s="3">
        <f>145.115930797604*(-PI()/180)</f>
        <v>-2.5327507895144246</v>
      </c>
      <c r="H430" s="3">
        <f>-399.999999972316*(-PI()/180)</f>
        <v>6.981317007494134</v>
      </c>
    </row>
    <row r="431" spans="1:8" x14ac:dyDescent="0.3">
      <c r="A431" s="1">
        <v>430</v>
      </c>
      <c r="B431" s="2">
        <v>3.4400000000000022</v>
      </c>
      <c r="C431" s="3">
        <f>152.974067611394*(-PI()/180)</f>
        <v>-2.6699011499872358</v>
      </c>
      <c r="D431" s="3">
        <v>-3.3968968744777333</v>
      </c>
      <c r="E431" s="3">
        <v>0.62348605904674659</v>
      </c>
      <c r="F431" s="3">
        <v>0.5991059964842701</v>
      </c>
      <c r="G431" s="3">
        <f>152.000065143506*(-PI()/180)</f>
        <v>-2.6529016000000456</v>
      </c>
      <c r="H431" s="3">
        <f>-400.000000000001*(-PI()/180)</f>
        <v>6.9813170079773315</v>
      </c>
    </row>
    <row r="432" spans="1:8" x14ac:dyDescent="0.3">
      <c r="A432" s="1">
        <v>431</v>
      </c>
      <c r="B432" s="2">
        <v>3.4414000000000113</v>
      </c>
      <c r="C432" s="3">
        <f>153.683160164376*(-PI()/180)</f>
        <v>-2.6822771497381521</v>
      </c>
      <c r="D432" s="3">
        <v>-3.1822811417009644</v>
      </c>
      <c r="E432" s="3">
        <v>0.62349007583661542</v>
      </c>
      <c r="F432" s="3">
        <v>0.59918124124544048</v>
      </c>
      <c r="G432" s="3">
        <f>153.12006561907*(-PI()/180)</f>
        <v>-2.672449295922549</v>
      </c>
      <c r="H432" s="3">
        <f>-399.999999988652*(-PI()/180)</f>
        <v>6.9813170077792659</v>
      </c>
    </row>
    <row r="433" spans="1:8" x14ac:dyDescent="0.3">
      <c r="A433" s="1">
        <v>432</v>
      </c>
      <c r="B433" s="2">
        <v>3.4514075000000686</v>
      </c>
      <c r="C433" s="3">
        <f>155.786467486041*(-PI()/180)</f>
        <v>-2.7189867876825127</v>
      </c>
      <c r="D433" s="3">
        <v>-1.6350032560168548</v>
      </c>
      <c r="E433" s="3">
        <v>0.6235110511529538</v>
      </c>
      <c r="F433" s="3">
        <v>0.59970874725802259</v>
      </c>
      <c r="G433" s="3">
        <f>161.12606901025*(-PI()/180)</f>
        <v>-2.8121804150244682</v>
      </c>
      <c r="H433" s="3">
        <f>-399.9999999499*(-PI()/180)</f>
        <v>6.9813170071029038</v>
      </c>
    </row>
    <row r="434" spans="1:8" x14ac:dyDescent="0.3">
      <c r="A434" s="1">
        <v>433</v>
      </c>
      <c r="B434" s="2">
        <v>3.4614075000001274</v>
      </c>
      <c r="C434" s="3">
        <f>158.009741252005*(-PI()/180)</f>
        <v>-2.7577902350717944</v>
      </c>
      <c r="D434" s="3">
        <v>-6.6107585145070119E-2</v>
      </c>
      <c r="E434" s="3">
        <v>0.62351672878794029</v>
      </c>
      <c r="F434" s="3">
        <v>0.60021952327082162</v>
      </c>
      <c r="G434" s="3">
        <f>169.126072470635*(-PI()/180)</f>
        <v>-2.9518068155791166</v>
      </c>
      <c r="H434" s="3">
        <f>-400.000000002215*(-PI()/180)</f>
        <v>6.9813170080159779</v>
      </c>
    </row>
    <row r="435" spans="1:8" x14ac:dyDescent="0.3">
      <c r="A435" s="1">
        <v>434</v>
      </c>
      <c r="B435" s="2">
        <v>3.4714119040197544</v>
      </c>
      <c r="C435" s="3">
        <f>160.033517007019*(-PI()/180)</f>
        <v>-2.7931117853188185</v>
      </c>
      <c r="D435" s="3">
        <v>1.5280200985664778</v>
      </c>
      <c r="E435" s="3">
        <v>0.6235088837238264</v>
      </c>
      <c r="F435" s="3">
        <v>0.60071073500367189</v>
      </c>
      <c r="G435" s="3">
        <f>177.129599131005*(-PI()/180)</f>
        <v>-3.0914947075737222</v>
      </c>
      <c r="H435" s="3">
        <f>-399.999999970855*(-PI()/180)</f>
        <v>6.9813170074686441</v>
      </c>
    </row>
    <row r="436" spans="1:8" x14ac:dyDescent="0.3">
      <c r="A436" s="1">
        <v>435</v>
      </c>
      <c r="B436" s="2">
        <v>3.4800000000000022</v>
      </c>
      <c r="C436" s="3">
        <f>161.884187849589*(-PI()/180)</f>
        <v>-2.8254120848923265</v>
      </c>
      <c r="D436" s="3">
        <v>2.9123275092813548</v>
      </c>
      <c r="E436" s="3">
        <v>0.62349169803343518</v>
      </c>
      <c r="F436" s="3">
        <v>0.60111992066696385</v>
      </c>
      <c r="G436" s="3">
        <f>184.000078857927*(-PI()/180)</f>
        <v>-3.2114072000000347</v>
      </c>
      <c r="H436" s="3">
        <f>-400.000000000001*(-PI()/180)</f>
        <v>6.9813170079773297</v>
      </c>
    </row>
    <row r="437" spans="1:8" x14ac:dyDescent="0.3">
      <c r="A437" s="1">
        <v>436</v>
      </c>
      <c r="B437" s="2">
        <v>3.4814125000000109</v>
      </c>
      <c r="C437" s="3">
        <f>162.516990104012*(-PI()/180)</f>
        <v>-2.8364565677460587</v>
      </c>
      <c r="D437" s="3">
        <v>3.1416505433358277</v>
      </c>
      <c r="E437" s="3">
        <v>0.62348909616536519</v>
      </c>
      <c r="F437" s="3">
        <v>0.60118636777659751</v>
      </c>
      <c r="G437" s="3">
        <f>185.130079341922*(-PI()/180)</f>
        <v>-3.2311294289948802</v>
      </c>
      <c r="H437" s="3">
        <f>-399.999999983442*(-PI()/180)</f>
        <v>6.9813170076883209</v>
      </c>
    </row>
    <row r="438" spans="1:8" x14ac:dyDescent="0.3">
      <c r="A438" s="1">
        <v>437</v>
      </c>
      <c r="B438" s="2">
        <v>3.4914193742208246</v>
      </c>
      <c r="C438" s="3">
        <f>164.272260260237*(-PI()/180)</f>
        <v>-2.8670918112341646</v>
      </c>
      <c r="D438" s="3">
        <v>4.7781745957308859</v>
      </c>
      <c r="E438" s="3">
        <v>0.6234558906834653</v>
      </c>
      <c r="F438" s="3">
        <v>0.60164382042362485</v>
      </c>
      <c r="G438" s="3">
        <f>193.135582149438*(-PI()/180)</f>
        <v>-3.3708518112636789</v>
      </c>
      <c r="H438" s="3">
        <f>-400.000000000072*(-PI()/180)</f>
        <v>6.9813170079785731</v>
      </c>
    </row>
    <row r="439" spans="1:8" x14ac:dyDescent="0.3">
      <c r="A439" s="1">
        <v>438</v>
      </c>
      <c r="B439" s="2">
        <v>3.5014243742208868</v>
      </c>
      <c r="C439" s="3">
        <f>166.661752297419*(-PI()/180)</f>
        <v>-2.9087963147331783</v>
      </c>
      <c r="D439" s="3">
        <v>6.4346989683163081</v>
      </c>
      <c r="E439" s="3">
        <v>0.62341134200603521</v>
      </c>
      <c r="F439" s="3">
        <v>0.60208245020599271</v>
      </c>
      <c r="G439" s="3">
        <f>199.671099056699*(-PI()/180)</f>
        <v>-3.4849180996151388</v>
      </c>
      <c r="H439" s="3">
        <f>-399.9999999729*(-PI()/180)</f>
        <v>6.9813170075043418</v>
      </c>
    </row>
    <row r="440" spans="1:8" x14ac:dyDescent="0.3">
      <c r="A440" s="1">
        <v>439</v>
      </c>
      <c r="B440" s="2">
        <v>3.5114268742209496</v>
      </c>
      <c r="C440" s="3">
        <f>167.139860202777*(-PI()/180)</f>
        <v>-2.9171408718615006</v>
      </c>
      <c r="D440" s="3">
        <v>8.1028554134451305</v>
      </c>
      <c r="E440" s="3">
        <v>0.6233601812730426</v>
      </c>
      <c r="F440" s="3">
        <v>0.60251398528339128</v>
      </c>
      <c r="G440" s="3">
        <f>200.000085768916*(-PI()/180)</f>
        <v>-3.4906600009386355</v>
      </c>
      <c r="H440" s="3">
        <f>-399.99999998858*(-PI()/180)</f>
        <v>6.9813170077780029</v>
      </c>
    </row>
    <row r="441" spans="1:8" x14ac:dyDescent="0.3">
      <c r="A441" s="1">
        <v>440</v>
      </c>
      <c r="B441" s="2">
        <v>3.5200000000000022</v>
      </c>
      <c r="C441" s="3">
        <f>166.739890694679*(-PI()/180)</f>
        <v>-2.910160087037601</v>
      </c>
      <c r="D441" s="3">
        <v>9.5314666467361668</v>
      </c>
      <c r="E441" s="3">
        <v>0.62330248467066507</v>
      </c>
      <c r="F441" s="3">
        <v>0.60288239762232965</v>
      </c>
      <c r="G441" s="3">
        <f>200.000085715136*(-PI()/180)</f>
        <v>-3.4906600000000005</v>
      </c>
      <c r="H441" s="3">
        <f>-400.000000000001*(-PI()/180)</f>
        <v>6.9813170079773332</v>
      </c>
    </row>
    <row r="442" spans="1:8" x14ac:dyDescent="0.3">
      <c r="A442" s="1">
        <v>441</v>
      </c>
      <c r="B442" s="2">
        <v>3.5214325000000111</v>
      </c>
      <c r="C442" s="3">
        <f>166.487762029971*(-PI()/180)</f>
        <v>-2.9057596116997995</v>
      </c>
      <c r="D442" s="3">
        <v>9.7701827379650066</v>
      </c>
      <c r="E442" s="3">
        <v>0.62329214418641032</v>
      </c>
      <c r="F442" s="3">
        <v>0.60294370802833419</v>
      </c>
      <c r="G442" s="3">
        <f>200.000085733328*(-PI()/180)</f>
        <v>-3.4906600003175128</v>
      </c>
      <c r="H442" s="3">
        <f>-399.999999958411*(-PI()/180)</f>
        <v>6.9813170072514481</v>
      </c>
    </row>
    <row r="443" spans="1:8" x14ac:dyDescent="0.3">
      <c r="A443" s="1">
        <v>442</v>
      </c>
      <c r="B443" s="2">
        <v>3.5314325000000699</v>
      </c>
      <c r="C443" s="3">
        <f>167.073086746127*(-PI()/180)</f>
        <v>-2.9159754551900194</v>
      </c>
      <c r="D443" s="3">
        <v>11.43848549093884</v>
      </c>
      <c r="E443" s="3">
        <v>0.62321543705698401</v>
      </c>
      <c r="F443" s="3">
        <v>0.6033702616200759</v>
      </c>
      <c r="G443" s="3">
        <f>200.000085772975*(-PI()/180)</f>
        <v>-3.4906600010094748</v>
      </c>
      <c r="H443" s="3">
        <f>-399.999999982497*(-PI()/180)</f>
        <v>6.9813170076718318</v>
      </c>
    </row>
    <row r="444" spans="1:8" x14ac:dyDescent="0.3">
      <c r="A444" s="1">
        <v>443</v>
      </c>
      <c r="B444" s="2">
        <v>3.5414338732857735</v>
      </c>
      <c r="C444" s="3">
        <f>165.957478700311*(-PI()/180)</f>
        <v>-2.8965044216287912</v>
      </c>
      <c r="D444" s="3">
        <v>13.103325692074108</v>
      </c>
      <c r="E444" s="3">
        <v>0.6231205298436544</v>
      </c>
      <c r="F444" s="3">
        <v>0.60379348199951899</v>
      </c>
      <c r="G444" s="3">
        <f>200.000085686286*(-PI()/180)</f>
        <v>-3.4906599994964793</v>
      </c>
      <c r="H444" s="3">
        <f>-400.000000088937*(-PI()/180)</f>
        <v>6.9813170095295671</v>
      </c>
    </row>
    <row r="445" spans="1:8" x14ac:dyDescent="0.3">
      <c r="A445" s="1">
        <v>444</v>
      </c>
      <c r="B445" s="2">
        <v>3.5514413732858223</v>
      </c>
      <c r="C445" s="3">
        <f>166.549854363262*(-PI()/180)</f>
        <v>-2.9068433273559702</v>
      </c>
      <c r="D445" s="3">
        <v>14.767497552020272</v>
      </c>
      <c r="E445" s="3">
        <v>0.62301496619693719</v>
      </c>
      <c r="F445" s="3">
        <v>0.60421267383621924</v>
      </c>
      <c r="G445" s="3">
        <f>200.000085719323*(-PI()/180)</f>
        <v>-3.4906600000730745</v>
      </c>
      <c r="H445" s="3">
        <f>-399.999999964431*(-PI()/180)</f>
        <v>6.9813170073565214</v>
      </c>
    </row>
    <row r="446" spans="1:8" x14ac:dyDescent="0.3">
      <c r="A446" s="1">
        <v>445</v>
      </c>
      <c r="B446" s="2">
        <v>3.5600000000000023</v>
      </c>
      <c r="C446" s="3">
        <f>166.72230102592*(-PI()/180)</f>
        <v>-2.9098530894034234</v>
      </c>
      <c r="D446" s="3">
        <v>16.193118114407639</v>
      </c>
      <c r="E446" s="3">
        <v>0.62291853674365238</v>
      </c>
      <c r="F446" s="3">
        <v>0.60456954335204494</v>
      </c>
      <c r="G446" s="3">
        <f>200.000085715136*(-PI()/180)</f>
        <v>-3.4906600000000005</v>
      </c>
      <c r="H446" s="3">
        <f>-400.000000000001*(-PI()/180)</f>
        <v>6.9813170079773315</v>
      </c>
    </row>
    <row r="447" spans="1:8" x14ac:dyDescent="0.3">
      <c r="A447" s="1">
        <v>446</v>
      </c>
      <c r="B447" s="2">
        <v>3.5614425000000112</v>
      </c>
      <c r="C447" s="3">
        <f>166.796389352844*(-PI()/180)</f>
        <v>-2.9111461746455456</v>
      </c>
      <c r="D447" s="3">
        <v>16.433643518668976</v>
      </c>
      <c r="E447" s="3">
        <v>0.62290132687550037</v>
      </c>
      <c r="F447" s="3">
        <v>0.60462986947137054</v>
      </c>
      <c r="G447" s="3">
        <f>200.000085687234*(-PI()/180)</f>
        <v>-3.4906599995130199</v>
      </c>
      <c r="H447" s="3">
        <f>-399.99999996131*(-PI()/180)</f>
        <v>6.9813170073020565</v>
      </c>
    </row>
    <row r="448" spans="1:8" x14ac:dyDescent="0.3">
      <c r="A448" s="1">
        <v>447</v>
      </c>
      <c r="B448" s="2">
        <v>3.5714450000000717</v>
      </c>
      <c r="C448" s="3">
        <f>166.386831347579*(-PI()/180)</f>
        <v>-2.9039980389757698</v>
      </c>
      <c r="D448" s="3">
        <v>18.099254049585163</v>
      </c>
      <c r="E448" s="3">
        <v>0.62277140371705531</v>
      </c>
      <c r="F448" s="3">
        <v>0.60504453769188915</v>
      </c>
      <c r="G448" s="3">
        <f>200.000085697916*(-PI()/180)</f>
        <v>-3.4906599996994601</v>
      </c>
      <c r="H448" s="3">
        <f>-399.999999999093*(-PI()/180)</f>
        <v>6.9813170079614855</v>
      </c>
    </row>
    <row r="449" spans="1:8" x14ac:dyDescent="0.3">
      <c r="A449" s="1">
        <v>448</v>
      </c>
      <c r="B449" s="2">
        <v>3.5814525000001334</v>
      </c>
      <c r="C449" s="3">
        <f>166.661969195101*(-PI()/180)</f>
        <v>-2.9088001003118826</v>
      </c>
      <c r="D449" s="3">
        <v>19.765286392613405</v>
      </c>
      <c r="E449" s="3">
        <v>0.62262977523409291</v>
      </c>
      <c r="F449" s="3">
        <v>0.60545517063827559</v>
      </c>
      <c r="G449" s="3">
        <f>200.000085681558*(-PI()/180)</f>
        <v>-3.4906599994139627</v>
      </c>
      <c r="H449" s="3">
        <f>-399.999999973207*(-PI()/180)</f>
        <v>6.9813170075096878</v>
      </c>
    </row>
    <row r="450" spans="1:8" x14ac:dyDescent="0.3">
      <c r="A450" s="1">
        <v>449</v>
      </c>
      <c r="B450" s="2">
        <v>3.5914581242209418</v>
      </c>
      <c r="C450" s="3">
        <f>166.634679952215*(-PI()/180)</f>
        <v>-2.9083238131731308</v>
      </c>
      <c r="D450" s="3">
        <v>21.431908841593188</v>
      </c>
      <c r="E450" s="3">
        <v>0.62247393486849356</v>
      </c>
      <c r="F450" s="3">
        <v>0.60586107623269592</v>
      </c>
      <c r="G450" s="3">
        <f>200.000085695921*(-PI()/180)</f>
        <v>-3.4906599996646355</v>
      </c>
      <c r="H450" s="3">
        <f>-400.000000003508*(-PI()/180)</f>
        <v>6.9813170080385376</v>
      </c>
    </row>
    <row r="451" spans="1:8" x14ac:dyDescent="0.3">
      <c r="A451" s="1">
        <v>450</v>
      </c>
      <c r="B451" s="2">
        <v>3.6000000000000023</v>
      </c>
      <c r="C451" s="3">
        <f>167.352508217396*(-PI()/180)</f>
        <v>-2.9208522798644223</v>
      </c>
      <c r="D451" s="3">
        <v>22.861774079585473</v>
      </c>
      <c r="E451" s="3">
        <v>0.62236306804709574</v>
      </c>
      <c r="F451" s="3">
        <v>0.6062033077329626</v>
      </c>
      <c r="G451" s="3">
        <f>200.000085715136*(-PI()/180)</f>
        <v>-3.4906600000000005</v>
      </c>
      <c r="H451" s="3">
        <f>-400.000000000001*(-PI()/180)</f>
        <v>6.9813170079773332</v>
      </c>
    </row>
    <row r="452" spans="1:8" x14ac:dyDescent="0.3">
      <c r="A452" s="1">
        <v>451</v>
      </c>
      <c r="B452" s="2">
        <v>3.6014650000000108</v>
      </c>
      <c r="C452" s="3">
        <f>164.996283223208*(-PI()/180)</f>
        <v>-2.8797283957980642</v>
      </c>
      <c r="D452" s="3">
        <v>23.105148898977692</v>
      </c>
      <c r="E452" s="3">
        <v>0.62233800651870586</v>
      </c>
      <c r="F452" s="3">
        <v>0.60626094673960795</v>
      </c>
      <c r="G452" s="3">
        <f>200.000085719788*(-PI()/180)</f>
        <v>-3.4906600000811903</v>
      </c>
      <c r="H452" s="3">
        <f>-400.000000004611*(-PI()/180)</f>
        <v>6.9813170080577907</v>
      </c>
    </row>
    <row r="453" spans="1:8" x14ac:dyDescent="0.3">
      <c r="A453" s="1">
        <v>452</v>
      </c>
      <c r="B453" s="2">
        <v>3.6114656242208114</v>
      </c>
      <c r="C453" s="3">
        <f>166.506592342741*(-PI()/180)</f>
        <v>-2.9060882626568114</v>
      </c>
      <c r="D453" s="3">
        <v>24.765058866760199</v>
      </c>
      <c r="E453" s="3">
        <v>0.62216261615418589</v>
      </c>
      <c r="F453" s="3">
        <v>0.60665278574904957</v>
      </c>
      <c r="G453" s="3">
        <f>200.000085716721*(-PI()/180)</f>
        <v>-3.4906600000276562</v>
      </c>
      <c r="H453" s="3">
        <f>-400.000000006494*(-PI()/180)</f>
        <v>6.9813170080906621</v>
      </c>
    </row>
    <row r="454" spans="1:8" x14ac:dyDescent="0.3">
      <c r="A454" s="1">
        <v>453</v>
      </c>
      <c r="B454" s="2">
        <v>3.6214743726623722</v>
      </c>
      <c r="C454" s="3">
        <f>166.446854401983*(-PI()/180)</f>
        <v>-2.9050456389022234</v>
      </c>
      <c r="D454" s="3">
        <v>26.433842502766193</v>
      </c>
      <c r="E454" s="3">
        <v>0.62197311304917868</v>
      </c>
      <c r="F454" s="3">
        <v>0.6070439752834017</v>
      </c>
      <c r="G454" s="3">
        <f>200.000085703134*(-PI()/180)</f>
        <v>-3.4906599997905219</v>
      </c>
      <c r="H454" s="3">
        <f>-399.999999987746*(-PI()/180)</f>
        <v>6.9813170077634412</v>
      </c>
    </row>
    <row r="455" spans="1:8" x14ac:dyDescent="0.3">
      <c r="A455" s="1">
        <v>454</v>
      </c>
      <c r="B455" s="2">
        <v>3.6314781211039295</v>
      </c>
      <c r="C455" s="3">
        <f>166.633789063663*(-PI()/180)</f>
        <v>-2.9083082642346452</v>
      </c>
      <c r="D455" s="3">
        <v>28.098298630499954</v>
      </c>
      <c r="E455" s="3">
        <v>0.62177377928397815</v>
      </c>
      <c r="F455" s="3">
        <v>0.60742644948470759</v>
      </c>
      <c r="G455" s="3">
        <f>200.000085709035*(-PI()/180)</f>
        <v>-3.4906599998935155</v>
      </c>
      <c r="H455" s="3">
        <f>-399.99999994787*(-PI()/180)</f>
        <v>6.9813170070674815</v>
      </c>
    </row>
    <row r="456" spans="1:8" x14ac:dyDescent="0.3">
      <c r="A456" s="1">
        <v>455</v>
      </c>
      <c r="B456" s="2">
        <v>3.6400000000000023</v>
      </c>
      <c r="C456" s="3">
        <f>166.585619846056*(-PI()/180)</f>
        <v>-2.9074675527892833</v>
      </c>
      <c r="D456" s="3">
        <v>29.518916548770559</v>
      </c>
      <c r="E456" s="3">
        <v>0.62159402638158023</v>
      </c>
      <c r="F456" s="3">
        <v>0.60775015635455776</v>
      </c>
      <c r="G456" s="3">
        <f>200.000085715136*(-PI()/180)</f>
        <v>-3.4906599999999997</v>
      </c>
      <c r="H456" s="3">
        <f>-400.000000000001*(-PI()/180)</f>
        <v>6.9813170079773332</v>
      </c>
    </row>
    <row r="457" spans="1:8" x14ac:dyDescent="0.3">
      <c r="A457" s="1">
        <v>456</v>
      </c>
      <c r="B457" s="2">
        <v>3.641480000000012</v>
      </c>
      <c r="C457" s="3">
        <f>166.36237901676*(-PI()/180)</f>
        <v>-2.9035712652931829</v>
      </c>
      <c r="D457" s="3">
        <v>29.765495595321294</v>
      </c>
      <c r="E457" s="3">
        <v>0.62156201895149343</v>
      </c>
      <c r="F457" s="3">
        <v>0.60780589467656498</v>
      </c>
      <c r="G457" s="3">
        <f>200.000085769231*(-PI()/180)</f>
        <v>-3.4906600009441409</v>
      </c>
      <c r="H457" s="3">
        <f>-400.000000001588*(-PI()/180)</f>
        <v>6.9813170080050337</v>
      </c>
    </row>
    <row r="458" spans="1:8" x14ac:dyDescent="0.3">
      <c r="A458" s="1">
        <v>457</v>
      </c>
      <c r="B458" s="2">
        <v>3.6514881242208177</v>
      </c>
      <c r="C458" s="3">
        <f>166.929815575252*(-PI()/180)</f>
        <v>-2.9134749015350541</v>
      </c>
      <c r="D458" s="3">
        <v>31.436088058627178</v>
      </c>
      <c r="E458" s="3">
        <v>0.62134828453906898</v>
      </c>
      <c r="F458" s="3">
        <v>0.60817939529202536</v>
      </c>
      <c r="G458" s="3">
        <f>200.000085737531*(-PI()/180)</f>
        <v>-3.4906600003908701</v>
      </c>
      <c r="H458" s="3">
        <f>-399.999999996471*(-PI()/180)</f>
        <v>6.9813170079157194</v>
      </c>
    </row>
    <row r="459" spans="1:8" x14ac:dyDescent="0.3">
      <c r="A459" s="1">
        <v>458</v>
      </c>
      <c r="B459" s="2">
        <v>3.6614937484416217</v>
      </c>
      <c r="C459" s="3">
        <f>166.647432440644*(-PI()/180)</f>
        <v>-2.9085463860840486</v>
      </c>
      <c r="D459" s="3">
        <v>33.103722831450071</v>
      </c>
      <c r="E459" s="3">
        <v>0.62111594997600983</v>
      </c>
      <c r="F459" s="3">
        <v>0.60854525362459011</v>
      </c>
      <c r="G459" s="3">
        <f>200.000085737871*(-PI()/180)</f>
        <v>-3.4906600003968014</v>
      </c>
      <c r="H459" s="3">
        <f>-399.999999946688*(-PI()/180)</f>
        <v>6.9813170070468402</v>
      </c>
    </row>
    <row r="460" spans="1:8" x14ac:dyDescent="0.3">
      <c r="A460" s="1">
        <v>459</v>
      </c>
      <c r="B460" s="2">
        <v>3.6714993726624301</v>
      </c>
      <c r="C460" s="3">
        <f>166.750222685931*(-PI()/180)</f>
        <v>-2.9103404143032461</v>
      </c>
      <c r="D460" s="3">
        <v>34.772980726168896</v>
      </c>
      <c r="E460" s="3">
        <v>0.62087408227321506</v>
      </c>
      <c r="F460" s="3">
        <v>0.6089029816589191</v>
      </c>
      <c r="G460" s="3">
        <f>200.000085743919*(-PI()/180)</f>
        <v>-3.4906600005023622</v>
      </c>
      <c r="H460" s="3">
        <f>-400.000000000454*(-PI()/180)</f>
        <v>6.9813170079852389</v>
      </c>
    </row>
    <row r="461" spans="1:8" x14ac:dyDescent="0.3">
      <c r="A461" s="1">
        <v>460</v>
      </c>
      <c r="B461" s="2">
        <v>3.6800000000000024</v>
      </c>
      <c r="C461" s="3">
        <f>165.588368659041*(-PI()/180)</f>
        <v>-2.8900622361064547</v>
      </c>
      <c r="D461" s="3">
        <v>36.189694029999643</v>
      </c>
      <c r="E461" s="3">
        <v>0.62066037975240562</v>
      </c>
      <c r="F461" s="3">
        <v>0.6092040821595216</v>
      </c>
      <c r="G461" s="3">
        <f>200.000085715136*(-PI()/180)</f>
        <v>-3.4906599999999997</v>
      </c>
      <c r="H461" s="3">
        <f>-400.000000000001*(-PI()/180)</f>
        <v>6.9813170079773332</v>
      </c>
    </row>
    <row r="462" spans="1:8" x14ac:dyDescent="0.3">
      <c r="A462" s="1">
        <v>461</v>
      </c>
      <c r="B462" s="2">
        <v>3.6815025000000117</v>
      </c>
      <c r="C462" s="3">
        <f>166.675523843401*(-PI()/180)</f>
        <v>-2.9090366735536688</v>
      </c>
      <c r="D462" s="3">
        <v>36.439748961127833</v>
      </c>
      <c r="E462" s="3">
        <v>0.62062174676085757</v>
      </c>
      <c r="F462" s="3">
        <v>0.60925657228089181</v>
      </c>
      <c r="G462" s="3">
        <f>200.000085752654*(-PI()/180)</f>
        <v>-3.490660000654811</v>
      </c>
      <c r="H462" s="3">
        <f>-400.000000014738*(-PI()/180)</f>
        <v>6.9813170082345399</v>
      </c>
    </row>
    <row r="463" spans="1:8" x14ac:dyDescent="0.3">
      <c r="A463" s="1">
        <v>462</v>
      </c>
      <c r="B463" s="2">
        <v>3.6915075000000717</v>
      </c>
      <c r="C463" s="3">
        <f>166.650104282156*(-PI()/180)</f>
        <v>-2.9085930185155227</v>
      </c>
      <c r="D463" s="3">
        <v>38.107520056425244</v>
      </c>
      <c r="E463" s="3">
        <v>0.62035848564008311</v>
      </c>
      <c r="F463" s="3">
        <v>0.60960320753897057</v>
      </c>
      <c r="G463" s="3">
        <f>200.000085730786*(-PI()/180)</f>
        <v>-3.4906600002731487</v>
      </c>
      <c r="H463" s="3">
        <f>-399.999999957848*(-PI()/180)</f>
        <v>6.9813170072416346</v>
      </c>
    </row>
    <row r="464" spans="1:8" x14ac:dyDescent="0.3">
      <c r="A464" s="1">
        <v>463</v>
      </c>
      <c r="B464" s="2">
        <v>3.7015112484416268</v>
      </c>
      <c r="C464" s="3">
        <f>166.285203968635*(-PI()/180)</f>
        <v>-2.9022243066030309</v>
      </c>
      <c r="D464" s="3">
        <v>39.772025069299175</v>
      </c>
      <c r="E464" s="3">
        <v>0.62008518356606634</v>
      </c>
      <c r="F464" s="3">
        <v>0.60993633490795873</v>
      </c>
      <c r="G464" s="3">
        <f>200.000085761552*(-PI()/180)</f>
        <v>-3.490660000810117</v>
      </c>
      <c r="H464" s="3">
        <f>-399.999999945584*(-PI()/180)</f>
        <v>6.9813170070275739</v>
      </c>
    </row>
    <row r="465" spans="1:8" x14ac:dyDescent="0.3">
      <c r="A465" s="1">
        <v>464</v>
      </c>
      <c r="B465" s="2">
        <v>3.7115137484416896</v>
      </c>
      <c r="C465" s="3">
        <f>166.906992822166*(-PI()/180)</f>
        <v>-2.9130765693493368</v>
      </c>
      <c r="D465" s="3">
        <v>41.438809772165428</v>
      </c>
      <c r="E465" s="3">
        <v>0.61980246445908138</v>
      </c>
      <c r="F465" s="3">
        <v>0.6102671438152919</v>
      </c>
      <c r="G465" s="3">
        <f>200.000085737084*(-PI()/180)</f>
        <v>-3.4906600003830679</v>
      </c>
      <c r="H465" s="3">
        <f>-399.999999990526*(-PI()/180)</f>
        <v>6.981317007811966</v>
      </c>
    </row>
    <row r="466" spans="1:8" x14ac:dyDescent="0.3">
      <c r="A466" s="1">
        <v>465</v>
      </c>
      <c r="B466" s="2">
        <v>3.7200000000000024</v>
      </c>
      <c r="C466" s="3">
        <f>166.730765862489*(-PI()/180)</f>
        <v>-2.9100008286721915</v>
      </c>
      <c r="D466" s="3">
        <v>42.850769023456742</v>
      </c>
      <c r="E466" s="3">
        <v>0.61955668190228996</v>
      </c>
      <c r="F466" s="3">
        <v>0.61053784074244333</v>
      </c>
      <c r="G466" s="3">
        <f>200.000085715136*(-PI()/180)</f>
        <v>-3.4906599999999997</v>
      </c>
      <c r="H466" s="3">
        <f>-400.000000000001*(-PI()/180)</f>
        <v>6.9813170079773315</v>
      </c>
    </row>
    <row r="467" spans="1:8" x14ac:dyDescent="0.3">
      <c r="A467" s="1">
        <v>466</v>
      </c>
      <c r="B467" s="2">
        <v>3.7215200000000124</v>
      </c>
      <c r="C467" s="3">
        <f>166.74397346635*(-PI()/180)</f>
        <v>-2.9102313448458683</v>
      </c>
      <c r="D467" s="3">
        <v>43.104258438284383</v>
      </c>
      <c r="E467" s="3">
        <v>0.61951108318040682</v>
      </c>
      <c r="F467" s="3">
        <v>0.61058560710098331</v>
      </c>
      <c r="G467" s="3">
        <f>200.000085684198*(-PI()/180)</f>
        <v>-3.4906599994600249</v>
      </c>
      <c r="H467" s="3">
        <f>-399.999999970803*(-PI()/180)</f>
        <v>6.9813170074677338</v>
      </c>
    </row>
    <row r="468" spans="1:8" x14ac:dyDescent="0.3">
      <c r="A468" s="1">
        <v>467</v>
      </c>
      <c r="B468" s="2">
        <v>3.7315250000000768</v>
      </c>
      <c r="C468" s="3">
        <f>166.671338549865*(-PI()/180)</f>
        <v>-2.9089636264013028</v>
      </c>
      <c r="D468" s="3">
        <v>44.771545088338037</v>
      </c>
      <c r="E468" s="3">
        <v>0.61920801206893661</v>
      </c>
      <c r="F468" s="3">
        <v>0.61089777519675903</v>
      </c>
      <c r="G468" s="3">
        <f>200.000085684972*(-PI()/180)</f>
        <v>-3.4906599994735417</v>
      </c>
      <c r="H468" s="3">
        <f>-399.999999993813*(-PI()/180)</f>
        <v>6.9813170078693423</v>
      </c>
    </row>
    <row r="469" spans="1:8" x14ac:dyDescent="0.3">
      <c r="A469" s="1">
        <v>468</v>
      </c>
      <c r="B469" s="2">
        <v>3.7415306242208874</v>
      </c>
      <c r="C469" s="3">
        <f>166.171439887425*(-PI()/180)</f>
        <v>-2.9002387488154024</v>
      </c>
      <c r="D469" s="3">
        <v>46.43775450242979</v>
      </c>
      <c r="E469" s="3">
        <v>0.61889616941716585</v>
      </c>
      <c r="F469" s="3">
        <v>0.61120022841988875</v>
      </c>
      <c r="G469" s="3">
        <f>200.000085684285*(-PI()/180)</f>
        <v>-3.4906599994615446</v>
      </c>
      <c r="H469" s="3">
        <f>-399.99999997577*(-PI()/180)</f>
        <v>6.98131700755442</v>
      </c>
    </row>
    <row r="470" spans="1:8" x14ac:dyDescent="0.3">
      <c r="A470" s="1">
        <v>469</v>
      </c>
      <c r="B470" s="2">
        <v>3.7515381242209425</v>
      </c>
      <c r="C470" s="3">
        <f>166.800502045863*(-PI()/180)</f>
        <v>-2.9112179546798505</v>
      </c>
      <c r="D470" s="3">
        <v>48.106163169584043</v>
      </c>
      <c r="E470" s="3">
        <v>0.61857642895257914</v>
      </c>
      <c r="F470" s="3">
        <v>0.61149415139359165</v>
      </c>
      <c r="G470" s="3">
        <f>200.000085719932*(-PI()/180)</f>
        <v>-3.4906600000837122</v>
      </c>
      <c r="H470" s="3">
        <f>-400.00000000415*(-PI()/180)</f>
        <v>6.9813170080497482</v>
      </c>
    </row>
    <row r="471" spans="1:8" x14ac:dyDescent="0.3">
      <c r="A471" s="1">
        <v>470</v>
      </c>
      <c r="B471" s="2">
        <v>3.7600000000000025</v>
      </c>
      <c r="C471" s="3">
        <f>166.610417408687*(-PI()/180)</f>
        <v>-2.9079003519036637</v>
      </c>
      <c r="D471" s="3">
        <v>49.516267413461236</v>
      </c>
      <c r="E471" s="3">
        <v>0.61829905160944632</v>
      </c>
      <c r="F471" s="3">
        <v>0.61173653566368569</v>
      </c>
      <c r="G471" s="3">
        <f>200.000085715136*(-PI()/180)</f>
        <v>-3.4906599999999988</v>
      </c>
      <c r="H471" s="3">
        <f>-400.000000000001*(-PI()/180)</f>
        <v>6.9813170079773323</v>
      </c>
    </row>
    <row r="472" spans="1:8" x14ac:dyDescent="0.3">
      <c r="A472" s="1">
        <v>471</v>
      </c>
      <c r="B472" s="2">
        <v>3.7615400000000125</v>
      </c>
      <c r="C472" s="3">
        <f>166.422149875806*(-PI()/180)</f>
        <v>-2.9046144635802893</v>
      </c>
      <c r="D472" s="3">
        <v>49.772739448212384</v>
      </c>
      <c r="E472" s="3">
        <v>0.61824769727032214</v>
      </c>
      <c r="F472" s="3">
        <v>0.61177881277435253</v>
      </c>
      <c r="G472" s="3">
        <f>200.000085735691*(-PI()/180)</f>
        <v>-3.4906600003587549</v>
      </c>
      <c r="H472" s="3">
        <f>-399.999999990529*(-PI()/180)</f>
        <v>6.9813170078120192</v>
      </c>
    </row>
    <row r="473" spans="1:8" x14ac:dyDescent="0.3">
      <c r="A473" s="1">
        <v>472</v>
      </c>
      <c r="B473" s="2">
        <v>3.7715456242208187</v>
      </c>
      <c r="C473" s="3">
        <f>164.510358956954*(-PI()/180)</f>
        <v>-2.8712474174365914</v>
      </c>
      <c r="D473" s="3">
        <v>51.436218768092694</v>
      </c>
      <c r="E473" s="3">
        <v>0.61791065469703976</v>
      </c>
      <c r="F473" s="3">
        <v>0.6120476921543152</v>
      </c>
      <c r="G473" s="3">
        <f>200.000085717358*(-PI()/180)</f>
        <v>-3.4906600000387793</v>
      </c>
      <c r="H473" s="3">
        <f>-399.999999981101*(-PI()/180)</f>
        <v>6.9813170076474762</v>
      </c>
    </row>
    <row r="474" spans="1:8" x14ac:dyDescent="0.3">
      <c r="A474" s="1">
        <v>473</v>
      </c>
      <c r="B474" s="2">
        <v>3.7815543726623773</v>
      </c>
      <c r="C474" s="3">
        <f>165.646044875857*(-PI()/180)</f>
        <v>-2.8910688759899914</v>
      </c>
      <c r="D474" s="3">
        <v>53.09412825472095</v>
      </c>
      <c r="E474" s="3">
        <v>0.61757115925049788</v>
      </c>
      <c r="F474" s="3">
        <v>0.61230642062711815</v>
      </c>
      <c r="G474" s="3">
        <f>200.000085756498*(-PI()/180)</f>
        <v>-3.4906600007219013</v>
      </c>
      <c r="H474" s="3">
        <f>-399.999999973999*(-PI()/180)</f>
        <v>6.9813170075235185</v>
      </c>
    </row>
    <row r="475" spans="1:8" x14ac:dyDescent="0.3">
      <c r="A475" s="1">
        <v>474</v>
      </c>
      <c r="B475" s="2">
        <v>3.7915593726624373</v>
      </c>
      <c r="C475" s="3">
        <f>166.669038801491*(-PI()/180)</f>
        <v>-2.9089234882202071</v>
      </c>
      <c r="D475" s="3">
        <v>54.759396837002768</v>
      </c>
      <c r="E475" s="3">
        <v>0.61722023590135455</v>
      </c>
      <c r="F475" s="3">
        <v>0.61256120941060499</v>
      </c>
      <c r="G475" s="3">
        <f>200.000085685267*(-PI()/180)</f>
        <v>-3.4906599994786851</v>
      </c>
      <c r="H475" s="3">
        <f>-399.999999950859*(-PI()/180)</f>
        <v>6.9813170071196495</v>
      </c>
    </row>
    <row r="476" spans="1:8" x14ac:dyDescent="0.3">
      <c r="A476" s="1">
        <v>475</v>
      </c>
      <c r="B476" s="2">
        <v>3.8000000000000025</v>
      </c>
      <c r="C476" s="3">
        <f>166.044852371988*(-PI()/180)</f>
        <v>-2.8980293798791075</v>
      </c>
      <c r="D476" s="3">
        <v>56.161211513013711</v>
      </c>
      <c r="E476" s="3">
        <v>0.61691954020519768</v>
      </c>
      <c r="F476" s="3">
        <v>0.61276447557091196</v>
      </c>
      <c r="G476" s="3">
        <f>200.000085715136*(-PI()/180)</f>
        <v>-3.4906599999999992</v>
      </c>
      <c r="H476" s="3">
        <f>-400.000000000001*(-PI()/180)</f>
        <v>6.981317007977335</v>
      </c>
    </row>
    <row r="477" spans="1:8" x14ac:dyDescent="0.3">
      <c r="A477" s="1">
        <v>476</v>
      </c>
      <c r="B477" s="2">
        <v>3.8015656242207623</v>
      </c>
      <c r="C477" s="3">
        <f>165.188198788305*(-PI()/180)</f>
        <v>-2.8830779542948357</v>
      </c>
      <c r="D477" s="3">
        <v>56.419751193329823</v>
      </c>
      <c r="E477" s="3">
        <v>0.61686357404355829</v>
      </c>
      <c r="F477" s="3">
        <v>0.61279977771969418</v>
      </c>
      <c r="G477" s="3">
        <f>200.000085686542*(-PI()/180)</f>
        <v>-3.4906599995009433</v>
      </c>
      <c r="H477" s="3">
        <f>-400.000000017426*(-PI()/180)</f>
        <v>6.981317008281466</v>
      </c>
    </row>
    <row r="478" spans="1:8" x14ac:dyDescent="0.3">
      <c r="A478" s="1">
        <v>477</v>
      </c>
      <c r="B478" s="2">
        <v>3.811566248441574</v>
      </c>
      <c r="C478" s="3">
        <f>166.71001590152*(-PI()/180)</f>
        <v>-2.9096386735336242</v>
      </c>
      <c r="D478" s="3">
        <v>58.083648626983823</v>
      </c>
      <c r="E478" s="3">
        <v>0.6164961168356613</v>
      </c>
      <c r="F478" s="3">
        <v>0.61302754926774572</v>
      </c>
      <c r="G478" s="3">
        <f>200.000085686211*(-PI()/180)</f>
        <v>-3.490659999495167</v>
      </c>
      <c r="H478" s="3">
        <f>-399.999999987895*(-PI()/180)</f>
        <v>6.9813170077660489</v>
      </c>
    </row>
    <row r="479" spans="1:8" x14ac:dyDescent="0.3">
      <c r="A479" s="1">
        <v>478</v>
      </c>
      <c r="B479" s="2">
        <v>3.821581248441634</v>
      </c>
      <c r="C479" s="3">
        <f>166.754240638523*(-PI()/180)</f>
        <v>-2.910410540805159</v>
      </c>
      <c r="D479" s="3">
        <v>59.752810909673855</v>
      </c>
      <c r="E479" s="3">
        <v>0.61612211352801327</v>
      </c>
      <c r="F479" s="3">
        <v>0.61325156965597327</v>
      </c>
      <c r="G479" s="3">
        <f>200.000085681142*(-PI()/180)</f>
        <v>-3.490659999406692</v>
      </c>
      <c r="H479" s="3">
        <f>-399.999999985452*(-PI()/180)</f>
        <v>6.9813170077234075</v>
      </c>
    </row>
    <row r="480" spans="1:8" x14ac:dyDescent="0.3">
      <c r="A480" s="1">
        <v>479</v>
      </c>
      <c r="B480" s="2">
        <v>3.8315868726624402</v>
      </c>
      <c r="C480" s="3">
        <f>166.833837022983*(-PI()/180)</f>
        <v>-2.9117997597866703</v>
      </c>
      <c r="D480" s="3">
        <v>61.420169189166465</v>
      </c>
      <c r="E480" s="3">
        <v>0.61574264988256266</v>
      </c>
      <c r="F480" s="3">
        <v>0.61346569794367967</v>
      </c>
      <c r="G480" s="3">
        <f>200.000085700017*(-PI()/180)</f>
        <v>-3.4906599997361272</v>
      </c>
      <c r="H480" s="3">
        <f>-400.000000013475*(-PI()/180)</f>
        <v>6.9813170082124998</v>
      </c>
    </row>
    <row r="481" spans="1:8" x14ac:dyDescent="0.3">
      <c r="A481" s="1">
        <v>480</v>
      </c>
      <c r="B481" s="2">
        <v>3.8400000000000025</v>
      </c>
      <c r="C481" s="3">
        <f>166.492501944354*(-PI()/180)</f>
        <v>-2.9058423388120302</v>
      </c>
      <c r="D481" s="3">
        <v>62.818464752973746</v>
      </c>
      <c r="E481" s="3">
        <v>0.61542086009044583</v>
      </c>
      <c r="F481" s="3">
        <v>0.61363363569236218</v>
      </c>
      <c r="G481" s="3">
        <f>200.000085715136*(-PI()/180)</f>
        <v>-3.4906599999999997</v>
      </c>
      <c r="H481" s="3">
        <f>-400.000000000001*(-PI()/180)</f>
        <v>6.9813170079773315</v>
      </c>
    </row>
    <row r="482" spans="1:8" x14ac:dyDescent="0.3">
      <c r="A482" s="1">
        <v>481</v>
      </c>
      <c r="B482" s="2">
        <v>3.8415900000000129</v>
      </c>
      <c r="C482" s="3">
        <f>166.646700650333*(-PI()/180)</f>
        <v>-2.9085336139336784</v>
      </c>
      <c r="D482" s="3">
        <v>63.083419119781475</v>
      </c>
      <c r="E482" s="3">
        <v>0.61535908650702642</v>
      </c>
      <c r="F482" s="3">
        <v>0.61366523155180552</v>
      </c>
      <c r="G482" s="3">
        <f>200.000085726358*(-PI()/180)</f>
        <v>-3.4906600001958545</v>
      </c>
      <c r="H482" s="3">
        <f>-399.999999955273*(-PI()/180)</f>
        <v>6.9813170071966795</v>
      </c>
    </row>
    <row r="483" spans="1:8" x14ac:dyDescent="0.3">
      <c r="A483" s="1">
        <v>482</v>
      </c>
      <c r="B483" s="2">
        <v>3.8516025000000758</v>
      </c>
      <c r="C483" s="3">
        <f>165.769872243069*(-PI()/180)</f>
        <v>-2.8932300712519088</v>
      </c>
      <c r="D483" s="3">
        <v>64.751476342864578</v>
      </c>
      <c r="E483" s="3">
        <v>0.6149689601524686</v>
      </c>
      <c r="F483" s="3">
        <v>0.6138569384881204</v>
      </c>
      <c r="G483" s="3">
        <f>200.000085752818*(-PI()/180)</f>
        <v>-3.490660000657674</v>
      </c>
      <c r="H483" s="3">
        <f>-399.999999992542*(-PI()/180)</f>
        <v>6.9813170078471556</v>
      </c>
    </row>
    <row r="484" spans="1:8" x14ac:dyDescent="0.3">
      <c r="A484" s="1">
        <v>483</v>
      </c>
      <c r="B484" s="2">
        <v>3.8616075000001358</v>
      </c>
      <c r="C484" s="3">
        <f>167.334999938184*(-PI()/180)</f>
        <v>-2.9205467027458254</v>
      </c>
      <c r="D484" s="3">
        <v>66.417686332589298</v>
      </c>
      <c r="E484" s="3">
        <v>0.61457358812313789</v>
      </c>
      <c r="F484" s="3">
        <v>0.61403514223754641</v>
      </c>
      <c r="G484" s="3">
        <f>200.000085741526*(-PI()/180)</f>
        <v>-3.4906600004605974</v>
      </c>
      <c r="H484" s="3">
        <f>-400.00000000141*(-PI()/180)</f>
        <v>6.981317008001934</v>
      </c>
    </row>
    <row r="485" spans="1:8" x14ac:dyDescent="0.3">
      <c r="A485" s="1">
        <v>484</v>
      </c>
      <c r="B485" s="2">
        <v>3.8716159987533976</v>
      </c>
      <c r="C485" s="3">
        <f>166.538542224477*(-PI()/180)</f>
        <v>-2.9066458932887329</v>
      </c>
      <c r="D485" s="3">
        <v>68.087383346970739</v>
      </c>
      <c r="E485" s="3">
        <v>0.61417296524449083</v>
      </c>
      <c r="F485" s="3">
        <v>0.61420501891584767</v>
      </c>
      <c r="G485" s="3">
        <f>200.000085678147*(-PI()/180)</f>
        <v>-3.4906599993544205</v>
      </c>
      <c r="H485" s="3">
        <f>-400.000000010261*(-PI()/180)</f>
        <v>6.9813170081564095</v>
      </c>
    </row>
    <row r="486" spans="1:8" x14ac:dyDescent="0.3">
      <c r="A486" s="1">
        <v>485</v>
      </c>
      <c r="B486" s="2">
        <v>3.8800000000000026</v>
      </c>
      <c r="C486" s="3">
        <f>166.235087777826*(-PI()/180)</f>
        <v>-2.9013496140648445</v>
      </c>
      <c r="D486" s="3">
        <v>69.478084494119045</v>
      </c>
      <c r="E486" s="3">
        <v>0.61383637845279526</v>
      </c>
      <c r="F486" s="3">
        <v>0.6143284460638283</v>
      </c>
      <c r="G486" s="3">
        <f>200.000085715136*(-PI()/180)</f>
        <v>-3.4906600000000005</v>
      </c>
      <c r="H486" s="3">
        <f>-400.000000000001*(-PI()/180)</f>
        <v>6.9813170079773332</v>
      </c>
    </row>
    <row r="487" spans="1:8" x14ac:dyDescent="0.3">
      <c r="A487" s="1">
        <v>486</v>
      </c>
      <c r="B487" s="2">
        <v>3.8816250000000077</v>
      </c>
      <c r="C487" s="3">
        <f>166.54531509386*(-PI()/180)</f>
        <v>-2.9067641021592592</v>
      </c>
      <c r="D487" s="3">
        <v>69.74865938233215</v>
      </c>
      <c r="E487" s="3">
        <v>0.61377039893308527</v>
      </c>
      <c r="F487" s="3">
        <v>0.61435301085342953</v>
      </c>
      <c r="G487" s="3">
        <f>200.000085669965*(-PI()/180)</f>
        <v>-3.4906599992116241</v>
      </c>
      <c r="H487" s="3">
        <f>-399.999999954363*(-PI()/180)</f>
        <v>6.9813170071808015</v>
      </c>
    </row>
    <row r="488" spans="1:8" x14ac:dyDescent="0.3">
      <c r="A488" s="1">
        <v>487</v>
      </c>
      <c r="B488" s="2">
        <v>3.8916274992208173</v>
      </c>
      <c r="C488" s="3">
        <f>166.654979401783*(-PI()/180)</f>
        <v>-2.9086781054044479</v>
      </c>
      <c r="D488" s="3">
        <v>71.411884238535492</v>
      </c>
      <c r="E488" s="3">
        <v>0.61336211320167056</v>
      </c>
      <c r="F488" s="3">
        <v>0.61449616151397957</v>
      </c>
      <c r="G488" s="3">
        <f>200.000085732584*(-PI()/180)</f>
        <v>-3.4906600003045316</v>
      </c>
      <c r="H488" s="3">
        <f>-399.999999951826*(-PI()/180)</f>
        <v>6.9813170071365258</v>
      </c>
    </row>
    <row r="489" spans="1:8" x14ac:dyDescent="0.3">
      <c r="A489" s="1">
        <v>488</v>
      </c>
      <c r="B489" s="2">
        <v>3.9016274992208806</v>
      </c>
      <c r="C489" s="3">
        <f>166.692521694643*(-PI()/180)</f>
        <v>-2.9093333420235949</v>
      </c>
      <c r="D489" s="3">
        <v>73.078473317278338</v>
      </c>
      <c r="E489" s="3">
        <v>0.61294802245144975</v>
      </c>
      <c r="F489" s="3">
        <v>0.61462819800432478</v>
      </c>
      <c r="G489" s="3">
        <f>200.000085692464*(-PI()/180)</f>
        <v>-3.4906599996042966</v>
      </c>
      <c r="H489" s="3">
        <f>-400.000000007331*(-PI()/180)</f>
        <v>6.9813170081052762</v>
      </c>
    </row>
    <row r="490" spans="1:8" x14ac:dyDescent="0.3">
      <c r="A490" s="1">
        <v>489</v>
      </c>
      <c r="B490" s="2">
        <v>3.9116318742209457</v>
      </c>
      <c r="C490" s="3">
        <f>166.704758555019*(-PI()/180)</f>
        <v>-2.9095469155272649</v>
      </c>
      <c r="D490" s="3">
        <v>74.745771931643702</v>
      </c>
      <c r="E490" s="3">
        <v>0.6125294924479473</v>
      </c>
      <c r="F490" s="3">
        <v>0.6147477014586048</v>
      </c>
      <c r="G490" s="3">
        <f>200.000085687422*(-PI()/180)</f>
        <v>-3.4906599995162968</v>
      </c>
      <c r="H490" s="3">
        <f>-399.999999941247*(-PI()/180)</f>
        <v>6.9813170069518939</v>
      </c>
    </row>
    <row r="491" spans="1:8" x14ac:dyDescent="0.3">
      <c r="A491" s="1">
        <v>490</v>
      </c>
      <c r="B491" s="2">
        <v>3.9200000000000026</v>
      </c>
      <c r="C491" s="3">
        <f>166.530750686688*(-PI()/180)</f>
        <v>-2.906509905300513</v>
      </c>
      <c r="D491" s="3">
        <v>76.146991607329269</v>
      </c>
      <c r="E491" s="3">
        <v>0.61218314883140701</v>
      </c>
      <c r="F491" s="3">
        <v>0.61484520521558439</v>
      </c>
      <c r="G491" s="3">
        <f>200.000085715136*(-PI()/180)</f>
        <v>-3.4906600000000001</v>
      </c>
      <c r="H491" s="3">
        <f>-400.000000000001*(-PI()/180)</f>
        <v>6.9813170079773332</v>
      </c>
    </row>
    <row r="492" spans="1:8" x14ac:dyDescent="0.3">
      <c r="A492" s="1">
        <v>491</v>
      </c>
      <c r="B492" s="2">
        <v>3.9216325000000132</v>
      </c>
      <c r="C492" s="3">
        <f>165.810028213891*(-PI()/180)</f>
        <v>-2.8939309251570977</v>
      </c>
      <c r="D492" s="3">
        <v>76.418230218779385</v>
      </c>
      <c r="E492" s="3">
        <v>0.61211494174856762</v>
      </c>
      <c r="F492" s="3">
        <v>0.61486155876547421</v>
      </c>
      <c r="G492" s="3">
        <f>200.000085699717*(-PI()/180)</f>
        <v>-3.4906599997308954</v>
      </c>
      <c r="H492" s="3">
        <f>-399.999999975798*(-PI()/180)</f>
        <v>6.9813170075549147</v>
      </c>
    </row>
    <row r="493" spans="1:8" x14ac:dyDescent="0.3">
      <c r="A493" s="1">
        <v>492</v>
      </c>
      <c r="B493" s="2">
        <v>3.9316412484415713</v>
      </c>
      <c r="C493" s="3">
        <f>167.005772683773*(-PI()/180)</f>
        <v>-2.9148006031690419</v>
      </c>
      <c r="D493" s="3">
        <v>78.083830473614299</v>
      </c>
      <c r="E493" s="3">
        <v>0.61169591038299553</v>
      </c>
      <c r="F493" s="3">
        <v>0.61495919991161896</v>
      </c>
      <c r="G493" s="3">
        <f>200.00008569993*(-PI()/180)</f>
        <v>-3.4906599997346142</v>
      </c>
      <c r="H493" s="3">
        <f>-400.000000012439*(-PI()/180)</f>
        <v>6.9813170081944218</v>
      </c>
    </row>
    <row r="494" spans="1:8" x14ac:dyDescent="0.3">
      <c r="A494" s="1">
        <v>493</v>
      </c>
      <c r="B494" s="2">
        <v>3.9416493726623836</v>
      </c>
      <c r="C494" s="3">
        <f>166.655047205314*(-PI()/180)</f>
        <v>-2.9086792887993118</v>
      </c>
      <c r="D494" s="3">
        <v>79.750562620827395</v>
      </c>
      <c r="E494" s="3">
        <v>0.61126911883667678</v>
      </c>
      <c r="F494" s="3">
        <v>0.615040521642363</v>
      </c>
      <c r="G494" s="3">
        <f>200.00008571099*(-PI()/180)</f>
        <v>-3.490659999927638</v>
      </c>
      <c r="H494" s="3">
        <f>-399.999999967558*(-PI()/180)</f>
        <v>6.9813170074111017</v>
      </c>
    </row>
    <row r="495" spans="1:8" x14ac:dyDescent="0.3">
      <c r="A495" s="1">
        <v>494</v>
      </c>
      <c r="B495" s="2">
        <v>3.9516493726624469</v>
      </c>
      <c r="C495" s="3">
        <f>167.142692540838*(-PI()/180)</f>
        <v>-2.9171903054861876</v>
      </c>
      <c r="D495" s="3">
        <v>81.415484627900156</v>
      </c>
      <c r="E495" s="3">
        <v>0.61084243218545109</v>
      </c>
      <c r="F495" s="3">
        <v>0.61510563227277792</v>
      </c>
      <c r="G495" s="3">
        <f>200.00008570124*(-PI()/180)</f>
        <v>-3.4906599997574785</v>
      </c>
      <c r="H495" s="3">
        <f>-399.999999987604*(-PI()/180)</f>
        <v>6.9813170077609596</v>
      </c>
    </row>
    <row r="496" spans="1:8" x14ac:dyDescent="0.3">
      <c r="A496" s="1">
        <v>495</v>
      </c>
      <c r="B496" s="2">
        <v>3.9600000000000026</v>
      </c>
      <c r="C496" s="3">
        <f>166.509010204237*(-PI()/180)</f>
        <v>-2.9061304623007711</v>
      </c>
      <c r="D496" s="3">
        <v>82.808588791225077</v>
      </c>
      <c r="E496" s="3">
        <v>0.61048564921730508</v>
      </c>
      <c r="F496" s="3">
        <v>0.61515604798292556</v>
      </c>
      <c r="G496" s="3">
        <f>200.000085715136*(-PI()/180)</f>
        <v>-3.4906599999999992</v>
      </c>
      <c r="H496" s="3">
        <f>-400.000000000001*(-PI()/180)</f>
        <v>6.9813170079773332</v>
      </c>
    </row>
    <row r="497" spans="1:8" x14ac:dyDescent="0.3">
      <c r="A497" s="1">
        <v>496</v>
      </c>
      <c r="B497" s="2">
        <v>3.9616550000000101</v>
      </c>
      <c r="C497" s="3">
        <f>165.906976031626*(-PI()/180)</f>
        <v>-2.8956229837791945</v>
      </c>
      <c r="D497" s="3">
        <v>83.084581302954092</v>
      </c>
      <c r="E497" s="3">
        <v>0.61041513019904337</v>
      </c>
      <c r="F497" s="3">
        <v>0.61516543327221063</v>
      </c>
      <c r="G497" s="3">
        <f>200.000085730952*(-PI()/180)</f>
        <v>-3.4906600002760459</v>
      </c>
      <c r="H497" s="3">
        <f>-400.000000014507*(-PI()/180)</f>
        <v>6.9813170082305156</v>
      </c>
    </row>
    <row r="498" spans="1:8" x14ac:dyDescent="0.3">
      <c r="A498" s="1">
        <v>497</v>
      </c>
      <c r="B498" s="2">
        <v>3.971660000000059</v>
      </c>
      <c r="C498" s="3">
        <f>166.702969261686*(-PI()/180)</f>
        <v>-2.9095156864673282</v>
      </c>
      <c r="D498" s="3">
        <v>84.753905867123493</v>
      </c>
      <c r="E498" s="3">
        <v>0.60998645210735736</v>
      </c>
      <c r="F498" s="3">
        <v>0.61521591059014447</v>
      </c>
      <c r="G498" s="3">
        <f>200.000085697992*(-PI()/180)</f>
        <v>-3.4906599997007874</v>
      </c>
      <c r="H498" s="3">
        <f>-399.999999953452*(-PI()/180)</f>
        <v>6.9813170071649058</v>
      </c>
    </row>
    <row r="499" spans="1:8" x14ac:dyDescent="0.3">
      <c r="A499" s="1">
        <v>498</v>
      </c>
      <c r="B499" s="2">
        <v>3.9816675000001118</v>
      </c>
      <c r="C499" s="3">
        <f>165.646512587689*(-PI()/180)</f>
        <v>-2.8910770391014058</v>
      </c>
      <c r="D499" s="3">
        <v>86.415800353280545</v>
      </c>
      <c r="E499" s="3">
        <v>0.60955928510229263</v>
      </c>
      <c r="F499" s="3">
        <v>0.6152326762064263</v>
      </c>
      <c r="G499" s="3">
        <f>200.000085747969*(-PI()/180)</f>
        <v>-3.4906600005730364</v>
      </c>
      <c r="H499" s="3">
        <f>-399.999999993396*(-PI()/180)</f>
        <v>6.9813170078620583</v>
      </c>
    </row>
    <row r="500" spans="1:8" x14ac:dyDescent="0.3">
      <c r="A500" s="1">
        <v>499</v>
      </c>
      <c r="B500" s="2">
        <v>3.991673124220918</v>
      </c>
      <c r="C500" s="3">
        <f>166.644693359665*(-PI()/180)</f>
        <v>-2.9084985801024938</v>
      </c>
      <c r="D500" s="3">
        <v>88.07933472256137</v>
      </c>
      <c r="E500" s="3">
        <v>0.60912827221260057</v>
      </c>
      <c r="F500" s="3">
        <v>0.61524899107775088</v>
      </c>
      <c r="G500" s="3">
        <f>200.000085725231*(-PI()/180)</f>
        <v>-3.4906600001761912</v>
      </c>
      <c r="H500" s="3">
        <f>-399.99999995858*(-PI()/180)</f>
        <v>6.9813170072543942</v>
      </c>
    </row>
    <row r="501" spans="1:8" x14ac:dyDescent="0.3">
      <c r="A501" s="1">
        <v>500</v>
      </c>
      <c r="B501" s="2">
        <v>4.0000000000000027</v>
      </c>
      <c r="C501" s="3">
        <f>166.437014193661*(-PI()/180)</f>
        <v>-2.9048738948679174</v>
      </c>
      <c r="D501" s="3">
        <v>89.464232537179583</v>
      </c>
      <c r="E501" s="3">
        <v>0.608769175398716</v>
      </c>
      <c r="F501" s="3">
        <v>0.61524744439476464</v>
      </c>
      <c r="G501" s="3">
        <f>199.333418762751*(-PI()/180)</f>
        <v>-3.4790244666666497</v>
      </c>
      <c r="H501" s="3">
        <f>-400.000000000001*(-PI()/180)</f>
        <v>6.9813170079773315</v>
      </c>
    </row>
    <row r="502" spans="1:8" x14ac:dyDescent="0.3">
      <c r="A502" s="1">
        <v>501</v>
      </c>
      <c r="B502" s="2">
        <v>4.0016799999999391</v>
      </c>
      <c r="C502" s="3">
        <f>166.328515989918*(-PI()/180)</f>
        <v>-2.9029802439801111</v>
      </c>
      <c r="D502" s="3">
        <v>89.74374983814117</v>
      </c>
      <c r="E502" s="3">
        <v>0.60869552823823025</v>
      </c>
      <c r="F502" s="3">
        <v>0.61524801851213318</v>
      </c>
      <c r="G502" s="3">
        <f>198.355679299002*(-PI()/180)</f>
        <v>-3.4619596937975463</v>
      </c>
      <c r="H502" s="3">
        <f>-400.000000015876*(-PI()/180)</f>
        <v>6.9813170082544138</v>
      </c>
    </row>
    <row r="503" spans="1:8" x14ac:dyDescent="0.3">
      <c r="A503" s="1">
        <v>502</v>
      </c>
      <c r="B503" s="2">
        <v>4.0116842146151876</v>
      </c>
      <c r="C503" s="3">
        <f>164.217686609697*(-PI()/180)</f>
        <v>-2.8661393213474136</v>
      </c>
      <c r="D503" s="3">
        <v>91.397209426482632</v>
      </c>
      <c r="E503" s="3">
        <v>0.60825188922422013</v>
      </c>
      <c r="F503" s="3">
        <v>0.61522876739443044</v>
      </c>
      <c r="G503" s="3">
        <f>190.652710029652*(-PI()/180)</f>
        <v>-3.3275175178674425</v>
      </c>
      <c r="H503" s="3">
        <f>-400.00000000501*(-PI()/180)</f>
        <v>6.9813170080647584</v>
      </c>
    </row>
    <row r="504" spans="1:8" x14ac:dyDescent="0.3">
      <c r="A504" s="1">
        <v>503</v>
      </c>
      <c r="B504" s="2">
        <v>4.021693589614812</v>
      </c>
      <c r="C504" s="3">
        <f>161.883075360814*(-PI()/180)</f>
        <v>-2.8253926683003074</v>
      </c>
      <c r="D504" s="3">
        <v>93.027165040415454</v>
      </c>
      <c r="E504" s="3">
        <v>0.60779010448513582</v>
      </c>
      <c r="F504" s="3">
        <v>0.61520835183832079</v>
      </c>
      <c r="G504" s="3">
        <f>182.645206536139*(-PI()/180)</f>
        <v>-3.1877602170406893</v>
      </c>
      <c r="H504" s="3">
        <f>-399.999999972127*(-PI()/180)</f>
        <v>6.9813170074908353</v>
      </c>
    </row>
    <row r="505" spans="1:8" x14ac:dyDescent="0.3">
      <c r="A505" s="1">
        <v>504</v>
      </c>
      <c r="B505" s="2">
        <v>4.0317035896144331</v>
      </c>
      <c r="C505" s="3">
        <f>158.133641853111*(-PI()/180)</f>
        <v>-2.7599527085062858</v>
      </c>
      <c r="D505" s="3">
        <v>94.634636391295189</v>
      </c>
      <c r="E505" s="3">
        <v>0.60731095224466791</v>
      </c>
      <c r="F505" s="3">
        <v>0.61517480830777149</v>
      </c>
      <c r="G505" s="3">
        <f>174.637203153368*(-PI()/180)</f>
        <v>-3.0479941915004871</v>
      </c>
      <c r="H505" s="3">
        <f>-399.999999995844*(-PI()/180)</f>
        <v>6.981317007904785</v>
      </c>
    </row>
    <row r="506" spans="1:8" x14ac:dyDescent="0.3">
      <c r="A506" s="1">
        <v>505</v>
      </c>
      <c r="B506" s="2">
        <v>4.0400000000000027</v>
      </c>
      <c r="C506" s="3">
        <f>157.789997316472*(-PI()/180)</f>
        <v>-2.7539549798854601</v>
      </c>
      <c r="D506" s="3">
        <v>95.950904346486325</v>
      </c>
      <c r="E506" s="3">
        <v>0.6069003890587662</v>
      </c>
      <c r="F506" s="3">
        <v>0.61513747075475134</v>
      </c>
      <c r="G506" s="3">
        <f>168.000072000711*(-PI()/180)</f>
        <v>-2.9321543999999524</v>
      </c>
      <c r="H506" s="3">
        <f>-400.000000000001*(-PI()/180)</f>
        <v>6.9813170079773341</v>
      </c>
    </row>
    <row r="507" spans="1:8" x14ac:dyDescent="0.3">
      <c r="A507" s="1">
        <v>506</v>
      </c>
      <c r="B507" s="2">
        <v>4.0417074999999381</v>
      </c>
      <c r="C507" s="3">
        <f>156.637319193662*(-PI()/180)</f>
        <v>-2.7338369514267158</v>
      </c>
      <c r="D507" s="3">
        <v>96.219855541692439</v>
      </c>
      <c r="E507" s="3">
        <v>0.60681498853952387</v>
      </c>
      <c r="F507" s="3">
        <v>0.61512752590499953</v>
      </c>
      <c r="G507" s="3">
        <f>166.634071463571*(-PI()/180)</f>
        <v>-2.9083131930428472</v>
      </c>
      <c r="H507" s="3">
        <f>-400.000000028644*(-PI()/180)</f>
        <v>6.9813170084772578</v>
      </c>
    </row>
    <row r="508" spans="1:8" x14ac:dyDescent="0.3">
      <c r="A508" s="1">
        <v>507</v>
      </c>
      <c r="B508" s="2">
        <v>4.05171062422031</v>
      </c>
      <c r="C508" s="3">
        <f>154.948158030015*(-PI()/180)</f>
        <v>-2.7043555275242497</v>
      </c>
      <c r="D508" s="3">
        <v>97.781029845617923</v>
      </c>
      <c r="E508" s="3">
        <v>0.60630802652539406</v>
      </c>
      <c r="F508" s="3">
        <v>0.61506496010091649</v>
      </c>
      <c r="G508" s="3">
        <f>158.631568603338*(-PI()/180)</f>
        <v>-2.7686431697315066</v>
      </c>
      <c r="H508" s="3">
        <f>-399.999999957138*(-PI()/180)</f>
        <v>6.9813170072292383</v>
      </c>
    </row>
    <row r="509" spans="1:8" x14ac:dyDescent="0.3">
      <c r="A509" s="1">
        <v>508</v>
      </c>
      <c r="B509" s="2">
        <v>4.0617206242199311</v>
      </c>
      <c r="C509" s="3">
        <f>152.988244690588*(-PI()/180)</f>
        <v>-2.6701485866975014</v>
      </c>
      <c r="D509" s="3">
        <v>99.32286398705601</v>
      </c>
      <c r="E509" s="3">
        <v>0.60577879680736524</v>
      </c>
      <c r="F509" s="3">
        <v>0.61498429291262935</v>
      </c>
      <c r="G509" s="3">
        <f>150.623565228321*(-PI()/180)</f>
        <v>-2.628877144326653</v>
      </c>
      <c r="H509" s="3">
        <f>-399.999999950119*(-PI()/180)</f>
        <v>6.9813170071067328</v>
      </c>
    </row>
    <row r="510" spans="1:8" x14ac:dyDescent="0.3">
      <c r="A510" s="1">
        <v>509</v>
      </c>
      <c r="B510" s="2">
        <v>4.0717256242195523</v>
      </c>
      <c r="C510" s="3">
        <f>150.387467471444*(-PI()/180)</f>
        <v>-2.62475646111257</v>
      </c>
      <c r="D510" s="3">
        <v>100.84111343763043</v>
      </c>
      <c r="E510" s="3">
        <v>0.60523798278109475</v>
      </c>
      <c r="F510" s="3">
        <v>0.61488567008077455</v>
      </c>
      <c r="G510" s="3">
        <f>142.61956175478*(-PI()/180)</f>
        <v>-2.489180930372286</v>
      </c>
      <c r="H510" s="3">
        <f>-399.999999960647*(-PI()/180)</f>
        <v>6.9813170072904764</v>
      </c>
    </row>
    <row r="511" spans="1:8" x14ac:dyDescent="0.3">
      <c r="A511" s="1">
        <v>510</v>
      </c>
      <c r="B511" s="2">
        <v>4.0800000000000027</v>
      </c>
      <c r="C511" s="3">
        <f>148.821428842105*(-PI()/180)</f>
        <v>-2.5974239308171767</v>
      </c>
      <c r="D511" s="3">
        <v>102.08017557816169</v>
      </c>
      <c r="E511" s="3">
        <v>0.60477994761351528</v>
      </c>
      <c r="F511" s="3">
        <v>0.61479063220581409</v>
      </c>
      <c r="G511" s="3">
        <f>136.000058286289*(-PI()/180)</f>
        <v>-2.3736487999999469</v>
      </c>
      <c r="H511" s="3">
        <f>-400.000000000001*(-PI()/180)</f>
        <v>6.9813170079773332</v>
      </c>
    </row>
    <row r="512" spans="1:8" x14ac:dyDescent="0.3">
      <c r="A512" s="1">
        <v>511</v>
      </c>
      <c r="B512" s="2">
        <v>4.0817299999999372</v>
      </c>
      <c r="C512" s="3">
        <f>148.438082731164*(-PI()/180)</f>
        <v>-2.590733279006554</v>
      </c>
      <c r="D512" s="3">
        <v>102.337327269079</v>
      </c>
      <c r="E512" s="3">
        <v>0.60468244220420653</v>
      </c>
      <c r="F512" s="3">
        <v>0.61476951299507354</v>
      </c>
      <c r="G512" s="3">
        <f>134.616057658289*(-PI()/180)</f>
        <v>-2.3494934321916747</v>
      </c>
      <c r="H512" s="3">
        <f>-399.999999981339*(-PI()/180)</f>
        <v>6.9813170076516293</v>
      </c>
    </row>
    <row r="513" spans="1:8" x14ac:dyDescent="0.3">
      <c r="A513" s="1">
        <v>512</v>
      </c>
      <c r="B513" s="2">
        <v>4.0917399999995583</v>
      </c>
      <c r="C513" s="3">
        <f>146.455851794815*(-PI()/180)</f>
        <v>-2.55613682263236</v>
      </c>
      <c r="D513" s="3">
        <v>103.81272865680501</v>
      </c>
      <c r="E513" s="3">
        <v>0.60411336032644047</v>
      </c>
      <c r="F513" s="3">
        <v>0.61463292681213821</v>
      </c>
      <c r="G513" s="3">
        <f>126.608054263149*(-PI()/180)</f>
        <v>-2.2097274064355896</v>
      </c>
      <c r="H513" s="3">
        <f>-399.999999949562*(-PI()/180)</f>
        <v>6.981317007097017</v>
      </c>
    </row>
    <row r="514" spans="1:8" x14ac:dyDescent="0.3">
      <c r="A514" s="1">
        <v>513</v>
      </c>
      <c r="B514" s="2">
        <v>4.1017424999991796</v>
      </c>
      <c r="C514" s="3">
        <f>144.244142945322*(-PI()/180)</f>
        <v>-2.5175352211132269</v>
      </c>
      <c r="D514" s="3">
        <v>105.26852664923653</v>
      </c>
      <c r="E514" s="3">
        <v>0.60353620934517949</v>
      </c>
      <c r="F514" s="3">
        <v>0.61448416914940096</v>
      </c>
      <c r="G514" s="3">
        <f>118.606050827971*(-PI()/180)</f>
        <v>-2.0700660997358407</v>
      </c>
      <c r="H514" s="3">
        <f>-399.99999995439*(-PI()/180)</f>
        <v>6.9813170071812696</v>
      </c>
    </row>
    <row r="515" spans="1:8" x14ac:dyDescent="0.3">
      <c r="A515" s="1">
        <v>514</v>
      </c>
      <c r="B515" s="2">
        <v>4.1117456242195516</v>
      </c>
      <c r="C515" s="3">
        <f>141.661281919903*(-PI()/180)</f>
        <v>-2.4724557920982275</v>
      </c>
      <c r="D515" s="3">
        <v>106.69731309467623</v>
      </c>
      <c r="E515" s="3">
        <v>0.60294024975438842</v>
      </c>
      <c r="F515" s="3">
        <v>0.61431196447045877</v>
      </c>
      <c r="G515" s="3">
        <f>110.603548031244*(-PI()/180)</f>
        <v>-1.9303960775328954</v>
      </c>
      <c r="H515" s="3">
        <f>-400.00000002619*(-PI()/180)</f>
        <v>6.9813170084344174</v>
      </c>
    </row>
    <row r="516" spans="1:8" x14ac:dyDescent="0.3">
      <c r="A516" s="1">
        <v>515</v>
      </c>
      <c r="B516" s="2">
        <v>4.1200000000000028</v>
      </c>
      <c r="C516" s="3">
        <f>140.710901220131*(-PI()/180)</f>
        <v>-2.4558685197397851</v>
      </c>
      <c r="D516" s="3">
        <v>107.86142156897758</v>
      </c>
      <c r="E516" s="3">
        <v>0.6024383464216605</v>
      </c>
      <c r="F516" s="3">
        <v>0.61415993010126169</v>
      </c>
      <c r="G516" s="3">
        <f>104.000044571868*(-PI()/180)</f>
        <v>-1.815143199999947</v>
      </c>
      <c r="H516" s="3">
        <f>-400.000000000001*(-PI()/180)</f>
        <v>6.9813170079773323</v>
      </c>
    </row>
    <row r="517" spans="1:8" x14ac:dyDescent="0.3">
      <c r="A517" s="1">
        <v>516</v>
      </c>
      <c r="B517" s="2">
        <v>4.1217499999999365</v>
      </c>
      <c r="C517" s="3">
        <f>139.592085249957*(-PI()/180)</f>
        <v>-2.4363414973363677</v>
      </c>
      <c r="D517" s="3">
        <v>108.10633350847347</v>
      </c>
      <c r="E517" s="3">
        <v>0.60233075740646824</v>
      </c>
      <c r="F517" s="3">
        <v>0.61412517932006638</v>
      </c>
      <c r="G517" s="3">
        <f>102.600043970448*(-PI()/180)</f>
        <v>-1.7907085799752704</v>
      </c>
      <c r="H517" s="3">
        <f>-399.999999995809*(-PI()/180)</f>
        <v>6.9813170079041651</v>
      </c>
    </row>
    <row r="518" spans="1:8" x14ac:dyDescent="0.3">
      <c r="A518" s="1">
        <v>517</v>
      </c>
      <c r="B518" s="2">
        <v>4.1317508739086088</v>
      </c>
      <c r="C518" s="3">
        <f>136.579744518965*(-PI()/180)</f>
        <v>-2.3837662333886254</v>
      </c>
      <c r="D518" s="3">
        <v>109.48666227059795</v>
      </c>
      <c r="E518" s="3">
        <v>0.60171924648216346</v>
      </c>
      <c r="F518" s="3">
        <v>0.61390727924003208</v>
      </c>
      <c r="G518" s="3">
        <f>94.599341425816*(-PI()/180)</f>
        <v>-1.651069978098757</v>
      </c>
      <c r="H518" s="3">
        <f>-399.999999991215*(-PI()/180)</f>
        <v>6.9813170078239963</v>
      </c>
    </row>
    <row r="519" spans="1:8" x14ac:dyDescent="0.3">
      <c r="A519" s="1">
        <v>518</v>
      </c>
      <c r="B519" s="2">
        <v>4.1417558739082301</v>
      </c>
      <c r="C519" s="3">
        <f>134.513853257794*(-PI()/180)</f>
        <v>-2.3477096288930142</v>
      </c>
      <c r="D519" s="3">
        <v>110.84951018658685</v>
      </c>
      <c r="E519" s="3">
        <v>0.60108555037363476</v>
      </c>
      <c r="F519" s="3">
        <v>0.61367766501760335</v>
      </c>
      <c r="G519" s="3">
        <f>86.5953379889974*(-PI()/180)</f>
        <v>-1.5113737647853294</v>
      </c>
      <c r="H519" s="3">
        <f>-399.999999998149*(-PI()/180)</f>
        <v>6.9813170079450044</v>
      </c>
    </row>
    <row r="520" spans="1:8" x14ac:dyDescent="0.3">
      <c r="A520" s="1">
        <v>519</v>
      </c>
      <c r="B520" s="2">
        <v>4.1517608739078513</v>
      </c>
      <c r="C520" s="3">
        <f>133.520122580921*(-PI()/180)</f>
        <v>-2.330365756703495</v>
      </c>
      <c r="D520" s="3">
        <v>112.19245797759611</v>
      </c>
      <c r="E520" s="3">
        <v>0.60044735581479769</v>
      </c>
      <c r="F520" s="3">
        <v>0.61342538043403927</v>
      </c>
      <c r="G520" s="3">
        <f>78.5913345859671*(-PI()/180)</f>
        <v>-1.3716775520616198</v>
      </c>
      <c r="H520" s="3">
        <f>-399.999999967379*(-PI()/180)</f>
        <v>6.9813170074079753</v>
      </c>
    </row>
    <row r="521" spans="1:8" x14ac:dyDescent="0.3">
      <c r="A521" s="1">
        <v>520</v>
      </c>
      <c r="B521" s="2">
        <v>4.1600000000000028</v>
      </c>
      <c r="C521" s="3">
        <f>131.125227931257*(-PI()/180)</f>
        <v>-2.2885669598284699</v>
      </c>
      <c r="D521" s="3">
        <v>113.2797819143417</v>
      </c>
      <c r="E521" s="3">
        <v>0.59991143314223705</v>
      </c>
      <c r="F521" s="3">
        <v>0.6132009378849802</v>
      </c>
      <c r="G521" s="3">
        <f>72.000030857446*(-PI()/180)</f>
        <v>-1.2566375999999491</v>
      </c>
      <c r="H521" s="3">
        <f>-400.000000000001*(-PI()/180)</f>
        <v>6.9813170079773332</v>
      </c>
    </row>
    <row r="522" spans="1:8" x14ac:dyDescent="0.3">
      <c r="A522" s="1">
        <v>521</v>
      </c>
      <c r="B522" s="2">
        <v>4.1617699999999358</v>
      </c>
      <c r="C522" s="3">
        <f>130.385502586541*(-PI()/180)</f>
        <v>-2.2756563170027175</v>
      </c>
      <c r="D522" s="3">
        <v>113.51174710284671</v>
      </c>
      <c r="E522" s="3">
        <v>0.59979750342869198</v>
      </c>
      <c r="F522" s="3">
        <v>0.61314854667668284</v>
      </c>
      <c r="G522" s="3">
        <f>70.584030211833*(-PI()/180)</f>
        <v>-1.2319237265236365</v>
      </c>
      <c r="H522" s="3">
        <f>-399.999999987142*(-PI()/180)</f>
        <v>6.9813170077529039</v>
      </c>
    </row>
    <row r="523" spans="1:8" x14ac:dyDescent="0.3">
      <c r="A523" s="1">
        <v>522</v>
      </c>
      <c r="B523" s="2">
        <v>4.1717724999995571</v>
      </c>
      <c r="C523" s="3">
        <f>128.546942334391*(-PI()/180)</f>
        <v>-2.2435673871064128</v>
      </c>
      <c r="D523" s="3">
        <v>114.8023339956119</v>
      </c>
      <c r="E523" s="3">
        <v>0.59914282287120779</v>
      </c>
      <c r="F523" s="3">
        <v>0.61284792974974367</v>
      </c>
      <c r="G523" s="3">
        <f>62.5820268319259*(-PI()/180)</f>
        <v>-1.0922624207885423</v>
      </c>
      <c r="H523" s="3">
        <f>-399.999999941428*(-PI()/180)</f>
        <v>6.9813170069550372</v>
      </c>
    </row>
    <row r="524" spans="1:8" x14ac:dyDescent="0.3">
      <c r="A524" s="1">
        <v>523</v>
      </c>
      <c r="B524" s="2">
        <v>4.1817731242199292</v>
      </c>
      <c r="C524" s="3">
        <f>125.718334884219*(-PI()/180)</f>
        <v>-2.1941988738544609</v>
      </c>
      <c r="D524" s="3">
        <v>116.07482269377435</v>
      </c>
      <c r="E524" s="3">
        <v>0.59847428624144106</v>
      </c>
      <c r="F524" s="3">
        <v>0.61252712441851698</v>
      </c>
      <c r="G524" s="3">
        <f>54.5815240496577*(-PI()/180)</f>
        <v>-0.95262730542299523</v>
      </c>
      <c r="H524" s="3">
        <f>-400.000000010627*(-PI()/180)</f>
        <v>6.9813170081627938</v>
      </c>
    </row>
    <row r="525" spans="1:8" x14ac:dyDescent="0.3">
      <c r="A525" s="1">
        <v>524</v>
      </c>
      <c r="B525" s="2">
        <v>4.1917806242195503</v>
      </c>
      <c r="C525" s="3">
        <f>123.863470309966*(-PI()/180)</f>
        <v>-2.1618253798551477</v>
      </c>
      <c r="D525" s="3">
        <v>117.32590612198467</v>
      </c>
      <c r="E525" s="3">
        <v>0.59779665951617933</v>
      </c>
      <c r="F525" s="3">
        <v>0.61218425117719344</v>
      </c>
      <c r="G525" s="3">
        <f>46.5755205785268*(-PI()/180)</f>
        <v>-0.81289618492566751</v>
      </c>
      <c r="H525" s="3">
        <f>-399.9999999701*(-PI()/180)</f>
        <v>6.9813170074554671</v>
      </c>
    </row>
    <row r="526" spans="1:8" x14ac:dyDescent="0.3">
      <c r="A526" s="1">
        <v>525</v>
      </c>
      <c r="B526" s="2">
        <v>4.2000000000000028</v>
      </c>
      <c r="C526" s="3">
        <f>122.220165442183*(-PI()/180)</f>
        <v>-2.1331442992982765</v>
      </c>
      <c r="D526" s="3">
        <v>118.33729412359544</v>
      </c>
      <c r="E526" s="3">
        <v>0.59723435564380078</v>
      </c>
      <c r="F526" s="3">
        <v>0.61188611090394773</v>
      </c>
      <c r="G526" s="3">
        <f>40.0000171430245*(-PI()/180)</f>
        <v>-0.69813199999995323</v>
      </c>
      <c r="H526" s="3">
        <f>-400.000000000001*(-PI()/180)</f>
        <v>6.9813170079773297</v>
      </c>
    </row>
    <row r="527" spans="1:8" x14ac:dyDescent="0.3">
      <c r="A527" s="1">
        <v>526</v>
      </c>
      <c r="B527" s="2">
        <v>4.2017899999999351</v>
      </c>
      <c r="C527" s="3">
        <f>121.530884935389*(-PI()/180)</f>
        <v>-2.1211140849849142</v>
      </c>
      <c r="D527" s="3">
        <v>118.55593499378895</v>
      </c>
      <c r="E527" s="3">
        <v>0.59711056604164725</v>
      </c>
      <c r="F527" s="3">
        <v>0.61181923036067187</v>
      </c>
      <c r="G527" s="3">
        <f>38.5680165847365*(-PI()/180)</f>
        <v>-0.67313887536743111</v>
      </c>
      <c r="H527" s="3">
        <f>-399.999999993288*(-PI()/180)</f>
        <v>6.9813170078601683</v>
      </c>
    </row>
    <row r="528" spans="1:8" x14ac:dyDescent="0.3">
      <c r="A528" s="1">
        <v>527</v>
      </c>
      <c r="B528" s="2">
        <v>4.2117989981293578</v>
      </c>
      <c r="C528" s="3">
        <f>119.706598481245*(-PI()/180)</f>
        <v>-2.089274279860577</v>
      </c>
      <c r="D528" s="3">
        <v>119.76462380293056</v>
      </c>
      <c r="E528" s="3">
        <v>0.59641387009737634</v>
      </c>
      <c r="F528" s="3">
        <v>0.61143230758131073</v>
      </c>
      <c r="G528" s="3">
        <f>30.5608145445058*(-PI()/180)</f>
        <v>-0.53338683589299729</v>
      </c>
      <c r="H528" s="3">
        <f>-399.99999998538*(-PI()/180)</f>
        <v>6.9813170077221436</v>
      </c>
    </row>
    <row r="529" spans="1:8" x14ac:dyDescent="0.3">
      <c r="A529" s="1">
        <v>528</v>
      </c>
      <c r="B529" s="2">
        <v>4.2218026217263303</v>
      </c>
      <c r="C529" s="3">
        <f>117.362201066143*(-PI()/180)</f>
        <v>-2.048356825991799</v>
      </c>
      <c r="D529" s="3">
        <v>120.94951867030827</v>
      </c>
      <c r="E529" s="3">
        <v>0.59571534472648013</v>
      </c>
      <c r="F529" s="3">
        <v>0.61102026060106374</v>
      </c>
      <c r="G529" s="3">
        <f>22.557912319178*(-PI()/180)</f>
        <v>-0.39370984234584588</v>
      </c>
      <c r="H529" s="3">
        <f>-399.999999969391*(-PI()/180)</f>
        <v>6.9813170074430984</v>
      </c>
    </row>
    <row r="530" spans="1:8" x14ac:dyDescent="0.3">
      <c r="A530" s="1">
        <v>529</v>
      </c>
      <c r="B530" s="2">
        <v>4.2318076217259515</v>
      </c>
      <c r="C530" s="3">
        <f>115.182966088396*(-PI()/180)</f>
        <v>-2.0103220004554867</v>
      </c>
      <c r="D530" s="3">
        <v>122.11363311742465</v>
      </c>
      <c r="E530" s="3">
        <v>0.59500701858258287</v>
      </c>
      <c r="F530" s="3">
        <v>0.6105866104855352</v>
      </c>
      <c r="G530" s="3">
        <f>14.5539088609626*(-PI()/180)</f>
        <v>-0.25401362865897514</v>
      </c>
      <c r="H530" s="3">
        <f>-400.000000000214*(-PI()/180)</f>
        <v>6.9813170079810556</v>
      </c>
    </row>
    <row r="531" spans="1:8" x14ac:dyDescent="0.3">
      <c r="A531" s="1">
        <v>530</v>
      </c>
      <c r="B531" s="2">
        <v>4.2400000000000029</v>
      </c>
      <c r="C531" s="3">
        <f>113.358365506903*(-PI()/180)</f>
        <v>-1.9784767127746208</v>
      </c>
      <c r="D531" s="3">
        <v>123.04965871532657</v>
      </c>
      <c r="E531" s="3">
        <v>0.59442232852402399</v>
      </c>
      <c r="F531" s="3">
        <v>0.61021251699434331</v>
      </c>
      <c r="G531" s="3">
        <f>8.00000342860305*(-PI()/180)</f>
        <v>-0.13962639999995829</v>
      </c>
      <c r="H531" s="3">
        <f>-400.000000000001*(-PI()/180)</f>
        <v>6.9813170079773332</v>
      </c>
    </row>
    <row r="532" spans="1:8" x14ac:dyDescent="0.3">
      <c r="A532" s="1">
        <v>531</v>
      </c>
      <c r="B532" s="2">
        <v>4.2418124999999343</v>
      </c>
      <c r="C532" s="3">
        <f>112.886931362363*(-PI()/180)</f>
        <v>-1.970248634746075</v>
      </c>
      <c r="D532" s="3">
        <v>123.25470540886666</v>
      </c>
      <c r="E532" s="3">
        <v>0.59429218828694275</v>
      </c>
      <c r="F532" s="3">
        <v>0.61012784319775093</v>
      </c>
      <c r="G532" s="3">
        <f>6.55000277742309*(-PI()/180)</f>
        <v>-0.11431911448080621</v>
      </c>
      <c r="H532" s="3">
        <f>-399.999999992417*(-PI()/180)</f>
        <v>6.9813170078449662</v>
      </c>
    </row>
    <row r="533" spans="1:8" x14ac:dyDescent="0.3">
      <c r="A533" s="1">
        <v>532</v>
      </c>
      <c r="B533" s="2">
        <v>4.2518224999995553</v>
      </c>
      <c r="C533" s="3">
        <f>110.723589179691*(-PI()/180)</f>
        <v>-1.9324911908111675</v>
      </c>
      <c r="D533" s="3">
        <v>124.3734574248802</v>
      </c>
      <c r="E533" s="3">
        <v>0.59357366843452086</v>
      </c>
      <c r="F533" s="3">
        <v>0.60964520747096551</v>
      </c>
      <c r="G533" s="3">
        <f>-1.45800061616196*(-PI()/180)</f>
        <v>2.5446911248132177E-2</v>
      </c>
      <c r="H533" s="3">
        <f>-399.999999984884*(-PI()/180)</f>
        <v>6.9813170077135025</v>
      </c>
    </row>
    <row r="534" spans="1:8" x14ac:dyDescent="0.3">
      <c r="A534" s="1">
        <v>533</v>
      </c>
      <c r="B534" s="2">
        <v>4.2618274999991765</v>
      </c>
      <c r="C534" s="3">
        <f>108.376386048015*(-PI()/180)</f>
        <v>-1.8915247679503107</v>
      </c>
      <c r="D534" s="3">
        <v>125.47089758505679</v>
      </c>
      <c r="E534" s="3">
        <v>0.59285117117515862</v>
      </c>
      <c r="F534" s="3">
        <v>0.60913780921515359</v>
      </c>
      <c r="G534" s="3">
        <f>-9.46200409728086*(-PI()/180)</f>
        <v>0.16514312533474493</v>
      </c>
      <c r="H534" s="3">
        <f>-400.000000050785*(-PI()/180)</f>
        <v>6.98131700886369</v>
      </c>
    </row>
    <row r="535" spans="1:8" x14ac:dyDescent="0.3">
      <c r="A535" s="1">
        <v>534</v>
      </c>
      <c r="B535" s="2">
        <v>4.2718349999987977</v>
      </c>
      <c r="C535" s="3">
        <f>106.119470496042*(-PI()/180)</f>
        <v>-1.8521341606289154</v>
      </c>
      <c r="D535" s="3">
        <v>126.5431559196668</v>
      </c>
      <c r="E535" s="3">
        <v>0.59213472953593083</v>
      </c>
      <c r="F535" s="3">
        <v>0.60860661356967716</v>
      </c>
      <c r="G535" s="3">
        <f>-17.4680074420777*(-PI()/180)</f>
        <v>0.304874243627129</v>
      </c>
      <c r="H535" s="3">
        <f>-400.000000021317*(-PI()/180)</f>
        <v>6.9813170083493672</v>
      </c>
    </row>
    <row r="536" spans="1:8" x14ac:dyDescent="0.3">
      <c r="A536" s="1">
        <v>535</v>
      </c>
      <c r="B536" s="2">
        <v>4.2800000000000029</v>
      </c>
      <c r="C536" s="3">
        <f>104.581398632628*(-PI()/180)</f>
        <v>-1.8252897424800458</v>
      </c>
      <c r="D536" s="3">
        <v>127.40299791730617</v>
      </c>
      <c r="E536" s="3">
        <v>0.59153712639027867</v>
      </c>
      <c r="F536" s="3">
        <v>0.60815599544857368</v>
      </c>
      <c r="G536" s="3">
        <f>-24.0000102858184*(-PI()/180)</f>
        <v>0.41887920000003687</v>
      </c>
      <c r="H536" s="3">
        <f>-400.000000000001*(-PI()/180)</f>
        <v>6.9813170079773297</v>
      </c>
    </row>
    <row r="537" spans="1:8" x14ac:dyDescent="0.3">
      <c r="A537" s="1">
        <v>536</v>
      </c>
      <c r="B537" s="2">
        <v>4.2818349999999334</v>
      </c>
      <c r="C537" s="3">
        <f>103.823308311803*(-PI()/180)</f>
        <v>-1.8120585703541501</v>
      </c>
      <c r="D537" s="3">
        <v>127.59416469247164</v>
      </c>
      <c r="E537" s="3">
        <v>0.59140490292452164</v>
      </c>
      <c r="F537" s="3">
        <v>0.60805176458648125</v>
      </c>
      <c r="G537" s="3">
        <f>-25.4680108651031*(-PI()/180)</f>
        <v>0.44450064352973823</v>
      </c>
      <c r="H537" s="3">
        <f>-399.999999994554*(-PI()/180)</f>
        <v>6.9813170078822653</v>
      </c>
    </row>
    <row r="538" spans="1:8" x14ac:dyDescent="0.3">
      <c r="A538" s="1">
        <v>537</v>
      </c>
      <c r="B538" s="2">
        <v>4.2918424999995546</v>
      </c>
      <c r="C538" s="3">
        <f>101.66847012293*(-PI()/180)</f>
        <v>-1.7744495491106045</v>
      </c>
      <c r="D538" s="3">
        <v>128.6232599649752</v>
      </c>
      <c r="E538" s="3">
        <v>0.59067209466255299</v>
      </c>
      <c r="F538" s="3">
        <v>0.60747164468036297</v>
      </c>
      <c r="G538" s="3">
        <f>-33.4740143884676*(-PI()/180)</f>
        <v>0.58423176493871654</v>
      </c>
      <c r="H538" s="3">
        <f>-399.999999906469*(-PI()/180)</f>
        <v>6.9813170063448942</v>
      </c>
    </row>
    <row r="539" spans="1:8" x14ac:dyDescent="0.3">
      <c r="A539" s="1">
        <v>538</v>
      </c>
      <c r="B539" s="2">
        <v>4.3018474999991758</v>
      </c>
      <c r="C539" s="3">
        <f>98.1857122135262*(-PI()/180)</f>
        <v>-1.7136639565416414</v>
      </c>
      <c r="D539" s="3">
        <v>129.63052869225677</v>
      </c>
      <c r="E539" s="3">
        <v>0.58993333136970061</v>
      </c>
      <c r="F539" s="3">
        <v>0.60686939404618556</v>
      </c>
      <c r="G539" s="3">
        <f>-41.4780178285761*(-PI()/180)</f>
        <v>0.72392797830956224</v>
      </c>
      <c r="H539" s="3">
        <f>-399.999999956079*(-PI()/180)</f>
        <v>6.9813170072107527</v>
      </c>
    </row>
    <row r="540" spans="1:8" x14ac:dyDescent="0.3">
      <c r="A540" s="1">
        <v>539</v>
      </c>
      <c r="B540" s="2">
        <v>4.3118624999987967</v>
      </c>
      <c r="C540" s="3">
        <f>97.4332746806757*(-PI()/180)</f>
        <v>-1.7005314441778168</v>
      </c>
      <c r="D540" s="3">
        <v>130.61491719875303</v>
      </c>
      <c r="E540" s="3">
        <v>0.58919129263475478</v>
      </c>
      <c r="F540" s="3">
        <v>0.60624425607617072</v>
      </c>
      <c r="G540" s="3">
        <f>-49.4900212648591*(-PI()/180)</f>
        <v>0.86376381795379964</v>
      </c>
      <c r="H540" s="3">
        <f>-400.000000034059*(-PI()/180)</f>
        <v>6.9813170085717573</v>
      </c>
    </row>
    <row r="541" spans="1:8" x14ac:dyDescent="0.3">
      <c r="A541" s="1">
        <v>540</v>
      </c>
      <c r="B541" s="2">
        <v>4.3200000000000029</v>
      </c>
      <c r="C541" s="3">
        <f>95.5834872126418*(-PI()/180)</f>
        <v>-1.6682465623984966</v>
      </c>
      <c r="D541" s="3">
        <v>131.40104864997485</v>
      </c>
      <c r="E541" s="3">
        <v>0.58858962611081966</v>
      </c>
      <c r="F541" s="3">
        <v>0.60571561348212932</v>
      </c>
      <c r="G541" s="3">
        <f>-56.00002400024*(-PI()/180)</f>
        <v>0.97738480000003336</v>
      </c>
      <c r="H541" s="3">
        <f>-400.000000000001*(-PI()/180)</f>
        <v>6.9813170079773315</v>
      </c>
    </row>
    <row r="542" spans="1:8" x14ac:dyDescent="0.3">
      <c r="A542" s="1">
        <v>541</v>
      </c>
      <c r="B542" s="2">
        <v>4.3218624999999324</v>
      </c>
      <c r="C542" s="3">
        <f>95.7649227906882*(-PI()/180)</f>
        <v>-1.6714132106156663</v>
      </c>
      <c r="D542" s="3">
        <v>131.57903517194828</v>
      </c>
      <c r="E542" s="3">
        <v>0.58845056811122343</v>
      </c>
      <c r="F542" s="3">
        <v>0.60559356912565554</v>
      </c>
      <c r="G542" s="3">
        <f>-57.490024687049*(-PI()/180)</f>
        <v>1.003390217841827</v>
      </c>
      <c r="H542" s="3">
        <f>-399.999999960658*(-PI()/180)</f>
        <v>6.9813170072906674</v>
      </c>
    </row>
    <row r="543" spans="1:8" x14ac:dyDescent="0.3">
      <c r="A543" s="1">
        <v>542</v>
      </c>
      <c r="B543" s="2">
        <v>4.3318662484410551</v>
      </c>
      <c r="C543" s="3">
        <f>92.1800274403984*(-PI()/180)</f>
        <v>-1.6088449834136724</v>
      </c>
      <c r="D543" s="3">
        <v>132.52284630243008</v>
      </c>
      <c r="E543" s="3">
        <v>0.58770795219752392</v>
      </c>
      <c r="F543" s="3">
        <v>0.60492189271438479</v>
      </c>
      <c r="G543" s="3">
        <f>-65.4930268180825*(-PI()/180)</f>
        <v>1.1430689550724855</v>
      </c>
      <c r="H543" s="3">
        <f>-399.999999957982*(-PI()/180)</f>
        <v>6.9813170072439679</v>
      </c>
    </row>
    <row r="544" spans="1:8" x14ac:dyDescent="0.3">
      <c r="A544" s="1">
        <v>543</v>
      </c>
      <c r="B544" s="2">
        <v>4.3418668726614271</v>
      </c>
      <c r="C544" s="3">
        <f>90.9192281766834*(-PI()/180)</f>
        <v>-1.5868398850551264</v>
      </c>
      <c r="D544" s="3">
        <v>133.43750432011126</v>
      </c>
      <c r="E544" s="3">
        <v>0.58696481590819527</v>
      </c>
      <c r="F544" s="3">
        <v>0.60422347910541485</v>
      </c>
      <c r="G544" s="3">
        <f>-73.4935295911095*(-PI()/180)</f>
        <v>1.282704070276742</v>
      </c>
      <c r="H544" s="3">
        <f>-399.999999949193*(-PI()/180)</f>
        <v>6.9813170070905626</v>
      </c>
    </row>
    <row r="545" spans="1:8" x14ac:dyDescent="0.3">
      <c r="A545" s="1">
        <v>544</v>
      </c>
      <c r="B545" s="2">
        <v>4.3518756211025496</v>
      </c>
      <c r="C545" s="3">
        <f>88.0284296341113*(-PI()/180)</f>
        <v>-1.5363859324753903</v>
      </c>
      <c r="D545" s="3">
        <v>134.33441775343849</v>
      </c>
      <c r="E545" s="3">
        <v>0.58621879897735629</v>
      </c>
      <c r="F545" s="3">
        <v>0.60350133644933301</v>
      </c>
      <c r="G545" s="3">
        <f>-81.5005318183066*(-PI()/180)</f>
        <v>1.4224526223558518</v>
      </c>
      <c r="H545" s="3">
        <f>-399.999999974208*(-PI()/180)</f>
        <v>6.9813170075271627</v>
      </c>
    </row>
    <row r="546" spans="1:8" x14ac:dyDescent="0.3">
      <c r="A546" s="1">
        <v>545</v>
      </c>
      <c r="B546" s="2">
        <v>4.360000000000003</v>
      </c>
      <c r="C546" s="3">
        <f>86.5697462428463*(-PI()/180)</f>
        <v>-1.5109271045536594</v>
      </c>
      <c r="D546" s="3">
        <v>135.04307115496312</v>
      </c>
      <c r="E546" s="3">
        <v>0.58561399248576129</v>
      </c>
      <c r="F546" s="3">
        <v>0.60289720040987171</v>
      </c>
      <c r="G546" s="3">
        <f>-88.0000377146615*(-PI()/180)</f>
        <v>1.5358904000000295</v>
      </c>
      <c r="H546" s="3">
        <f>-400.000000000001*(-PI()/180)</f>
        <v>6.981317007977335</v>
      </c>
    </row>
    <row r="547" spans="1:8" x14ac:dyDescent="0.3">
      <c r="A547" s="1">
        <v>546</v>
      </c>
      <c r="B547" s="2">
        <v>4.3618799999999318</v>
      </c>
      <c r="C547" s="3">
        <f>86.2183988964041*(-PI()/180)</f>
        <v>-1.5047949365400974</v>
      </c>
      <c r="D547" s="3">
        <v>135.20575961049545</v>
      </c>
      <c r="E547" s="3">
        <v>0.58547268565380306</v>
      </c>
      <c r="F547" s="3">
        <v>0.60275542990993281</v>
      </c>
      <c r="G547" s="3">
        <f>-89.5040383599677*(-PI()/180)</f>
        <v>1.5621401632127416</v>
      </c>
      <c r="H547" s="3">
        <f>-399.999999974102*(-PI()/180)</f>
        <v>6.9813170075253135</v>
      </c>
    </row>
    <row r="548" spans="1:8" x14ac:dyDescent="0.3">
      <c r="A548" s="1">
        <v>547</v>
      </c>
      <c r="B548" s="2">
        <v>4.371884999999553</v>
      </c>
      <c r="C548" s="3">
        <f>84.0236176334482*(-PI()/180)</f>
        <v>-1.4664887771404376</v>
      </c>
      <c r="D548" s="3">
        <v>136.05709650527805</v>
      </c>
      <c r="E548" s="3">
        <v>0.58472308294173647</v>
      </c>
      <c r="F548" s="3">
        <v>0.6019852217635322</v>
      </c>
      <c r="G548" s="3">
        <f>-97.5080417482719*(-PI()/180)</f>
        <v>1.7018363756794335</v>
      </c>
      <c r="H548" s="3">
        <f>-399.999999998727*(-PI()/180)</f>
        <v>6.9813170079550941</v>
      </c>
    </row>
    <row r="549" spans="1:8" x14ac:dyDescent="0.3">
      <c r="A549" s="1">
        <v>548</v>
      </c>
      <c r="B549" s="2">
        <v>4.3818949999991741</v>
      </c>
      <c r="C549" s="3">
        <f>81.0057214418769*(-PI()/180)</f>
        <v>-1.4138165521141206</v>
      </c>
      <c r="D549" s="3">
        <v>136.88445729638704</v>
      </c>
      <c r="E549" s="3">
        <v>0.58397350180115404</v>
      </c>
      <c r="F549" s="3">
        <v>0.60119167117088756</v>
      </c>
      <c r="G549" s="3">
        <f>-105.516045168532*(-PI()/180)</f>
        <v>1.8416024018739434</v>
      </c>
      <c r="H549" s="3">
        <f>-399.999999917476*(-PI()/180)</f>
        <v>6.9813170065369956</v>
      </c>
    </row>
    <row r="550" spans="1:8" x14ac:dyDescent="0.3">
      <c r="A550" s="1">
        <v>549</v>
      </c>
      <c r="B550" s="2">
        <v>4.3918962484402968</v>
      </c>
      <c r="C550" s="3">
        <f>79.0358237705924*(-PI()/180)</f>
        <v>-1.3794353518228373</v>
      </c>
      <c r="D550" s="3">
        <v>137.69232869584354</v>
      </c>
      <c r="E550" s="3">
        <v>0.58321992860455918</v>
      </c>
      <c r="F550" s="3">
        <v>0.60037832837915683</v>
      </c>
      <c r="G550" s="3">
        <f>-113.517047409109*(-PI()/180)</f>
        <v>1.9812462344314459</v>
      </c>
      <c r="H550" s="3">
        <f>-399.999999953718*(-PI()/180)</f>
        <v>6.9813170071695376</v>
      </c>
    </row>
    <row r="551" spans="1:8" x14ac:dyDescent="0.3">
      <c r="A551" s="1">
        <v>550</v>
      </c>
      <c r="B551" s="2">
        <v>4.400000000000003</v>
      </c>
      <c r="C551" s="3">
        <f>77.8190909565566*(-PI()/180)</f>
        <v>-1.3581993581008569</v>
      </c>
      <c r="D551" s="3">
        <v>138.32931692793784</v>
      </c>
      <c r="E551" s="3">
        <v>0.58260953507045898</v>
      </c>
      <c r="F551" s="3">
        <v>0.59970041162637888</v>
      </c>
      <c r="G551" s="3">
        <f>-120.000051429083*(-PI()/180)</f>
        <v>2.0943960000000295</v>
      </c>
      <c r="H551" s="3">
        <f>-400.000000000001*(-PI()/180)</f>
        <v>6.9813170079773332</v>
      </c>
    </row>
    <row r="552" spans="1:8" x14ac:dyDescent="0.3">
      <c r="A552" s="1">
        <v>551</v>
      </c>
      <c r="B552" s="2">
        <v>4.4019056242206815</v>
      </c>
      <c r="C552" s="3">
        <f>77.3951734043696*(-PI()/180)</f>
        <v>-1.3508006010581983</v>
      </c>
      <c r="D552" s="3">
        <v>138.47598559405617</v>
      </c>
      <c r="E552" s="3">
        <v>0.58246688752129649</v>
      </c>
      <c r="F552" s="3">
        <v>0.59953898743183065</v>
      </c>
      <c r="G552" s="3">
        <f>-121.524551510815*(-PI()/180)</f>
        <v>2.1210035458731777</v>
      </c>
      <c r="H552" s="3">
        <f>-399.999999937395*(-PI()/180)</f>
        <v>6.9813170068846624</v>
      </c>
    </row>
    <row r="553" spans="1:8" x14ac:dyDescent="0.3">
      <c r="A553" s="1">
        <v>552</v>
      </c>
      <c r="B553" s="2">
        <v>4.4119081242203029</v>
      </c>
      <c r="C553" s="3">
        <f>75.4078912737525*(-PI()/180)</f>
        <v>-1.3161159847128816</v>
      </c>
      <c r="D553" s="3">
        <v>139.23993670614144</v>
      </c>
      <c r="E553" s="3">
        <v>0.58171238655893553</v>
      </c>
      <c r="F553" s="3">
        <v>0.59867828623544683</v>
      </c>
      <c r="G553" s="3">
        <f>-129.526554880941*(-PI()/180)</f>
        <v>2.2606648514375558</v>
      </c>
      <c r="H553" s="3">
        <f>-399.999999981492*(-PI()/180)</f>
        <v>6.981317007654285</v>
      </c>
    </row>
    <row r="554" spans="1:8" x14ac:dyDescent="0.3">
      <c r="A554" s="1">
        <v>553</v>
      </c>
      <c r="B554" s="2">
        <v>4.4219106242199242</v>
      </c>
      <c r="C554" s="3">
        <f>72.9013088772155*(-PI()/180)</f>
        <v>-1.2723678689207818</v>
      </c>
      <c r="D554" s="3">
        <v>139.97982572477312</v>
      </c>
      <c r="E554" s="3">
        <v>0.58096030342422667</v>
      </c>
      <c r="F554" s="3">
        <v>0.59779233614874627</v>
      </c>
      <c r="G554" s="3">
        <f>-137.528558283959*(-PI()/180)</f>
        <v>2.4003261575760062</v>
      </c>
      <c r="H554" s="3">
        <f>-399.999999982146*(-PI()/180)</f>
        <v>6.9813170076657007</v>
      </c>
    </row>
    <row r="555" spans="1:8" x14ac:dyDescent="0.3">
      <c r="A555" s="1">
        <v>554</v>
      </c>
      <c r="B555" s="2">
        <v>4.4319168726610467</v>
      </c>
      <c r="C555" s="3">
        <f>69.9918852839843*(-PI()/180)</f>
        <v>-1.2215888478836932</v>
      </c>
      <c r="D555" s="3">
        <v>140.69193713446228</v>
      </c>
      <c r="E555" s="3">
        <v>0.580213643218501</v>
      </c>
      <c r="F555" s="3">
        <v>0.5968855186210712</v>
      </c>
      <c r="G555" s="3">
        <f>-145.533560505604*(-PI()/180)</f>
        <v>2.5400398029731792</v>
      </c>
      <c r="H555" s="3">
        <f>-399.999999950823*(-PI()/180)</f>
        <v>6.9813170071190216</v>
      </c>
    </row>
    <row r="556" spans="1:8" x14ac:dyDescent="0.3">
      <c r="A556" s="1">
        <v>555</v>
      </c>
      <c r="B556" s="2">
        <v>4.4400000000000031</v>
      </c>
      <c r="C556" s="3">
        <f>68.7531789197402*(-PI()/180)</f>
        <v>-1.1999693433622241</v>
      </c>
      <c r="D556" s="3">
        <v>141.25571827081293</v>
      </c>
      <c r="E556" s="3">
        <v>0.57960552070700444</v>
      </c>
      <c r="F556" s="3">
        <v>0.59613432714581094</v>
      </c>
      <c r="G556" s="3">
        <f>-152.000065143505*(-PI()/180)</f>
        <v>2.6529016000000327</v>
      </c>
      <c r="H556" s="3">
        <f>-400.000000000001*(-PI()/180)</f>
        <v>6.9813170079773332</v>
      </c>
    </row>
    <row r="557" spans="1:8" x14ac:dyDescent="0.3">
      <c r="A557" s="1">
        <v>556</v>
      </c>
      <c r="B557" s="2">
        <v>4.4419231242206809</v>
      </c>
      <c r="C557" s="3">
        <f>67.4783441865449*(-PI()/180)</f>
        <v>-1.1777192798491831</v>
      </c>
      <c r="D557" s="3">
        <v>141.38619099420339</v>
      </c>
      <c r="E557" s="3">
        <v>0.57946266040398586</v>
      </c>
      <c r="F557" s="3">
        <v>0.59595386514024018</v>
      </c>
      <c r="G557" s="3">
        <f>-153.538565143111*(-PI()/180)</f>
        <v>2.6797534905350844</v>
      </c>
      <c r="H557" s="3">
        <f>-399.999999933168*(-PI()/180)</f>
        <v>6.9813170068108752</v>
      </c>
    </row>
    <row r="558" spans="1:8" x14ac:dyDescent="0.3">
      <c r="A558" s="1">
        <v>557</v>
      </c>
      <c r="B558" s="2">
        <v>4.451933124220302</v>
      </c>
      <c r="C558" s="3">
        <f>66.5703302670975*(-PI()/180)</f>
        <v>-1.1618714473008882</v>
      </c>
      <c r="D558" s="3">
        <v>142.05803979400793</v>
      </c>
      <c r="E558" s="3">
        <v>0.57871269323998242</v>
      </c>
      <c r="F558" s="3">
        <v>0.59500076181098382</v>
      </c>
      <c r="G558" s="3">
        <f>-161.546568605979*(-PI()/180)</f>
        <v>2.8195195174732444</v>
      </c>
      <c r="H558" s="3">
        <f>-399.999999936049*(-PI()/180)</f>
        <v>6.981317006861155</v>
      </c>
    </row>
    <row r="559" spans="1:8" x14ac:dyDescent="0.3">
      <c r="A559" s="1">
        <v>558</v>
      </c>
      <c r="B559" s="2">
        <v>4.4619412484406737</v>
      </c>
      <c r="C559" s="3">
        <f>63.8273004867141*(-PI()/180)</f>
        <v>-1.11399654615294</v>
      </c>
      <c r="D559" s="3">
        <v>142.70920023986284</v>
      </c>
      <c r="E559" s="3">
        <v>0.57796417840702952</v>
      </c>
      <c r="F559" s="3">
        <v>0.59402361279963556</v>
      </c>
      <c r="G559" s="3">
        <f>-169.553071417136*(-PI()/180)</f>
        <v>2.9592593530981186</v>
      </c>
      <c r="H559" s="3">
        <f>-399.999999970339*(-PI()/180)</f>
        <v>6.9813170074596425</v>
      </c>
    </row>
    <row r="560" spans="1:8" x14ac:dyDescent="0.3">
      <c r="A560" s="1">
        <v>559</v>
      </c>
      <c r="B560" s="2">
        <v>4.4719443726610457</v>
      </c>
      <c r="C560" s="3">
        <f>61.7687277173136*(-PI()/180)</f>
        <v>-1.0780676734350032</v>
      </c>
      <c r="D560" s="3">
        <v>143.33781362427283</v>
      </c>
      <c r="E560" s="3">
        <v>0.57721152312753543</v>
      </c>
      <c r="F560" s="3">
        <v>0.59302683921757371</v>
      </c>
      <c r="G560" s="3">
        <f>-177.555574188216*(-PI()/180)</f>
        <v>3.0989293748534248</v>
      </c>
      <c r="H560" s="3">
        <f>-399.999999949998*(-PI()/180)</f>
        <v>6.9813170071046118</v>
      </c>
    </row>
    <row r="561" spans="1:8" x14ac:dyDescent="0.3">
      <c r="A561" s="1">
        <v>560</v>
      </c>
      <c r="B561" s="2">
        <v>4.4800000000000031</v>
      </c>
      <c r="C561" s="3">
        <f>59.2517693142263*(-PI()/180)</f>
        <v>-1.0341384621653922</v>
      </c>
      <c r="D561" s="3">
        <v>143.81607089486005</v>
      </c>
      <c r="E561" s="3">
        <v>0.57661458489023731</v>
      </c>
      <c r="F561" s="3">
        <v>0.59221314520753909</v>
      </c>
      <c r="G561" s="3">
        <f>-184.000078857927*(-PI()/180)</f>
        <v>3.2114072000000391</v>
      </c>
      <c r="H561" s="3">
        <f>-400.000000000001*(-PI()/180)</f>
        <v>6.9813170079773315</v>
      </c>
    </row>
    <row r="562" spans="1:8" x14ac:dyDescent="0.3">
      <c r="A562" s="1">
        <v>561</v>
      </c>
      <c r="B562" s="2">
        <v>4.4819524999999292</v>
      </c>
      <c r="C562" s="3">
        <f>59.5359816954561*(-PI()/180)</f>
        <v>-1.0390989039927856</v>
      </c>
      <c r="D562" s="3">
        <v>143.93079395356429</v>
      </c>
      <c r="E562" s="3">
        <v>0.57646957886088301</v>
      </c>
      <c r="F562" s="3">
        <v>0.59201379199524151</v>
      </c>
      <c r="G562" s="3">
        <f>-185.562079578121*(-PI()/180)</f>
        <v>3.2386692554859389</v>
      </c>
      <c r="H562" s="3">
        <f>-399.999999994055*(-PI()/180)</f>
        <v>6.981317007873554</v>
      </c>
    </row>
    <row r="563" spans="1:8" x14ac:dyDescent="0.3">
      <c r="A563" s="1">
        <v>562</v>
      </c>
      <c r="B563" s="2">
        <v>4.4919574999995504</v>
      </c>
      <c r="C563" s="3">
        <f>57.7506212505209*(-PI()/180)</f>
        <v>-1.0079384858937952</v>
      </c>
      <c r="D563" s="3">
        <v>144.51577090436618</v>
      </c>
      <c r="E563" s="3">
        <v>0.57571897989220078</v>
      </c>
      <c r="F563" s="3">
        <v>0.59097131168795791</v>
      </c>
      <c r="G563" s="3">
        <f>-193.566083006039*(-PI()/180)</f>
        <v>3.3783654686440223</v>
      </c>
      <c r="H563" s="3">
        <f>-399.999999994254*(-PI()/180)</f>
        <v>6.9813170078770241</v>
      </c>
    </row>
    <row r="564" spans="1:8" x14ac:dyDescent="0.3">
      <c r="A564" s="1">
        <v>563</v>
      </c>
      <c r="B564" s="2">
        <v>4.5019599999991717</v>
      </c>
      <c r="C564" s="3">
        <f>55.111716216845*(-PI()/180)</f>
        <v>-0.96188090440869844</v>
      </c>
      <c r="D564" s="3">
        <v>145.07797761781072</v>
      </c>
      <c r="E564" s="3">
        <v>0.57497117884458049</v>
      </c>
      <c r="F564" s="3">
        <v>0.58990734741582052</v>
      </c>
      <c r="G564" s="3">
        <f>-199.726770843395*(-PI()/180)</f>
        <v>3.4858897555934627</v>
      </c>
      <c r="H564" s="3">
        <f>-399.999999926716*(-PI()/180)</f>
        <v>6.9813170066982675</v>
      </c>
    </row>
    <row r="565" spans="1:8" x14ac:dyDescent="0.3">
      <c r="A565" s="1">
        <v>564</v>
      </c>
      <c r="B565" s="2">
        <v>4.5119687484402942</v>
      </c>
      <c r="C565" s="3">
        <f>55.8912090806529*(-PI()/180)</f>
        <v>-0.97548562137794659</v>
      </c>
      <c r="D565" s="3">
        <v>145.63384606364195</v>
      </c>
      <c r="E565" s="3">
        <v>0.57422786790305247</v>
      </c>
      <c r="F565" s="3">
        <v>0.58883102699830991</v>
      </c>
      <c r="G565" s="3">
        <f>-200.000085763601*(-PI()/180)</f>
        <v>3.4906600008458746</v>
      </c>
      <c r="H565" s="3">
        <f>-399.999999942682*(-PI()/180)</f>
        <v>6.9813170069769326</v>
      </c>
    </row>
    <row r="566" spans="1:8" x14ac:dyDescent="0.3">
      <c r="A566" s="1">
        <v>565</v>
      </c>
      <c r="B566" s="2">
        <v>4.5200000000000031</v>
      </c>
      <c r="C566" s="3">
        <f>56.308697181205*(-PI()/180)</f>
        <v>-0.98277216332047823</v>
      </c>
      <c r="D566" s="3">
        <v>146.0791949965934</v>
      </c>
      <c r="E566" s="3">
        <v>0.57364093807152117</v>
      </c>
      <c r="F566" s="3">
        <v>0.58796104784191994</v>
      </c>
      <c r="G566" s="3">
        <f>-200.000085715136*(-PI()/180)</f>
        <v>3.4906599999999997</v>
      </c>
      <c r="H566" s="3">
        <f>-400.000000000001*(-PI()/180)</f>
        <v>6.9813170079773323</v>
      </c>
    </row>
    <row r="567" spans="1:8" x14ac:dyDescent="0.3">
      <c r="A567" s="1">
        <v>566</v>
      </c>
      <c r="B567" s="2">
        <v>4.5219749999999284</v>
      </c>
      <c r="C567" s="3">
        <f>57.3587404260962*(-PI()/180)</f>
        <v>-1.0010988752321544</v>
      </c>
      <c r="D567" s="3">
        <v>146.19076936512101</v>
      </c>
      <c r="E567" s="3">
        <v>0.57350360531050337</v>
      </c>
      <c r="F567" s="3">
        <v>0.58774330977016243</v>
      </c>
      <c r="G567" s="3">
        <f>-200.00008573257*(-PI()/180)</f>
        <v>3.4906600003042851</v>
      </c>
      <c r="H567" s="3">
        <f>-399.999999967498*(-PI()/180)</f>
        <v>6.981317007410043</v>
      </c>
    </row>
    <row r="568" spans="1:8" x14ac:dyDescent="0.3">
      <c r="A568" s="1">
        <v>567</v>
      </c>
      <c r="B568" s="2">
        <v>4.5319799999995496</v>
      </c>
      <c r="C568" s="3">
        <f>55.9382560371897*(-PI()/180)</f>
        <v>-0.97630674567255549</v>
      </c>
      <c r="D568" s="3">
        <v>146.74149015606264</v>
      </c>
      <c r="E568" s="3">
        <v>0.57279913134058302</v>
      </c>
      <c r="F568" s="3">
        <v>0.58664648001889652</v>
      </c>
      <c r="G568" s="3">
        <f>-200.000085663855*(-PI()/180)</f>
        <v>3.4906599991049725</v>
      </c>
      <c r="H568" s="3">
        <f>-399.999999944176*(-PI()/180)</f>
        <v>6.981317007002998</v>
      </c>
    </row>
    <row r="569" spans="1:8" x14ac:dyDescent="0.3">
      <c r="A569" s="1">
        <v>568</v>
      </c>
      <c r="B569" s="2">
        <v>4.5419899999991706</v>
      </c>
      <c r="C569" s="3">
        <f>55.962294697128*(-PI()/180)</f>
        <v>-0.97672629943624611</v>
      </c>
      <c r="D569" s="3">
        <v>147.29725948999803</v>
      </c>
      <c r="E569" s="3">
        <v>0.57208698020091509</v>
      </c>
      <c r="F569" s="3">
        <v>0.58554825316099424</v>
      </c>
      <c r="G569" s="3">
        <f>-200.000085763408*(-PI()/180)</f>
        <v>3.4906600008425102</v>
      </c>
      <c r="H569" s="3">
        <f>-399.999999975069*(-PI()/180)</f>
        <v>6.9813170075421827</v>
      </c>
    </row>
    <row r="570" spans="1:8" x14ac:dyDescent="0.3">
      <c r="A570" s="1">
        <v>569</v>
      </c>
      <c r="B570" s="2">
        <v>4.5519949999987919</v>
      </c>
      <c r="C570" s="3">
        <f>55.6389046010336*(-PI()/180)</f>
        <v>-0.97108207749105802</v>
      </c>
      <c r="D570" s="3">
        <v>147.84976102154212</v>
      </c>
      <c r="E570" s="3">
        <v>0.57138887447633169</v>
      </c>
      <c r="F570" s="3">
        <v>0.58444426175631659</v>
      </c>
      <c r="G570" s="3">
        <f>-200.000085707178*(-PI()/180)</f>
        <v>3.4906599998611023</v>
      </c>
      <c r="H570" s="3">
        <f>-399.9999999545*(-PI()/180)</f>
        <v>6.9813170071831943</v>
      </c>
    </row>
    <row r="571" spans="1:8" x14ac:dyDescent="0.3">
      <c r="A571" s="1">
        <v>570</v>
      </c>
      <c r="B571" s="2">
        <v>4.5600000000000032</v>
      </c>
      <c r="C571" s="3">
        <f>55.5984681571598*(-PI()/180)</f>
        <v>-0.97037632840766341</v>
      </c>
      <c r="D571" s="3">
        <v>148.29472142150604</v>
      </c>
      <c r="E571" s="3">
        <v>0.57083484212903324</v>
      </c>
      <c r="F571" s="3">
        <v>0.58355632371257182</v>
      </c>
      <c r="G571" s="3">
        <f>-200.000085715136*(-PI()/180)</f>
        <v>3.4906599999999992</v>
      </c>
      <c r="H571" s="3">
        <f>-400.000000000001*(-PI()/180)</f>
        <v>6.981317007977335</v>
      </c>
    </row>
    <row r="572" spans="1:8" x14ac:dyDescent="0.3">
      <c r="A572" s="1">
        <v>571</v>
      </c>
      <c r="B572" s="2">
        <v>4.5620024999999274</v>
      </c>
      <c r="C572" s="3">
        <f>55.6379325648252*(-PI()/180)</f>
        <v>-0.97106511225877268</v>
      </c>
      <c r="D572" s="3">
        <v>148.40607542678728</v>
      </c>
      <c r="E572" s="3">
        <v>0.57069716629684741</v>
      </c>
      <c r="F572" s="3">
        <v>0.58333355532874342</v>
      </c>
      <c r="G572" s="3">
        <f>-200.000085688471*(-PI()/180)</f>
        <v>3.4906599995346026</v>
      </c>
      <c r="H572" s="3">
        <f>-399.999999982241*(-PI()/180)</f>
        <v>6.9813170076673678</v>
      </c>
    </row>
    <row r="573" spans="1:8" x14ac:dyDescent="0.3">
      <c r="A573" s="1">
        <v>572</v>
      </c>
      <c r="B573" s="2">
        <v>4.5720099999995485</v>
      </c>
      <c r="C573" s="3">
        <f>55.4450174197038*(-PI()/180)</f>
        <v>-0.96769810779944199</v>
      </c>
      <c r="D573" s="3">
        <v>148.9620408458284</v>
      </c>
      <c r="E573" s="3">
        <v>0.57001692843944252</v>
      </c>
      <c r="F573" s="3">
        <v>0.58221521806860455</v>
      </c>
      <c r="G573" s="3">
        <f>-200.000085710784*(-PI()/180)</f>
        <v>3.4906599999240497</v>
      </c>
      <c r="H573" s="3">
        <f>-399.999999995103*(-PI()/180)</f>
        <v>6.9813170078918434</v>
      </c>
    </row>
    <row r="574" spans="1:8" x14ac:dyDescent="0.3">
      <c r="A574" s="1">
        <v>573</v>
      </c>
      <c r="B574" s="2">
        <v>4.5820124999991698</v>
      </c>
      <c r="C574" s="3">
        <f>55.6236650436953*(-PI()/180)</f>
        <v>-0.97081609703895777</v>
      </c>
      <c r="D574" s="3">
        <v>149.51732363035634</v>
      </c>
      <c r="E574" s="3">
        <v>0.56934926291110888</v>
      </c>
      <c r="F574" s="3">
        <v>0.58109401292200236</v>
      </c>
      <c r="G574" s="3">
        <f>-200.00008573399*(-PI()/180)</f>
        <v>3.4906600003290609</v>
      </c>
      <c r="H574" s="3">
        <f>-399.999999958533*(-PI()/180)</f>
        <v>6.9813170072535833</v>
      </c>
    </row>
    <row r="575" spans="1:8" x14ac:dyDescent="0.3">
      <c r="A575" s="1">
        <v>574</v>
      </c>
      <c r="B575" s="2">
        <v>4.5920224999987909</v>
      </c>
      <c r="C575" s="3">
        <f>55.7792033415262*(-PI()/180)</f>
        <v>-0.97353075244905463</v>
      </c>
      <c r="D575" s="3">
        <v>150.07280884143302</v>
      </c>
      <c r="E575" s="3">
        <v>0.56869177236737134</v>
      </c>
      <c r="F575" s="3">
        <v>0.57996171406713148</v>
      </c>
      <c r="G575" s="3">
        <f>-200.000085711646*(-PI()/180)</f>
        <v>3.4906599999390928</v>
      </c>
      <c r="H575" s="3">
        <f>-399.999999971851*(-PI()/180)</f>
        <v>6.9813170074860302</v>
      </c>
    </row>
    <row r="576" spans="1:8" x14ac:dyDescent="0.3">
      <c r="A576" s="1">
        <v>575</v>
      </c>
      <c r="B576" s="2">
        <v>4.6000000000000032</v>
      </c>
      <c r="C576" s="3">
        <f>55.578889998968*(-PI()/180)</f>
        <v>-0.97003462508573857</v>
      </c>
      <c r="D576" s="3">
        <v>150.51430824580822</v>
      </c>
      <c r="E576" s="3">
        <v>0.56818034875880052</v>
      </c>
      <c r="F576" s="3">
        <v>0.57905467035303959</v>
      </c>
      <c r="G576" s="3">
        <f>-200.000085715136*(-PI()/180)</f>
        <v>3.4906600000000001</v>
      </c>
      <c r="H576" s="3">
        <f>-400.000000000001*(-PI()/180)</f>
        <v>6.9813170079773315</v>
      </c>
    </row>
    <row r="577" spans="1:8" x14ac:dyDescent="0.3">
      <c r="A577" s="1">
        <v>576</v>
      </c>
      <c r="B577" s="2">
        <v>4.6020224999999266</v>
      </c>
      <c r="C577" s="3">
        <f>55.5403589684103*(-PI()/180)</f>
        <v>-0.96936213173832164</v>
      </c>
      <c r="D577" s="3">
        <v>150.62656008299447</v>
      </c>
      <c r="E577" s="3">
        <v>0.56805071798031159</v>
      </c>
      <c r="F577" s="3">
        <v>0.57882408226128079</v>
      </c>
      <c r="G577" s="3">
        <f>-200.000085773193*(-PI()/180)</f>
        <v>3.490660001013282</v>
      </c>
      <c r="H577" s="3">
        <f>-399.999999981542*(-PI()/180)</f>
        <v>6.981317007655174</v>
      </c>
    </row>
    <row r="578" spans="1:8" x14ac:dyDescent="0.3">
      <c r="A578" s="1">
        <v>577</v>
      </c>
      <c r="B578" s="2">
        <v>4.6120318726617997</v>
      </c>
      <c r="C578" s="3">
        <f>55.3704758151705*(-PI()/180)</f>
        <v>-0.96639711137061723</v>
      </c>
      <c r="D578" s="3">
        <v>151.18125196146087</v>
      </c>
      <c r="E578" s="3">
        <v>0.56741828174918751</v>
      </c>
      <c r="F578" s="3">
        <v>0.57767928034464378</v>
      </c>
      <c r="G578" s="3">
        <f>-200.000085713836*(-PI()/180)</f>
        <v>3.4906599999773107</v>
      </c>
      <c r="H578" s="3">
        <f>-399.999999928458*(-PI()/180)</f>
        <v>6.9813170067286769</v>
      </c>
    </row>
    <row r="579" spans="1:8" x14ac:dyDescent="0.3">
      <c r="A579" s="1">
        <v>578</v>
      </c>
      <c r="B579" s="2">
        <v>4.6220481211029218</v>
      </c>
      <c r="C579" s="3">
        <f>55.009816417203*(-PI()/180)</f>
        <v>-0.96010241739782287</v>
      </c>
      <c r="D579" s="3">
        <v>151.73652583744823</v>
      </c>
      <c r="E579" s="3">
        <v>0.56679298331260541</v>
      </c>
      <c r="F579" s="3">
        <v>0.57652840768569691</v>
      </c>
      <c r="G579" s="3">
        <f>-200.000085690387*(-PI()/180)</f>
        <v>3.4906599995680523</v>
      </c>
      <c r="H579" s="3">
        <f>-399.999999966186*(-PI()/180)</f>
        <v>6.9813170073871538</v>
      </c>
    </row>
    <row r="580" spans="1:8" x14ac:dyDescent="0.3">
      <c r="A580" s="1">
        <v>579</v>
      </c>
      <c r="B580" s="2">
        <v>4.632055621102543</v>
      </c>
      <c r="C580" s="3">
        <f>55.0663985426882*(-PI()/180)</f>
        <v>-0.96108996178531669</v>
      </c>
      <c r="D580" s="3">
        <v>152.29194255603826</v>
      </c>
      <c r="E580" s="3">
        <v>0.56618015580214076</v>
      </c>
      <c r="F580" s="3">
        <v>0.57537272327074784</v>
      </c>
      <c r="G580" s="3">
        <f>-200.000085723693*(-PI()/180)</f>
        <v>3.4906600001493504</v>
      </c>
      <c r="H580" s="3">
        <f>-399.999999996989*(-PI()/180)</f>
        <v>6.9813170079247699</v>
      </c>
    </row>
    <row r="581" spans="1:8" x14ac:dyDescent="0.3">
      <c r="A581" s="1">
        <v>580</v>
      </c>
      <c r="B581" s="2">
        <v>4.6400000000000032</v>
      </c>
      <c r="C581" s="3">
        <f>55.5722369429694*(-PI()/180)</f>
        <v>-0.96991850735324492</v>
      </c>
      <c r="D581" s="3">
        <v>152.73268010057592</v>
      </c>
      <c r="E581" s="3">
        <v>0.5657019858681851</v>
      </c>
      <c r="F581" s="3">
        <v>0.57445088705148539</v>
      </c>
      <c r="G581" s="3">
        <f>-200.000085715136*(-PI()/180)</f>
        <v>3.4906600000000005</v>
      </c>
      <c r="H581" s="3">
        <f>-400.000000000001*(-PI()/180)</f>
        <v>6.981317007977335</v>
      </c>
    </row>
    <row r="582" spans="1:8" x14ac:dyDescent="0.3">
      <c r="A582" s="1">
        <v>581</v>
      </c>
      <c r="B582" s="2">
        <v>4.6420631242206758</v>
      </c>
      <c r="C582" s="3">
        <f>54.5688465943118*(-PI()/180)</f>
        <v>-0.9524060420864352</v>
      </c>
      <c r="D582" s="3">
        <v>152.84671827015893</v>
      </c>
      <c r="E582" s="3">
        <v>0.56557883787082786</v>
      </c>
      <c r="F582" s="3">
        <v>0.57421118260952286</v>
      </c>
      <c r="G582" s="3">
        <f>-200.000085697266*(-PI()/180)</f>
        <v>3.4906599996881118</v>
      </c>
      <c r="H582" s="3">
        <f>-399.99999998647*(-PI()/180)</f>
        <v>6.9813170077411781</v>
      </c>
    </row>
    <row r="583" spans="1:8" x14ac:dyDescent="0.3">
      <c r="A583" s="1">
        <v>582</v>
      </c>
      <c r="B583" s="2">
        <v>4.6520643726617985</v>
      </c>
      <c r="C583" s="3">
        <f>54.4400043438472*(-PI()/180)</f>
        <v>-0.95015732060014957</v>
      </c>
      <c r="D583" s="3">
        <v>153.39975205844914</v>
      </c>
      <c r="E583" s="3">
        <v>0.56499181356004591</v>
      </c>
      <c r="F583" s="3">
        <v>0.57304489746342713</v>
      </c>
      <c r="G583" s="3">
        <f>-200.000085734079*(-PI()/180)</f>
        <v>3.4906600003306174</v>
      </c>
      <c r="H583" s="3">
        <f>-399.999999926515*(-PI()/180)</f>
        <v>6.9813170066947672</v>
      </c>
    </row>
    <row r="584" spans="1:8" x14ac:dyDescent="0.3">
      <c r="A584" s="1">
        <v>583</v>
      </c>
      <c r="B584" s="2">
        <v>4.6620674968821705</v>
      </c>
      <c r="C584" s="3">
        <f>55.0152200518981*(-PI()/180)</f>
        <v>-0.96019672861482785</v>
      </c>
      <c r="D584" s="3">
        <v>153.95478686114976</v>
      </c>
      <c r="E584" s="3">
        <v>0.56441310181891913</v>
      </c>
      <c r="F584" s="3">
        <v>0.57187269397856777</v>
      </c>
      <c r="G584" s="3">
        <f>-200.000085664616*(-PI()/180)</f>
        <v>3.4906599991182632</v>
      </c>
      <c r="H584" s="3">
        <f>-399.999999983742*(-PI()/180)</f>
        <v>6.9813170076935629</v>
      </c>
    </row>
    <row r="585" spans="1:8" x14ac:dyDescent="0.3">
      <c r="A585" s="1">
        <v>584</v>
      </c>
      <c r="B585" s="2">
        <v>4.6720743695440436</v>
      </c>
      <c r="C585" s="3">
        <f>55.6559178843308*(-PI()/180)</f>
        <v>-0.97137901530116966</v>
      </c>
      <c r="D585" s="3">
        <v>154.50769520448884</v>
      </c>
      <c r="E585" s="3">
        <v>0.56384861971833433</v>
      </c>
      <c r="F585" s="3">
        <v>0.5706947739680257</v>
      </c>
      <c r="G585" s="3">
        <f>-200.000085671204*(-PI()/180)</f>
        <v>3.4906599992332383</v>
      </c>
      <c r="H585" s="3">
        <f>-399.999999945102*(-PI()/180)</f>
        <v>6.9813170070191708</v>
      </c>
    </row>
    <row r="586" spans="1:8" x14ac:dyDescent="0.3">
      <c r="A586" s="1">
        <v>585</v>
      </c>
      <c r="B586" s="2">
        <v>4.6800000000000033</v>
      </c>
      <c r="C586" s="3">
        <f>55.7599889605572*(-PI()/180)</f>
        <v>-0.97319539823741408</v>
      </c>
      <c r="D586" s="3">
        <v>154.94697884089109</v>
      </c>
      <c r="E586" s="3">
        <v>0.56340497071451856</v>
      </c>
      <c r="F586" s="3">
        <v>0.56975946493460361</v>
      </c>
      <c r="G586" s="3">
        <f>-200.000085715136*(-PI()/180)</f>
        <v>3.4906599999999997</v>
      </c>
      <c r="H586" s="3">
        <f>-400.000000000001*(-PI()/180)</f>
        <v>6.9813170079773323</v>
      </c>
    </row>
    <row r="587" spans="1:8" x14ac:dyDescent="0.3">
      <c r="A587" s="1">
        <v>586</v>
      </c>
      <c r="B587" s="2">
        <v>4.6820799999999245</v>
      </c>
      <c r="C587" s="3">
        <f>54.3150568086914*(-PI()/180)</f>
        <v>-0.94797657471942942</v>
      </c>
      <c r="D587" s="3">
        <v>155.06186675319029</v>
      </c>
      <c r="E587" s="3">
        <v>0.56329217888617367</v>
      </c>
      <c r="F587" s="3">
        <v>0.56951290953996236</v>
      </c>
      <c r="G587" s="3">
        <f>-200.000085730251*(-PI()/180)</f>
        <v>3.4906600002638015</v>
      </c>
      <c r="H587" s="3">
        <f>-399.999999950627*(-PI()/180)</f>
        <v>6.9813170071155914</v>
      </c>
    </row>
    <row r="588" spans="1:8" x14ac:dyDescent="0.3">
      <c r="A588" s="1">
        <v>587</v>
      </c>
      <c r="B588" s="2">
        <v>4.6920874999995457</v>
      </c>
      <c r="C588" s="3">
        <f>55.5384127762189*(-PI()/180)</f>
        <v>-0.96932816427670432</v>
      </c>
      <c r="D588" s="3">
        <v>155.61645005054464</v>
      </c>
      <c r="E588" s="3">
        <v>0.56274931952741136</v>
      </c>
      <c r="F588" s="3">
        <v>0.56832319159408318</v>
      </c>
      <c r="G588" s="3">
        <f>-200.000085714718*(-PI()/180)</f>
        <v>3.4906599999927117</v>
      </c>
      <c r="H588" s="3">
        <f>-400.000000008923*(-PI()/180)</f>
        <v>6.9813170081330496</v>
      </c>
    </row>
    <row r="589" spans="1:8" x14ac:dyDescent="0.3">
      <c r="A589" s="1">
        <v>588</v>
      </c>
      <c r="B589" s="2">
        <v>4.7020956242199174</v>
      </c>
      <c r="C589" s="3">
        <f>55.3889795441559*(-PI()/180)</f>
        <v>-0.96672006236530916</v>
      </c>
      <c r="D589" s="3">
        <v>156.17119203332578</v>
      </c>
      <c r="E589" s="3">
        <v>0.56221583515335261</v>
      </c>
      <c r="F589" s="3">
        <v>0.56712891209021743</v>
      </c>
      <c r="G589" s="3">
        <f>-200.000085671884*(-PI()/180)</f>
        <v>3.4906599992451177</v>
      </c>
      <c r="H589" s="3">
        <f>-399.999999967413*(-PI()/180)</f>
        <v>6.9813170074085678</v>
      </c>
    </row>
    <row r="590" spans="1:8" x14ac:dyDescent="0.3">
      <c r="A590" s="1">
        <v>589</v>
      </c>
      <c r="B590" s="2">
        <v>4.7121012484402893</v>
      </c>
      <c r="C590" s="3">
        <f>55.5428028478444*(-PI()/180)</f>
        <v>-0.96940478548096864</v>
      </c>
      <c r="D590" s="3">
        <v>156.72576966707896</v>
      </c>
      <c r="E590" s="3">
        <v>0.56169518341864111</v>
      </c>
      <c r="F590" s="3">
        <v>0.56592959758093397</v>
      </c>
      <c r="G590" s="3">
        <f>-200.0000857157*(-PI()/180)</f>
        <v>3.4906600000098518</v>
      </c>
      <c r="H590" s="3">
        <f>-399.999999997422*(-PI()/180)</f>
        <v>6.981317007932315</v>
      </c>
    </row>
    <row r="591" spans="1:8" x14ac:dyDescent="0.3">
      <c r="A591" s="1">
        <v>590</v>
      </c>
      <c r="B591" s="2">
        <v>4.7200000000000033</v>
      </c>
      <c r="C591" s="3">
        <f>55.1558228476611*(-PI()/180)</f>
        <v>-0.96265071033840133</v>
      </c>
      <c r="D591" s="3">
        <v>157.16366587011339</v>
      </c>
      <c r="E591" s="3">
        <v>0.56129258695263839</v>
      </c>
      <c r="F591" s="3">
        <v>0.56497923673873285</v>
      </c>
      <c r="G591" s="3">
        <f>-200.000085715136*(-PI()/180)</f>
        <v>3.4906599999999997</v>
      </c>
      <c r="H591" s="3">
        <f>-400.000000000001*(-PI()/180)</f>
        <v>6.9813170079773315</v>
      </c>
    </row>
    <row r="592" spans="1:8" x14ac:dyDescent="0.3">
      <c r="A592" s="1">
        <v>591</v>
      </c>
      <c r="B592" s="2">
        <v>4.7221049999999236</v>
      </c>
      <c r="C592" s="3">
        <f>55.5093736254009*(-PI()/180)</f>
        <v>-0.9688213354829478</v>
      </c>
      <c r="D592" s="3">
        <v>157.28031387672746</v>
      </c>
      <c r="E592" s="3">
        <v>0.56118687749513074</v>
      </c>
      <c r="F592" s="3">
        <v>0.56472504826927772</v>
      </c>
      <c r="G592" s="3">
        <f>-200.000085723633*(-PI()/180)</f>
        <v>3.490660000148301</v>
      </c>
      <c r="H592" s="3">
        <f>-399.999999965207*(-PI()/180)</f>
        <v>6.9813170073700688</v>
      </c>
    </row>
    <row r="593" spans="1:8" x14ac:dyDescent="0.3">
      <c r="A593" s="1">
        <v>592</v>
      </c>
      <c r="B593" s="2">
        <v>4.7321143726617967</v>
      </c>
      <c r="C593" s="3">
        <f>53.2713391873329*(-PI()/180)</f>
        <v>-0.92976026576564008</v>
      </c>
      <c r="D593" s="3">
        <v>157.83017317279231</v>
      </c>
      <c r="E593" s="3">
        <v>0.56069584044954168</v>
      </c>
      <c r="F593" s="3">
        <v>0.56351831537384578</v>
      </c>
      <c r="G593" s="3">
        <f>-200.000085718362*(-PI()/180)</f>
        <v>3.4906600000562999</v>
      </c>
      <c r="H593" s="3">
        <f>-399.999999964123*(-PI()/180)</f>
        <v>6.9813170073511399</v>
      </c>
    </row>
    <row r="594" spans="1:8" x14ac:dyDescent="0.3">
      <c r="A594" s="1">
        <v>593</v>
      </c>
      <c r="B594" s="2">
        <v>4.7421243726614177</v>
      </c>
      <c r="C594" s="3">
        <f>55.5604826183089*(-PI()/180)</f>
        <v>-0.96971335568656969</v>
      </c>
      <c r="D594" s="3">
        <v>158.3853950291624</v>
      </c>
      <c r="E594" s="3">
        <v>0.5602072284819648</v>
      </c>
      <c r="F594" s="3">
        <v>0.56230413708817018</v>
      </c>
      <c r="G594" s="3">
        <f>-200.000085705592*(-PI()/180)</f>
        <v>3.4906599998334258</v>
      </c>
      <c r="H594" s="3">
        <f>-399.999999997192*(-PI()/180)</f>
        <v>6.9813170079283031</v>
      </c>
    </row>
    <row r="595" spans="1:8" x14ac:dyDescent="0.3">
      <c r="A595" s="1">
        <v>594</v>
      </c>
      <c r="B595" s="2">
        <v>4.752129372661039</v>
      </c>
      <c r="C595" s="3">
        <f>54.7183316193246*(-PI()/180)</f>
        <v>-0.95501504795533532</v>
      </c>
      <c r="D595" s="3">
        <v>158.9405042418087</v>
      </c>
      <c r="E595" s="3">
        <v>0.55973329218355306</v>
      </c>
      <c r="F595" s="3">
        <v>0.5610854311185689</v>
      </c>
      <c r="G595" s="3">
        <f>-200.000085724635*(-PI()/180)</f>
        <v>3.4906600001657853</v>
      </c>
      <c r="H595" s="3">
        <f>-400.000000028997*(-PI()/180)</f>
        <v>6.9813170084834031</v>
      </c>
    </row>
    <row r="596" spans="1:8" x14ac:dyDescent="0.3">
      <c r="A596" s="1">
        <v>595</v>
      </c>
      <c r="B596" s="2">
        <v>4.7600000000000033</v>
      </c>
      <c r="C596" s="3">
        <f>54.2850009015817*(-PI()/180)</f>
        <v>-0.94745200018069109</v>
      </c>
      <c r="D596" s="3">
        <v>159.36505244450936</v>
      </c>
      <c r="E596" s="3">
        <v>0.55937279998356138</v>
      </c>
      <c r="F596" s="3">
        <v>0.56013208147439852</v>
      </c>
      <c r="G596" s="3">
        <f>-200.000085715136*(-PI()/180)</f>
        <v>3.4906599999999988</v>
      </c>
      <c r="H596" s="3">
        <f>-400.000000000001*(-PI()/180)</f>
        <v>6.9813170079773323</v>
      </c>
    </row>
    <row r="597" spans="1:8" x14ac:dyDescent="0.3">
      <c r="A597" s="1">
        <v>596</v>
      </c>
      <c r="B597" s="2">
        <v>4.7621324999999226</v>
      </c>
      <c r="C597" s="3">
        <f>55.635783630575*(-PI()/180)</f>
        <v>-0.97102760628069817</v>
      </c>
      <c r="D597" s="3">
        <v>159.4829852084213</v>
      </c>
      <c r="E597" s="3">
        <v>0.55927495909154512</v>
      </c>
      <c r="F597" s="3">
        <v>0.55987115623343653</v>
      </c>
      <c r="G597" s="3">
        <f>-200.000085725152*(-PI()/180)</f>
        <v>3.4906600001748096</v>
      </c>
      <c r="H597" s="3">
        <f>-400.000000019607*(-PI()/180)</f>
        <v>6.9813170083195271</v>
      </c>
    </row>
    <row r="598" spans="1:8" x14ac:dyDescent="0.3">
      <c r="A598" s="1">
        <v>597</v>
      </c>
      <c r="B598" s="2">
        <v>4.7721374999995438</v>
      </c>
      <c r="C598" s="3">
        <f>55.7587667433662*(-PI()/180)</f>
        <v>-0.97317406652325544</v>
      </c>
      <c r="D598" s="3">
        <v>160.03966695007523</v>
      </c>
      <c r="E598" s="3">
        <v>0.55881940958523191</v>
      </c>
      <c r="F598" s="3">
        <v>0.55864417087443463</v>
      </c>
      <c r="G598" s="3">
        <f>-200.000085671678*(-PI()/180)</f>
        <v>3.4906599992415108</v>
      </c>
      <c r="H598" s="3">
        <f>-399.999999968717*(-PI()/180)</f>
        <v>6.9813170074313184</v>
      </c>
    </row>
    <row r="599" spans="1:8" x14ac:dyDescent="0.3">
      <c r="A599" s="1">
        <v>598</v>
      </c>
      <c r="B599" s="2">
        <v>4.7821399999991652</v>
      </c>
      <c r="C599" s="3">
        <f>55.5493387466037*(-PI()/180)</f>
        <v>-0.96951885843389407</v>
      </c>
      <c r="D599" s="3">
        <v>160.59473095204282</v>
      </c>
      <c r="E599" s="3">
        <v>0.55837878721867673</v>
      </c>
      <c r="F599" s="3">
        <v>0.55741306977226501</v>
      </c>
      <c r="G599" s="3">
        <f>-200.000085728815*(-PI()/180)</f>
        <v>3.4906600002387522</v>
      </c>
      <c r="H599" s="3">
        <f>-399.999999952105*(-PI()/180)</f>
        <v>6.9813170071413895</v>
      </c>
    </row>
    <row r="600" spans="1:8" x14ac:dyDescent="0.3">
      <c r="A600" s="1">
        <v>599</v>
      </c>
      <c r="B600" s="2">
        <v>4.7921449999987864</v>
      </c>
      <c r="C600" s="3">
        <f>55.5827031012363*(-PI()/180)</f>
        <v>-0.97010117627503589</v>
      </c>
      <c r="D600" s="3">
        <v>161.14944894987784</v>
      </c>
      <c r="E600" s="3">
        <v>0.55795457467266663</v>
      </c>
      <c r="F600" s="3">
        <v>0.5561767265062173</v>
      </c>
      <c r="G600" s="3">
        <f>-200.000085700072*(-PI()/180)</f>
        <v>3.4906599997370793</v>
      </c>
      <c r="H600" s="3">
        <f>-399.999999941211*(-PI()/180)</f>
        <v>6.9813170069512633</v>
      </c>
    </row>
    <row r="601" spans="1:8" x14ac:dyDescent="0.3">
      <c r="A601" s="1">
        <v>600</v>
      </c>
      <c r="B601" s="2">
        <v>4.8000000000000034</v>
      </c>
      <c r="C601" s="3">
        <f>55.8757609548249*(-PI()/180)</f>
        <v>-0.97521600071898495</v>
      </c>
      <c r="D601" s="3">
        <v>161.58493133585665</v>
      </c>
      <c r="E601" s="3">
        <v>0.55762716713894167</v>
      </c>
      <c r="F601" s="3">
        <v>0.55520411023931282</v>
      </c>
      <c r="G601" s="3">
        <f>-200.000085715136*(-PI()/180)</f>
        <v>3.4906600000000001</v>
      </c>
      <c r="H601" s="3">
        <f>-400.000000000001*(-PI()/180)</f>
        <v>6.9813170079773332</v>
      </c>
    </row>
    <row r="602" spans="1:8" x14ac:dyDescent="0.3">
      <c r="A602" s="1">
        <v>601</v>
      </c>
      <c r="B602" s="2">
        <v>4.802149999999922</v>
      </c>
      <c r="C602" s="3">
        <f>55.9708412249565*(-PI()/180)</f>
        <v>-0.976875464486467</v>
      </c>
      <c r="D602" s="3">
        <v>161.70458447027147</v>
      </c>
      <c r="E602" s="3">
        <v>0.55753820764639173</v>
      </c>
      <c r="F602" s="3">
        <v>0.55493736248932235</v>
      </c>
      <c r="G602" s="3">
        <f>-200.00008567113*(-PI()/180)</f>
        <v>3.4906599992319558</v>
      </c>
      <c r="H602" s="3">
        <f>-400.000000005606*(-PI()/180)</f>
        <v>6.9813170080751599</v>
      </c>
    </row>
    <row r="603" spans="1:8" x14ac:dyDescent="0.3">
      <c r="A603" s="1">
        <v>602</v>
      </c>
      <c r="B603" s="2">
        <v>4.8121512484410447</v>
      </c>
      <c r="C603" s="3">
        <f>55.5575667207889*(-PI()/180)</f>
        <v>-0.96966246367419495</v>
      </c>
      <c r="D603" s="3">
        <v>162.26044799512619</v>
      </c>
      <c r="E603" s="3">
        <v>0.55713280888037398</v>
      </c>
      <c r="F603" s="3">
        <v>0.55369342127044807</v>
      </c>
      <c r="G603" s="3">
        <f>-200.000085707277*(-PI()/180)</f>
        <v>3.490659999862844</v>
      </c>
      <c r="H603" s="3">
        <f>-399.999999945942*(-PI()/180)</f>
        <v>6.9813170070338302</v>
      </c>
    </row>
    <row r="604" spans="1:8" x14ac:dyDescent="0.3">
      <c r="A604" s="1">
        <v>603</v>
      </c>
      <c r="B604" s="2">
        <v>4.8221587484406658</v>
      </c>
      <c r="C604" s="3">
        <f>54.7583019274256*(-PI()/180)</f>
        <v>-0.95571266143473443</v>
      </c>
      <c r="D604" s="3">
        <v>162.81697744086665</v>
      </c>
      <c r="E604" s="3">
        <v>0.55674012917329629</v>
      </c>
      <c r="F604" s="3">
        <v>0.55244745879774337</v>
      </c>
      <c r="G604" s="3">
        <f>-200.000085706875*(-PI()/180)</f>
        <v>3.4906599998558274</v>
      </c>
      <c r="H604" s="3">
        <f>-399.999999978658*(-PI()/180)</f>
        <v>6.9813170076048259</v>
      </c>
    </row>
    <row r="605" spans="1:8" x14ac:dyDescent="0.3">
      <c r="A605" s="1">
        <v>604</v>
      </c>
      <c r="B605" s="2">
        <v>4.8321687484402869</v>
      </c>
      <c r="C605" s="3">
        <f>55.9267506103391*(-PI()/180)</f>
        <v>-0.97610593809216617</v>
      </c>
      <c r="D605" s="3">
        <v>163.37353043304827</v>
      </c>
      <c r="E605" s="3">
        <v>0.556358593869416</v>
      </c>
      <c r="F605" s="3">
        <v>0.55119559952943897</v>
      </c>
      <c r="G605" s="3">
        <f>-200.000085669257*(-PI()/180)</f>
        <v>3.4906599991992699</v>
      </c>
      <c r="H605" s="3">
        <f>-399.999999986879*(-PI()/180)</f>
        <v>6.9813170077483173</v>
      </c>
    </row>
    <row r="606" spans="1:8" x14ac:dyDescent="0.3">
      <c r="A606" s="1">
        <v>605</v>
      </c>
      <c r="B606" s="2">
        <v>4.8400000000000034</v>
      </c>
      <c r="C606" s="3">
        <f>55.4228683100215*(-PI()/180)</f>
        <v>-0.96731153290910143</v>
      </c>
      <c r="D606" s="3">
        <v>163.8092544928999</v>
      </c>
      <c r="E606" s="3">
        <v>0.55606903037041322</v>
      </c>
      <c r="F606" s="3">
        <v>0.55021340524108397</v>
      </c>
      <c r="G606" s="3">
        <f>-200.000085715136*(-PI()/180)</f>
        <v>3.4906599999999979</v>
      </c>
      <c r="H606" s="3">
        <f>-400.000000000001*(-PI()/180)</f>
        <v>6.9813170079773315</v>
      </c>
    </row>
    <row r="607" spans="1:8" x14ac:dyDescent="0.3">
      <c r="A607" s="1">
        <v>606</v>
      </c>
      <c r="B607" s="2">
        <v>4.8421749999999211</v>
      </c>
      <c r="C607" s="3">
        <f>55.335933959908*(-PI()/180)</f>
        <v>-0.96579424226653832</v>
      </c>
      <c r="D607" s="3">
        <v>163.92995614595995</v>
      </c>
      <c r="E607" s="3">
        <v>0.55599242073235888</v>
      </c>
      <c r="F607" s="3">
        <v>0.54994028781679638</v>
      </c>
      <c r="G607" s="3">
        <f>-200.000085720156*(-PI()/180)</f>
        <v>3.490660000087622</v>
      </c>
      <c r="H607" s="3">
        <f>-399.999999961442*(-PI()/180)</f>
        <v>6.9813170073043533</v>
      </c>
    </row>
    <row r="608" spans="1:8" x14ac:dyDescent="0.3">
      <c r="A608" s="1">
        <v>607</v>
      </c>
      <c r="B608" s="2">
        <v>4.8521774999995424</v>
      </c>
      <c r="C608" s="3">
        <f>55.6120945456096*(-PI()/180)</f>
        <v>-0.97061415375126747</v>
      </c>
      <c r="D608" s="3">
        <v>164.48178656864175</v>
      </c>
      <c r="E608" s="3">
        <v>0.55564009822445992</v>
      </c>
      <c r="F608" s="3">
        <v>0.54868384403897263</v>
      </c>
      <c r="G608" s="3">
        <f>-200.000085707129*(-PI()/180)</f>
        <v>3.4906599998602585</v>
      </c>
      <c r="H608" s="3">
        <f>-399.999999986622*(-PI()/180)</f>
        <v>6.9813170077438365</v>
      </c>
    </row>
    <row r="609" spans="1:8" x14ac:dyDescent="0.3">
      <c r="A609" s="1">
        <v>608</v>
      </c>
      <c r="B609" s="2">
        <v>4.8621874999991634</v>
      </c>
      <c r="C609" s="3">
        <f>55.5479924719657*(-PI()/180)</f>
        <v>-0.96949536150882465</v>
      </c>
      <c r="D609" s="3">
        <v>165.03598966906193</v>
      </c>
      <c r="E609" s="3">
        <v>0.55529758766129678</v>
      </c>
      <c r="F609" s="3">
        <v>0.5474215969089089</v>
      </c>
      <c r="G609" s="3">
        <f>-200.000085692157*(-PI()/180)</f>
        <v>3.4906599995989365</v>
      </c>
      <c r="H609" s="3">
        <f>-400.000000014945*(-PI()/180)</f>
        <v>6.9813170082381628</v>
      </c>
    </row>
    <row r="610" spans="1:8" x14ac:dyDescent="0.3">
      <c r="A610" s="1">
        <v>609</v>
      </c>
      <c r="B610" s="2">
        <v>4.8721949999987846</v>
      </c>
      <c r="C610" s="3">
        <f>54.8840203323328*(-PI()/180)</f>
        <v>-0.95790686153071947</v>
      </c>
      <c r="D610" s="3">
        <v>165.59049405395686</v>
      </c>
      <c r="E610" s="3">
        <v>0.55497253908806843</v>
      </c>
      <c r="F610" s="3">
        <v>0.54615664545972209</v>
      </c>
      <c r="G610" s="3">
        <f>-200.000085761199*(-PI()/180)</f>
        <v>3.4906600008039437</v>
      </c>
      <c r="H610" s="3">
        <f>-399.999999959349*(-PI()/180)</f>
        <v>6.9813170072678172</v>
      </c>
    </row>
    <row r="611" spans="1:8" x14ac:dyDescent="0.3">
      <c r="A611" s="1">
        <v>610</v>
      </c>
      <c r="B611" s="2">
        <v>4.8800000000000034</v>
      </c>
      <c r="C611" s="3">
        <f>55.5699239473868*(-PI()/180)</f>
        <v>-0.96987813796474465</v>
      </c>
      <c r="D611" s="3">
        <v>166.02201028254882</v>
      </c>
      <c r="E611" s="3">
        <v>0.55472669562246035</v>
      </c>
      <c r="F611" s="3">
        <v>0.54516774904041876</v>
      </c>
      <c r="G611" s="3">
        <f>-200.000085715136*(-PI()/180)</f>
        <v>3.4906600000000001</v>
      </c>
      <c r="H611" s="3">
        <f>-400.000000000001*(-PI()/180)</f>
        <v>6.9813170079773323</v>
      </c>
    </row>
    <row r="612" spans="1:8" x14ac:dyDescent="0.3">
      <c r="A612" s="1">
        <v>611</v>
      </c>
      <c r="B612" s="2">
        <v>4.8821999999999202</v>
      </c>
      <c r="C612" s="3">
        <f>55.6199583227674*(-PI()/180)</f>
        <v>-0.97075140255431491</v>
      </c>
      <c r="D612" s="3">
        <v>166.14403326238721</v>
      </c>
      <c r="E612" s="3">
        <v>0.55465678082661773</v>
      </c>
      <c r="F612" s="3">
        <v>0.54488876387982121</v>
      </c>
      <c r="G612" s="3">
        <f>-200.000085709344*(-PI()/180)</f>
        <v>3.4906599998989178</v>
      </c>
      <c r="H612" s="3">
        <f>-399.999999955879*(-PI()/180)</f>
        <v>6.9813170072072603</v>
      </c>
    </row>
    <row r="613" spans="1:8" x14ac:dyDescent="0.3">
      <c r="A613" s="1">
        <v>612</v>
      </c>
      <c r="B613" s="2">
        <v>4.8922074999995413</v>
      </c>
      <c r="C613" s="3">
        <f>55.571112859666*(-PI()/180)</f>
        <v>-0.969898888398534</v>
      </c>
      <c r="D613" s="3">
        <v>166.70171300720352</v>
      </c>
      <c r="E613" s="3">
        <v>0.55435519449213499</v>
      </c>
      <c r="F613" s="3">
        <v>0.54361978696045465</v>
      </c>
      <c r="G613" s="3">
        <f>-200.000085719215*(-PI()/180)</f>
        <v>3.4906600000711849</v>
      </c>
      <c r="H613" s="3">
        <f>-399.999999968335*(-PI()/180)</f>
        <v>6.9813170074246624</v>
      </c>
    </row>
    <row r="614" spans="1:8" x14ac:dyDescent="0.3">
      <c r="A614" s="1">
        <v>613</v>
      </c>
      <c r="B614" s="2">
        <v>4.9022099999991626</v>
      </c>
      <c r="C614" s="3">
        <f>54.8678344883808*(-PI()/180)</f>
        <v>-0.95762436526154338</v>
      </c>
      <c r="D614" s="3">
        <v>167.25394043225839</v>
      </c>
      <c r="E614" s="3">
        <v>0.55406408043678612</v>
      </c>
      <c r="F614" s="3">
        <v>0.54234750784582753</v>
      </c>
      <c r="G614" s="3">
        <f>-200.000085683691*(-PI()/180)</f>
        <v>3.4906599994511867</v>
      </c>
      <c r="H614" s="3">
        <f>-399.999999958298*(-PI()/180)</f>
        <v>6.9813170072494772</v>
      </c>
    </row>
    <row r="615" spans="1:8" x14ac:dyDescent="0.3">
      <c r="A615" s="1">
        <v>614</v>
      </c>
      <c r="B615" s="2">
        <v>4.9122149999987839</v>
      </c>
      <c r="C615" s="3">
        <f>54.8779197232164*(-PI()/180)</f>
        <v>-0.95780038581526161</v>
      </c>
      <c r="D615" s="3">
        <v>167.8082488663984</v>
      </c>
      <c r="E615" s="3">
        <v>0.55378434677603128</v>
      </c>
      <c r="F615" s="3">
        <v>0.54107072153912228</v>
      </c>
      <c r="G615" s="3">
        <f>-200.000085686205*(-PI()/180)</f>
        <v>3.4906599994950533</v>
      </c>
      <c r="H615" s="3">
        <f>-399.999999955762*(-PI()/180)</f>
        <v>6.9813170072052158</v>
      </c>
    </row>
    <row r="616" spans="1:8" x14ac:dyDescent="0.3">
      <c r="A616" s="1">
        <v>615</v>
      </c>
      <c r="B616" s="2">
        <v>4.9200000000000035</v>
      </c>
      <c r="C616" s="3">
        <f>55.5975637670021*(-PI()/180)</f>
        <v>-0.97036054382168824</v>
      </c>
      <c r="D616" s="3">
        <v>168.23984572320333</v>
      </c>
      <c r="E616" s="3">
        <v>0.55357421441220578</v>
      </c>
      <c r="F616" s="3">
        <v>0.54007530966670891</v>
      </c>
      <c r="G616" s="3">
        <f>-200.000085715136*(-PI()/180)</f>
        <v>3.4906599999999997</v>
      </c>
      <c r="H616" s="3">
        <f>-400.000000000001*(-PI()/180)</f>
        <v>6.9813170079773323</v>
      </c>
    </row>
    <row r="617" spans="1:8" x14ac:dyDescent="0.3">
      <c r="A617" s="1">
        <v>616</v>
      </c>
      <c r="B617" s="2">
        <v>4.9222199999999194</v>
      </c>
      <c r="C617" s="3">
        <f>55.3573328023293*(-PI()/180)</f>
        <v>-0.96616772252290495</v>
      </c>
      <c r="D617" s="3">
        <v>168.36283771488431</v>
      </c>
      <c r="E617" s="3">
        <v>0.55351404401785897</v>
      </c>
      <c r="F617" s="3">
        <v>0.53979101777958127</v>
      </c>
      <c r="G617" s="3">
        <f>-200.000085678955*(-PI()/180)</f>
        <v>3.4906599993685168</v>
      </c>
      <c r="H617" s="3">
        <f>-399.999999962693*(-PI()/180)</f>
        <v>6.9813170073261919</v>
      </c>
    </row>
    <row r="618" spans="1:8" x14ac:dyDescent="0.3">
      <c r="A618" s="1">
        <v>617</v>
      </c>
      <c r="B618" s="2">
        <v>4.9322249999995407</v>
      </c>
      <c r="C618" s="3">
        <f>55.3074136977116*(-PI()/180)</f>
        <v>-0.96529646978767836</v>
      </c>
      <c r="D618" s="3">
        <v>168.92002552917685</v>
      </c>
      <c r="E618" s="3">
        <v>0.55325081775448293</v>
      </c>
      <c r="F618" s="3">
        <v>0.53851076682214039</v>
      </c>
      <c r="G618" s="3">
        <f>-200.000085727174*(-PI()/180)</f>
        <v>3.4906600002101018</v>
      </c>
      <c r="H618" s="3">
        <f>-399.999999962609*(-PI()/180)</f>
        <v>6.9813170073247299</v>
      </c>
    </row>
    <row r="619" spans="1:8" x14ac:dyDescent="0.3">
      <c r="A619" s="1">
        <v>618</v>
      </c>
      <c r="B619" s="2">
        <v>4.942227499999162</v>
      </c>
      <c r="C619" s="3">
        <f>55.4737902426586*(-PI()/180)</f>
        <v>-0.96820028829509686</v>
      </c>
      <c r="D619" s="3">
        <v>169.47492191823716</v>
      </c>
      <c r="E619" s="3">
        <v>0.55300823525304588</v>
      </c>
      <c r="F619" s="3">
        <v>0.53722593962201126</v>
      </c>
      <c r="G619" s="3">
        <f>-200.000085728475*(-PI()/180)</f>
        <v>3.4906600002328108</v>
      </c>
      <c r="H619" s="3">
        <f>-399.999999975861*(-PI()/180)</f>
        <v>6.9813170075560089</v>
      </c>
    </row>
    <row r="620" spans="1:8" x14ac:dyDescent="0.3">
      <c r="A620" s="1">
        <v>619</v>
      </c>
      <c r="B620" s="2">
        <v>4.9522281242195341</v>
      </c>
      <c r="C620" s="3">
        <f>55.5136222310518*(-PI()/180)</f>
        <v>-0.96889548764017353</v>
      </c>
      <c r="D620" s="3">
        <v>170.02716847148216</v>
      </c>
      <c r="E620" s="3">
        <v>0.55277740972956979</v>
      </c>
      <c r="F620" s="3">
        <v>0.53594123399561289</v>
      </c>
      <c r="G620" s="3">
        <f>-200.000085705045*(-PI()/180)</f>
        <v>3.4906599998238734</v>
      </c>
      <c r="H620" s="3">
        <f>-399.99999994954*(-PI()/180)</f>
        <v>6.9813170070966262</v>
      </c>
    </row>
    <row r="621" spans="1:8" x14ac:dyDescent="0.3">
      <c r="A621" s="1">
        <v>620</v>
      </c>
      <c r="B621" s="2">
        <v>4.9600000000000035</v>
      </c>
      <c r="C621" s="3">
        <f>55.6427394006811*(-PI()/180)</f>
        <v>-0.97114900737106113</v>
      </c>
      <c r="D621" s="3">
        <v>170.45788780592022</v>
      </c>
      <c r="E621" s="3">
        <v>0.55260779631682921</v>
      </c>
      <c r="F621" s="3">
        <v>0.53493990945770065</v>
      </c>
      <c r="G621" s="3">
        <f>-200.000085715136*(-PI()/180)</f>
        <v>3.4906599999999992</v>
      </c>
      <c r="H621" s="3">
        <f>-400.000000000001*(-PI()/180)</f>
        <v>6.981317007977335</v>
      </c>
    </row>
    <row r="622" spans="1:8" x14ac:dyDescent="0.3">
      <c r="A622" s="1">
        <v>621</v>
      </c>
      <c r="B622" s="2">
        <v>4.9622349999999189</v>
      </c>
      <c r="C622" s="3">
        <f>55.2640786308223*(-PI()/180)</f>
        <v>-0.96454013018888907</v>
      </c>
      <c r="D622" s="3">
        <v>170.58177671562117</v>
      </c>
      <c r="E622" s="3">
        <v>0.55255919410006238</v>
      </c>
      <c r="F622" s="3">
        <v>0.53465198464090347</v>
      </c>
      <c r="G622" s="3">
        <f>-200.000085748024*(-PI()/180)</f>
        <v>3.4906600005740076</v>
      </c>
      <c r="H622" s="3">
        <f>-399.999999991441*(-PI()/180)</f>
        <v>6.9813170078279283</v>
      </c>
    </row>
    <row r="623" spans="1:8" x14ac:dyDescent="0.3">
      <c r="A623" s="1">
        <v>622</v>
      </c>
      <c r="B623" s="2">
        <v>4.9722399999995401</v>
      </c>
      <c r="C623" s="3">
        <f>55.8730066137799*(-PI()/180)</f>
        <v>-0.97516792839902688</v>
      </c>
      <c r="D623" s="3">
        <v>171.1362291669858</v>
      </c>
      <c r="E623" s="3">
        <v>0.55235382423399537</v>
      </c>
      <c r="F623" s="3">
        <v>0.53336232295345076</v>
      </c>
      <c r="G623" s="3">
        <f>-200.000085729984*(-PI()/180)</f>
        <v>3.490660000259147</v>
      </c>
      <c r="H623" s="3">
        <f>-399.999999969001*(-PI()/180)</f>
        <v>6.9813170074362878</v>
      </c>
    </row>
    <row r="624" spans="1:8" x14ac:dyDescent="0.3">
      <c r="A624" s="1">
        <v>623</v>
      </c>
      <c r="B624" s="2">
        <v>4.9822406242199122</v>
      </c>
      <c r="C624" s="3">
        <f>54.8380556983687*(-PI()/180)</f>
        <v>-0.9571046273285716</v>
      </c>
      <c r="D624" s="3">
        <v>171.68885812361762</v>
      </c>
      <c r="E624" s="3">
        <v>0.55216391697722478</v>
      </c>
      <c r="F624" s="3">
        <v>0.53207109300841793</v>
      </c>
      <c r="G624" s="3">
        <f>-200.000085695841*(-PI()/180)</f>
        <v>3.4906599996632393</v>
      </c>
      <c r="H624" s="3">
        <f>-399.999999987694*(-PI()/180)</f>
        <v>6.9813170077625308</v>
      </c>
    </row>
    <row r="625" spans="1:8" x14ac:dyDescent="0.3">
      <c r="A625" s="1">
        <v>624</v>
      </c>
      <c r="B625" s="2">
        <v>4.9922506242195333</v>
      </c>
      <c r="C625" s="3">
        <f>55.088040420299*(-PI()/180)</f>
        <v>-0.96146768380593861</v>
      </c>
      <c r="D625" s="3">
        <v>172.24356589868827</v>
      </c>
      <c r="E625" s="3">
        <v>0.55198274686027571</v>
      </c>
      <c r="F625" s="3">
        <v>0.5307752021951454</v>
      </c>
      <c r="G625" s="3">
        <f>-200.000085669234*(-PI()/180)</f>
        <v>3.4906599991988636</v>
      </c>
      <c r="H625" s="3">
        <f>-400.000000014559*(-PI()/180)</f>
        <v>6.9813170082314162</v>
      </c>
    </row>
    <row r="626" spans="1:8" ht="15" thickBot="1" x14ac:dyDescent="0.35">
      <c r="A626" s="4">
        <v>625</v>
      </c>
      <c r="B626" s="5">
        <v>5</v>
      </c>
      <c r="C626" s="3">
        <f>55.6032862482227*(-PI()/180)</f>
        <v>-0.9704604199603718</v>
      </c>
      <c r="D626" s="6">
        <v>172.67288449526006</v>
      </c>
      <c r="E626" s="3">
        <v>0.55185239048372647</v>
      </c>
      <c r="F626" s="3">
        <v>0.5297709954746449</v>
      </c>
      <c r="G626" s="3">
        <f>-200.000085715136*(-PI()/180)</f>
        <v>3.4906599999999992</v>
      </c>
      <c r="H626" s="3">
        <f>-400.000000000001*(-PI()/180)</f>
        <v>6.9813170079773315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6</vt:i4>
      </vt:variant>
    </vt:vector>
  </HeadingPairs>
  <TitlesOfParts>
    <vt:vector size="7" baseType="lpstr">
      <vt:lpstr>Sheet1</vt:lpstr>
      <vt:lpstr>Plot3</vt:lpstr>
      <vt:lpstr>Plot2</vt:lpstr>
      <vt:lpstr>Angular displacement</vt:lpstr>
      <vt:lpstr>angular velocity of right wheel</vt:lpstr>
      <vt:lpstr>angular velocity left wheel</vt:lpstr>
      <vt:lpstr>Plot5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ome</dc:creator>
  <cp:lastModifiedBy>Shahrul Kamil</cp:lastModifiedBy>
  <dcterms:created xsi:type="dcterms:W3CDTF">2021-02-01T07:38:19Z</dcterms:created>
  <dcterms:modified xsi:type="dcterms:W3CDTF">2021-02-04T23:54:59Z</dcterms:modified>
</cp:coreProperties>
</file>