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@Github Projects\IFRS 9\"/>
    </mc:Choice>
  </mc:AlternateContent>
  <xr:revisionPtr revIDLastSave="0" documentId="8_{A447A5C6-5CE3-4BC4-B1AA-B551FD2E56E8}" xr6:coauthVersionLast="47" xr6:coauthVersionMax="47" xr10:uidLastSave="{00000000-0000-0000-0000-000000000000}"/>
  <bookViews>
    <workbookView xWindow="330" yWindow="0" windowWidth="28470" windowHeight="15600" tabRatio="733" xr2:uid="{00000000-000D-0000-FFFF-FFFF00000000}"/>
  </bookViews>
  <sheets>
    <sheet name="Dashboard" sheetId="75" r:id="rId1"/>
    <sheet name="Matrice" sheetId="72" r:id="rId2"/>
    <sheet name="Calcul" sheetId="76" r:id="rId3"/>
    <sheet name="PivotTable" sheetId="74" r:id="rId4"/>
    <sheet name="Feuil2" sheetId="73" state="hidden" r:id="rId5"/>
    <sheet name="Sheet1" sheetId="77" state="hidden" r:id="rId6"/>
  </sheets>
  <definedNames>
    <definedName name="_xlcn.WorksheetConnection_dashboard_IFRS9_DepreciationCreance.xlsxTableau11" hidden="1">Tableau1[]</definedName>
    <definedName name="ListLinks">_xludf.links()</definedName>
  </definedNames>
  <calcPr calcId="191029"/>
  <pivotCaches>
    <pivotCache cacheId="83" r:id="rId7"/>
    <pivotCache cacheId="108" r:id="rId8"/>
    <pivotCache cacheId="112" r:id="rId9"/>
    <pivotCache cacheId="115" r:id="rId10"/>
  </pivotCaches>
  <extLst>
    <ext xmlns:x15="http://schemas.microsoft.com/office/spreadsheetml/2010/11/main" uri="{FCE2AD5D-F65C-4FA6-A056-5C36A1767C68}">
      <x15:dataModel>
        <x15:modelTables>
          <x15:modelTable id="Requête1_ce3ca047-48d5-475a-a382-7658146be483" name="Requête1" connection="Requête - Requête1"/>
          <x15:modelTable id="CreanceData_9c327dcc-8781-4d9e-8ec8-ee4fe6ac2fe4" name="CreanceData" connection="Query - CreanceData"/>
          <x15:modelTable id="Tableau1" name="Date Range" connection="WorksheetConnection_dashboard_IFRS9_DepreciationCreance.xlsx!Tableau1"/>
          <x15:modelTable id="Calendar" name="Dates" connection="Connexion"/>
        </x15:modelTables>
        <x15:modelRelationships>
          <x15:modelRelationship fromTable="CreanceData" fromColumn="DelaiKey" toTable="Date Range" toColumn="DelaiKey"/>
          <x15:modelRelationship fromTable="CreanceData" fromColumn="DateCloture" toTable="Dates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76" l="1"/>
  <c r="N23" i="76"/>
  <c r="P21" i="76"/>
  <c r="M20" i="76"/>
  <c r="O18" i="76"/>
  <c r="L17" i="76"/>
  <c r="N15" i="76"/>
  <c r="P13" i="76"/>
  <c r="N22" i="76"/>
  <c r="L16" i="76"/>
  <c r="L19" i="76"/>
  <c r="L22" i="76"/>
  <c r="O15" i="76"/>
  <c r="O24" i="76"/>
  <c r="M23" i="76"/>
  <c r="O21" i="76"/>
  <c r="L20" i="76"/>
  <c r="N18" i="76"/>
  <c r="P16" i="76"/>
  <c r="M15" i="76"/>
  <c r="O13" i="76"/>
  <c r="M19" i="76"/>
  <c r="M22" i="76"/>
  <c r="M14" i="76"/>
  <c r="M17" i="76"/>
  <c r="N24" i="76"/>
  <c r="L23" i="76"/>
  <c r="N21" i="76"/>
  <c r="P19" i="76"/>
  <c r="M18" i="76"/>
  <c r="O16" i="76"/>
  <c r="L15" i="76"/>
  <c r="N13" i="76"/>
  <c r="P20" i="76"/>
  <c r="P23" i="76"/>
  <c r="P15" i="76"/>
  <c r="P18" i="76"/>
  <c r="M24" i="76"/>
  <c r="P22" i="76"/>
  <c r="M21" i="76"/>
  <c r="O19" i="76"/>
  <c r="L18" i="76"/>
  <c r="N16" i="76"/>
  <c r="P14" i="76"/>
  <c r="M13" i="76"/>
  <c r="O17" i="76"/>
  <c r="O20" i="76"/>
  <c r="N20" i="76"/>
  <c r="L24" i="76"/>
  <c r="O22" i="76"/>
  <c r="L21" i="76"/>
  <c r="N19" i="76"/>
  <c r="P17" i="76"/>
  <c r="M16" i="76"/>
  <c r="O14" i="76"/>
  <c r="L13" i="76"/>
  <c r="K24" i="76"/>
  <c r="N14" i="76"/>
  <c r="N17" i="76"/>
  <c r="O23" i="76"/>
  <c r="L14" i="76"/>
  <c r="K23" i="76"/>
  <c r="K15" i="76"/>
  <c r="K22" i="76"/>
  <c r="K14" i="76"/>
  <c r="K21" i="76"/>
  <c r="K17" i="76"/>
  <c r="K20" i="76"/>
  <c r="K18" i="76"/>
  <c r="K19" i="76"/>
  <c r="K16" i="76"/>
  <c r="K13" i="76"/>
  <c r="K12" i="76"/>
  <c r="C6" i="76"/>
  <c r="B24" i="76" s="1"/>
  <c r="B23" i="76" s="1"/>
  <c r="B22" i="76" s="1"/>
  <c r="B21" i="76" s="1"/>
  <c r="B20" i="76" s="1"/>
  <c r="B19" i="76" s="1"/>
  <c r="B18" i="76" s="1"/>
  <c r="B17" i="76" s="1"/>
  <c r="B16" i="76" s="1"/>
  <c r="B15" i="76" s="1"/>
  <c r="B14" i="76" s="1"/>
  <c r="B13" i="76" s="1"/>
  <c r="V8" i="76"/>
  <c r="V9" i="76" s="1"/>
  <c r="V10" i="76" s="1"/>
  <c r="V11" i="76" s="1"/>
  <c r="V12" i="76" s="1"/>
  <c r="V13" i="76" s="1"/>
  <c r="V14" i="76" s="1"/>
  <c r="V15" i="76" s="1"/>
  <c r="V16" i="76" s="1"/>
  <c r="V17" i="76" s="1"/>
  <c r="V18" i="76" s="1"/>
  <c r="V19" i="76" s="1"/>
  <c r="V7" i="76"/>
  <c r="W19" i="76"/>
  <c r="W18" i="76"/>
  <c r="W17" i="76"/>
  <c r="W16" i="76"/>
  <c r="W15" i="76"/>
  <c r="W14" i="76"/>
  <c r="W13" i="76"/>
  <c r="W12" i="76"/>
  <c r="W11" i="76"/>
  <c r="W10" i="76"/>
  <c r="W9" i="76"/>
  <c r="W8" i="76"/>
  <c r="W7" i="76"/>
  <c r="W6" i="76"/>
  <c r="A16" i="76"/>
  <c r="A17" i="76" s="1"/>
  <c r="A18" i="76" s="1"/>
  <c r="A19" i="76" s="1"/>
  <c r="A20" i="76" s="1"/>
  <c r="A21" i="76" s="1"/>
  <c r="A22" i="76" s="1"/>
  <c r="A23" i="76" s="1"/>
  <c r="A24" i="76" s="1"/>
  <c r="A15" i="76"/>
  <c r="A14" i="76"/>
  <c r="D62" i="76" l="1"/>
  <c r="C13" i="76"/>
  <c r="F73" i="76"/>
  <c r="D13" i="76"/>
  <c r="G15" i="75" l="1"/>
  <c r="C14" i="76"/>
  <c r="G73" i="76"/>
  <c r="G13" i="76"/>
  <c r="H13" i="76"/>
  <c r="E73" i="76"/>
  <c r="H73" i="76"/>
  <c r="E13" i="76"/>
  <c r="D73" i="76"/>
  <c r="G13" i="75" l="1"/>
  <c r="C73" i="76"/>
  <c r="G17" i="75"/>
  <c r="G14" i="75"/>
  <c r="G16" i="75"/>
  <c r="R13" i="76"/>
  <c r="F13" i="76"/>
  <c r="C15" i="76"/>
  <c r="D14" i="76"/>
  <c r="E14" i="76"/>
  <c r="H14" i="76"/>
  <c r="G14" i="76"/>
  <c r="G15" i="76"/>
  <c r="R14" i="76" l="1"/>
  <c r="F14" i="76"/>
  <c r="C16" i="76"/>
  <c r="D15" i="76"/>
  <c r="E15" i="76"/>
  <c r="H15" i="76"/>
  <c r="E16" i="76"/>
  <c r="R16" i="76" l="1"/>
  <c r="R15" i="76"/>
  <c r="F15" i="76"/>
  <c r="C17" i="76"/>
  <c r="H16" i="76"/>
  <c r="G16" i="76"/>
  <c r="D16" i="76"/>
  <c r="H17" i="76"/>
  <c r="F16" i="76" l="1"/>
  <c r="C18" i="76"/>
  <c r="E17" i="76"/>
  <c r="G17" i="76"/>
  <c r="D17" i="76"/>
  <c r="R17" i="76" l="1"/>
  <c r="F17" i="76"/>
  <c r="C19" i="76"/>
  <c r="D18" i="76"/>
  <c r="E18" i="76"/>
  <c r="H18" i="76"/>
  <c r="G18" i="76"/>
  <c r="E19" i="76"/>
  <c r="R19" i="76" l="1"/>
  <c r="R18" i="76"/>
  <c r="F18" i="76"/>
  <c r="C20" i="76"/>
  <c r="D19" i="76"/>
  <c r="H19" i="76"/>
  <c r="G19" i="76"/>
  <c r="D20" i="76"/>
  <c r="F19" i="76" l="1"/>
  <c r="C21" i="76"/>
  <c r="G20" i="76"/>
  <c r="H20" i="76"/>
  <c r="E20" i="76"/>
  <c r="R20" i="76" l="1"/>
  <c r="F20" i="76"/>
  <c r="C22" i="76"/>
  <c r="E21" i="76"/>
  <c r="D21" i="76"/>
  <c r="G21" i="76"/>
  <c r="H21" i="76"/>
  <c r="D22" i="76"/>
  <c r="R21" i="76" l="1"/>
  <c r="F21" i="76"/>
  <c r="C23" i="76"/>
  <c r="E22" i="76"/>
  <c r="H22" i="76"/>
  <c r="G22" i="76"/>
  <c r="R22" i="76" l="1"/>
  <c r="F22" i="76"/>
  <c r="C24" i="76"/>
  <c r="E23" i="76"/>
  <c r="H23" i="76"/>
  <c r="D23" i="76"/>
  <c r="G23" i="76"/>
  <c r="E24" i="76"/>
  <c r="D65" i="76" l="1"/>
  <c r="E65" i="76"/>
  <c r="E64" i="76"/>
  <c r="R24" i="76"/>
  <c r="R23" i="76"/>
  <c r="F23" i="76"/>
  <c r="H24" i="76"/>
  <c r="D24" i="76"/>
  <c r="G24" i="76"/>
  <c r="C79" i="76" l="1"/>
  <c r="E79" i="76" s="1"/>
  <c r="D64" i="76"/>
  <c r="D68" i="76"/>
  <c r="G7" i="75" s="1"/>
  <c r="D67" i="76"/>
  <c r="F7" i="75" s="1"/>
  <c r="D7" i="75"/>
  <c r="G12" i="75" s="1"/>
  <c r="F65" i="76"/>
  <c r="D8" i="75" s="1"/>
  <c r="C83" i="76"/>
  <c r="E83" i="76" s="1"/>
  <c r="C84" i="76"/>
  <c r="F24" i="76"/>
  <c r="C82" i="76"/>
  <c r="E82" i="76" s="1"/>
  <c r="C80" i="76"/>
  <c r="E80" i="76" s="1"/>
  <c r="C81" i="76"/>
  <c r="E81" i="76" s="1"/>
  <c r="C7" i="75" l="1"/>
  <c r="F64" i="76"/>
  <c r="C8" i="75" s="1"/>
  <c r="D66" i="76"/>
  <c r="E7" i="75" s="1"/>
  <c r="E84" i="76"/>
  <c r="F84" i="76" s="1"/>
  <c r="H84" i="76" s="1"/>
  <c r="F80" i="76" l="1"/>
  <c r="H80" i="76" s="1"/>
  <c r="F81" i="76"/>
  <c r="H81" i="76" s="1"/>
  <c r="F79" i="76"/>
  <c r="H79" i="76" s="1"/>
  <c r="F83" i="76"/>
  <c r="H83" i="76" s="1"/>
  <c r="F82" i="76"/>
  <c r="H82" i="76" s="1"/>
  <c r="G84" i="76"/>
  <c r="F74" i="76"/>
  <c r="E74" i="76"/>
  <c r="H74" i="76"/>
  <c r="G74" i="76"/>
  <c r="G81" i="76" l="1"/>
  <c r="G79" i="76"/>
  <c r="G80" i="76"/>
  <c r="G82" i="76"/>
  <c r="G83" i="7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04A26-0EBE-4667-AAA0-DFB976ACB282}" name="Connex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BA28606-72EF-47B2-9A68-7706D2575122}" name="Query - CreanceData" description="Connection to the 'CreanceData' query in the workbook." type="100" refreshedVersion="8" minRefreshableVersion="5">
    <extLst>
      <ext xmlns:x15="http://schemas.microsoft.com/office/spreadsheetml/2010/11/main" uri="{DE250136-89BD-433C-8126-D09CA5730AF9}">
        <x15:connection id="a36d539e-913b-4466-82c4-213e15200572"/>
      </ext>
    </extLst>
  </connection>
  <connection id="3" xr16:uid="{A98845D9-75A7-44B9-A0CE-403A94611E41}" name="Requête - Requête1" description="Connexion à la requête « Requête1 » dans le classeur." type="100" refreshedVersion="8" minRefreshableVersion="5">
    <extLst>
      <ext xmlns:x15="http://schemas.microsoft.com/office/spreadsheetml/2010/11/main" uri="{DE250136-89BD-433C-8126-D09CA5730AF9}">
        <x15:connection id="9ba72489-7a92-465b-bda4-6e0d95d2f51a">
          <x15:oledbPr connection="Provider=Microsoft.Mashup.OleDb.1;Data Source=$Workbook$;Location=Requête1;Extended Properties=&quot;&quot;">
            <x15:dbTables>
              <x15:dbTable name="Requête1"/>
            </x15:dbTables>
          </x15:oledbPr>
        </x15:connection>
      </ext>
    </extLst>
  </connection>
  <connection id="4" xr16:uid="{3306804B-F9C7-498E-A505-4272DD2A5ED1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63E45906-87C2-4564-B974-3F0C87B824BB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740AA69C-AABD-4151-9803-B3FDDEAA96E4}" name="WorksheetConnection_dashboard_IFRS9_DepreciationCreance.xlsx!Tableau1" type="102" refreshedVersion="8" minRefreshableVersion="5">
    <extLst>
      <ext xmlns:x15="http://schemas.microsoft.com/office/spreadsheetml/2010/11/main" uri="{DE250136-89BD-433C-8126-D09CA5730AF9}">
        <x15:connection id="Tableau1">
          <x15:rangePr sourceName="_xlcn.WorksheetConnection_dashboard_IFRS9_DepreciationCreance.xlsxTableau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nnee].&amp;[2008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<sst xmlns="http://schemas.openxmlformats.org/spreadsheetml/2006/main" count="311" uniqueCount="90">
  <si>
    <t>Total</t>
  </si>
  <si>
    <t>Calculations / Consolidation</t>
  </si>
  <si>
    <t>Change Requests - Control</t>
  </si>
  <si>
    <t>Overview KPI</t>
  </si>
  <si>
    <t>Waterfall Chart</t>
  </si>
  <si>
    <t>Actuals</t>
  </si>
  <si>
    <t>Invisible</t>
  </si>
  <si>
    <t>Sorted Bar Chart</t>
  </si>
  <si>
    <t>Department</t>
  </si>
  <si>
    <t>Value</t>
  </si>
  <si>
    <t>No.</t>
  </si>
  <si>
    <t>Dummy Value</t>
  </si>
  <si>
    <t>Position</t>
  </si>
  <si>
    <t>Departments sorted</t>
  </si>
  <si>
    <t>DelaiKey</t>
  </si>
  <si>
    <t>DelaiGroup</t>
  </si>
  <si>
    <t>MinDelai</t>
  </si>
  <si>
    <t>MaxDelai</t>
  </si>
  <si>
    <t>Taux</t>
  </si>
  <si>
    <t>Not Overdue</t>
  </si>
  <si>
    <t>Overdue 1-30 jrs</t>
  </si>
  <si>
    <t>Overdue 31-60 jrs</t>
  </si>
  <si>
    <t>Overdue 61-90 jrs</t>
  </si>
  <si>
    <t>Overdue 91-120 jrs</t>
  </si>
  <si>
    <t>Overdue 120 + jrs</t>
  </si>
  <si>
    <t>Somme de Montant</t>
  </si>
  <si>
    <t>Annee</t>
  </si>
  <si>
    <t>2008</t>
  </si>
  <si>
    <t>RAP</t>
  </si>
  <si>
    <t>Provision</t>
  </si>
  <si>
    <t>Provision PM</t>
  </si>
  <si>
    <t>#Nb Factures</t>
  </si>
  <si>
    <t>NbClient</t>
  </si>
  <si>
    <t>Créances Client</t>
  </si>
  <si>
    <t>Créances</t>
  </si>
  <si>
    <t>% Dépreciation</t>
  </si>
  <si>
    <t># Nb Factures</t>
  </si>
  <si>
    <t># Nb Clients</t>
  </si>
  <si>
    <t>RAP PM</t>
  </si>
  <si>
    <t>sept-2018</t>
  </si>
  <si>
    <t>oct-2018</t>
  </si>
  <si>
    <t>nov-2018</t>
  </si>
  <si>
    <t>mars-2019</t>
  </si>
  <si>
    <t>mars-2018</t>
  </si>
  <si>
    <t>mai-2018</t>
  </si>
  <si>
    <t>juin-2018</t>
  </si>
  <si>
    <t>juil-2018</t>
  </si>
  <si>
    <t>janv-2019</t>
  </si>
  <si>
    <t>févr-2019</t>
  </si>
  <si>
    <t>févr-2018</t>
  </si>
  <si>
    <t>déc-2018</t>
  </si>
  <si>
    <t>avr-2019</t>
  </si>
  <si>
    <t>avr-2018</t>
  </si>
  <si>
    <t>août-2018</t>
  </si>
  <si>
    <t>KPI</t>
  </si>
  <si>
    <t>Total Créances</t>
  </si>
  <si>
    <t>Total Provision</t>
  </si>
  <si>
    <t>% Déprciation</t>
  </si>
  <si>
    <t>NB Factures</t>
  </si>
  <si>
    <t>Nb Clients</t>
  </si>
  <si>
    <t>Segment 2</t>
  </si>
  <si>
    <t>Segment 1</t>
  </si>
  <si>
    <t>Segment 3</t>
  </si>
  <si>
    <t>Segment 4</t>
  </si>
  <si>
    <t>Segment 5</t>
  </si>
  <si>
    <t>Segment 6</t>
  </si>
  <si>
    <t xml:space="preserve">Total Provision </t>
  </si>
  <si>
    <t>% Dépréciation</t>
  </si>
  <si>
    <t>#Nbre Factures</t>
  </si>
  <si>
    <t>#Nbre Clients</t>
  </si>
  <si>
    <t>Mois</t>
  </si>
  <si>
    <t>Mois Actuel</t>
  </si>
  <si>
    <t>Date</t>
  </si>
  <si>
    <t>[1-30 jrs</t>
  </si>
  <si>
    <t>[31-60 jrs</t>
  </si>
  <si>
    <t>[61-90 jrs</t>
  </si>
  <si>
    <t>[91-120 jrs</t>
  </si>
  <si>
    <t>[120 + jrs</t>
  </si>
  <si>
    <t>Dashboard - Dépréciation des Créances Clients</t>
  </si>
  <si>
    <t>Overview KPIs</t>
  </si>
  <si>
    <t>Evolution de la Provision sur les 12 dernies mois</t>
  </si>
  <si>
    <t>Provision par segment (Clients)</t>
  </si>
  <si>
    <t>Total de la provision par Segment de clients</t>
  </si>
  <si>
    <t>Provision de dépréciation par Age</t>
  </si>
  <si>
    <t>Column Labels</t>
  </si>
  <si>
    <t>Row Labels</t>
  </si>
  <si>
    <t>Grand Total</t>
  </si>
  <si>
    <t xml:space="preserve">Segment </t>
  </si>
  <si>
    <t>Fun du Mois</t>
  </si>
  <si>
    <t>Taux de Pertes Historques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</si>
</sst>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ddd\,\ dd/mm/yy"/>
    <numFmt numFmtId="166" formatCode="&quot;Week &quot;00"/>
    <numFmt numFmtId="167" formatCode="&quot;W&quot;\ 00"/>
    <numFmt numFmtId="168" formatCode="_-* #,##0_-;\-* #,##0_-;_-* &quot;-&quot;??_-;_-@_-"/>
    <numFmt numFmtId="169" formatCode="[$-40C]mmm\-yy;@"/>
  </numFmts>
  <fonts count="28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0"/>
      <color indexed="8"/>
      <name val="Candara"/>
      <family val="2"/>
    </font>
    <font>
      <sz val="10"/>
      <color indexed="8"/>
      <name val="Segoe UI"/>
      <family val="2"/>
    </font>
    <font>
      <sz val="10"/>
      <name val="Segoe UI"/>
      <family val="2"/>
    </font>
    <font>
      <sz val="18"/>
      <color indexed="8"/>
      <name val="Segoe UI"/>
      <family val="2"/>
    </font>
    <font>
      <sz val="12"/>
      <color indexed="8"/>
      <name val="Segoe UI"/>
      <family val="2"/>
    </font>
    <font>
      <sz val="14"/>
      <color indexed="8"/>
      <name val="Segoe UI"/>
      <family val="2"/>
    </font>
    <font>
      <sz val="12"/>
      <color theme="3" tint="-0.249977111117893"/>
      <name val="Segoe UI"/>
      <family val="2"/>
    </font>
    <font>
      <sz val="14"/>
      <color theme="3" tint="-0.249977111117893"/>
      <name val="Segoe UI"/>
      <family val="2"/>
    </font>
    <font>
      <b/>
      <sz val="14"/>
      <color theme="3" tint="-0.499984740745262"/>
      <name val="Segoe UI"/>
      <family val="2"/>
    </font>
    <font>
      <sz val="18"/>
      <color theme="1" tint="0.14999847407452621"/>
      <name val="Segoe UI"/>
      <family val="2"/>
    </font>
    <font>
      <b/>
      <sz val="11"/>
      <color theme="1" tint="0.14999847407452621"/>
      <name val="Segoe UI"/>
      <family val="2"/>
    </font>
    <font>
      <sz val="10"/>
      <color theme="1" tint="0.14999847407452621"/>
      <name val="Segoe UI"/>
      <family val="2"/>
    </font>
    <font>
      <b/>
      <sz val="14"/>
      <color theme="1" tint="0.14999847407452621"/>
      <name val="Segoe UI"/>
      <family val="2"/>
    </font>
    <font>
      <sz val="11"/>
      <color theme="1" tint="0.14999847407452621"/>
      <name val="Segoe UI"/>
      <family val="2"/>
    </font>
    <font>
      <sz val="14"/>
      <color theme="1" tint="0.14999847407452621"/>
      <name val="Segoe UI"/>
      <family val="2"/>
    </font>
    <font>
      <i/>
      <sz val="12"/>
      <color theme="1" tint="0.14999847407452621"/>
      <name val="Segoe UI"/>
      <family val="2"/>
    </font>
    <font>
      <b/>
      <sz val="16"/>
      <color theme="3" tint="-0.499984740745262"/>
      <name val="Segoe UI"/>
      <family val="2"/>
    </font>
    <font>
      <b/>
      <sz val="16"/>
      <color rgb="FF060E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B2B2B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theme="9" tint="-0.2499465926084170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4">
    <xf numFmtId="0" fontId="0" fillId="0" borderId="0" xfId="0"/>
    <xf numFmtId="0" fontId="5" fillId="0" borderId="1" xfId="0" applyFont="1" applyBorder="1" applyAlignment="1" applyProtection="1">
      <alignment horizontal="left" vertical="center" inden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left" vertical="center" wrapText="1" indent="2"/>
      <protection hidden="1"/>
    </xf>
    <xf numFmtId="0" fontId="6" fillId="0" borderId="0" xfId="0" applyFont="1" applyAlignment="1" applyProtection="1">
      <alignment vertical="center"/>
      <protection hidden="1"/>
    </xf>
    <xf numFmtId="0" fontId="2" fillId="0" borderId="2" xfId="0" applyFont="1" applyBorder="1" applyAlignment="1" applyProtection="1">
      <alignment horizontal="left" vertical="center" wrapText="1" indent="2"/>
      <protection hidden="1"/>
    </xf>
    <xf numFmtId="0" fontId="2" fillId="0" borderId="0" xfId="0" applyFont="1" applyAlignment="1" applyProtection="1">
      <alignment horizontal="left" vertical="center" wrapText="1" indent="2"/>
      <protection hidden="1"/>
    </xf>
    <xf numFmtId="0" fontId="6" fillId="0" borderId="3" xfId="0" applyFont="1" applyBorder="1" applyAlignment="1" applyProtection="1">
      <alignment horizontal="left" vertical="center" indent="1"/>
      <protection hidden="1"/>
    </xf>
    <xf numFmtId="0" fontId="6" fillId="0" borderId="4" xfId="0" applyFont="1" applyBorder="1" applyAlignment="1" applyProtection="1">
      <alignment horizontal="left" vertical="center" indent="1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3" fontId="6" fillId="0" borderId="6" xfId="0" applyNumberFormat="1" applyFont="1" applyBorder="1" applyAlignment="1" applyProtection="1">
      <alignment vertical="center"/>
      <protection hidden="1"/>
    </xf>
    <xf numFmtId="3" fontId="6" fillId="0" borderId="7" xfId="0" applyNumberFormat="1" applyFont="1" applyBorder="1" applyAlignment="1" applyProtection="1">
      <alignment vertical="center"/>
      <protection hidden="1"/>
    </xf>
    <xf numFmtId="3" fontId="6" fillId="0" borderId="8" xfId="0" applyNumberFormat="1" applyFont="1" applyBorder="1" applyAlignment="1" applyProtection="1">
      <alignment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left" vertical="center" indent="1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6" fillId="0" borderId="10" xfId="0" applyFont="1" applyBorder="1" applyAlignment="1" applyProtection="1">
      <alignment horizontal="left" vertical="center" indent="1"/>
      <protection hidden="1"/>
    </xf>
    <xf numFmtId="0" fontId="1" fillId="0" borderId="8" xfId="0" applyFont="1" applyBorder="1" applyAlignment="1" applyProtection="1">
      <alignment horizontal="center" vertical="top" wrapText="1"/>
      <protection hidden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 wrapText="1"/>
    </xf>
    <xf numFmtId="165" fontId="6" fillId="0" borderId="6" xfId="0" applyNumberFormat="1" applyFont="1" applyBorder="1" applyAlignment="1" applyProtection="1">
      <alignment horizontal="center" vertical="center"/>
      <protection hidden="1"/>
    </xf>
    <xf numFmtId="165" fontId="6" fillId="0" borderId="7" xfId="0" applyNumberFormat="1" applyFont="1" applyBorder="1" applyAlignment="1" applyProtection="1">
      <alignment horizontal="center" vertical="center"/>
      <protection hidden="1"/>
    </xf>
    <xf numFmtId="165" fontId="6" fillId="0" borderId="8" xfId="0" applyNumberFormat="1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left" vertical="center" indent="1"/>
      <protection hidden="1"/>
    </xf>
    <xf numFmtId="0" fontId="1" fillId="2" borderId="12" xfId="0" applyFont="1" applyFill="1" applyBorder="1" applyAlignment="1" applyProtection="1">
      <alignment horizontal="right" vertical="center"/>
      <protection locked="0" hidden="1"/>
    </xf>
    <xf numFmtId="0" fontId="1" fillId="0" borderId="13" xfId="0" applyFont="1" applyBorder="1" applyAlignment="1" applyProtection="1">
      <alignment horizontal="left" vertical="center" indent="1"/>
      <protection hidden="1"/>
    </xf>
    <xf numFmtId="167" fontId="1" fillId="0" borderId="14" xfId="0" applyNumberFormat="1" applyFont="1" applyBorder="1" applyAlignment="1" applyProtection="1">
      <alignment horizontal="right" vertical="center"/>
      <protection hidden="1"/>
    </xf>
    <xf numFmtId="167" fontId="6" fillId="0" borderId="6" xfId="0" applyNumberFormat="1" applyFont="1" applyBorder="1" applyAlignment="1" applyProtection="1">
      <alignment horizontal="center" vertical="center"/>
      <protection hidden="1"/>
    </xf>
    <xf numFmtId="167" fontId="6" fillId="0" borderId="7" xfId="0" applyNumberFormat="1" applyFont="1" applyBorder="1" applyAlignment="1" applyProtection="1">
      <alignment horizontal="center" vertical="center"/>
      <protection hidden="1"/>
    </xf>
    <xf numFmtId="167" fontId="6" fillId="0" borderId="8" xfId="0" applyNumberFormat="1" applyFont="1" applyBorder="1" applyAlignment="1" applyProtection="1">
      <alignment horizontal="center" vertical="center"/>
      <protection hidden="1"/>
    </xf>
    <xf numFmtId="3" fontId="1" fillId="0" borderId="6" xfId="0" applyNumberFormat="1" applyFont="1" applyBorder="1"/>
    <xf numFmtId="0" fontId="1" fillId="0" borderId="6" xfId="0" applyFont="1" applyBorder="1"/>
    <xf numFmtId="3" fontId="1" fillId="0" borderId="7" xfId="0" applyNumberFormat="1" applyFont="1" applyBorder="1"/>
    <xf numFmtId="0" fontId="1" fillId="0" borderId="7" xfId="0" applyFont="1" applyBorder="1"/>
    <xf numFmtId="3" fontId="1" fillId="0" borderId="8" xfId="0" applyNumberFormat="1" applyFont="1" applyBorder="1"/>
    <xf numFmtId="0" fontId="1" fillId="0" borderId="8" xfId="0" applyFont="1" applyBorder="1"/>
    <xf numFmtId="0" fontId="1" fillId="0" borderId="6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0" fontId="1" fillId="0" borderId="8" xfId="0" applyFont="1" applyBorder="1" applyAlignment="1">
      <alignment horizontal="left" indent="1"/>
    </xf>
    <xf numFmtId="3" fontId="1" fillId="0" borderId="0" xfId="0" applyNumberFormat="1" applyFont="1" applyAlignment="1">
      <alignment horizontal="right" vertical="center"/>
    </xf>
    <xf numFmtId="0" fontId="1" fillId="0" borderId="6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5" xfId="0" applyFont="1" applyBorder="1" applyAlignment="1" applyProtection="1">
      <alignment horizontal="center" vertical="top" wrapText="1"/>
      <protection hidden="1"/>
    </xf>
    <xf numFmtId="164" fontId="1" fillId="0" borderId="0" xfId="0" applyNumberFormat="1" applyFont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2" fillId="0" borderId="7" xfId="0" applyFont="1" applyBorder="1" applyAlignment="1" applyProtection="1">
      <alignment horizontal="left" vertical="center" wrapText="1" indent="2"/>
      <protection hidden="1"/>
    </xf>
    <xf numFmtId="0" fontId="1" fillId="0" borderId="16" xfId="0" applyFont="1" applyBorder="1" applyAlignment="1" applyProtection="1">
      <alignment horizontal="left" vertical="center" indent="1"/>
      <protection hidden="1"/>
    </xf>
    <xf numFmtId="165" fontId="6" fillId="0" borderId="5" xfId="0" applyNumberFormat="1" applyFont="1" applyBorder="1" applyAlignment="1" applyProtection="1">
      <alignment horizontal="right" vertical="center"/>
      <protection hidden="1"/>
    </xf>
    <xf numFmtId="0" fontId="7" fillId="0" borderId="0" xfId="0" applyFont="1"/>
    <xf numFmtId="1" fontId="7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14" fontId="6" fillId="0" borderId="0" xfId="0" applyNumberFormat="1" applyFont="1" applyAlignment="1" applyProtection="1">
      <alignment vertical="center"/>
      <protection hidden="1"/>
    </xf>
    <xf numFmtId="14" fontId="1" fillId="0" borderId="0" xfId="0" applyNumberFormat="1" applyFont="1" applyAlignment="1" applyProtection="1">
      <alignment vertical="center"/>
      <protection hidden="1"/>
    </xf>
    <xf numFmtId="9" fontId="1" fillId="0" borderId="0" xfId="2" applyFont="1" applyAlignment="1">
      <alignment horizontal="right" vertical="center"/>
    </xf>
    <xf numFmtId="164" fontId="6" fillId="0" borderId="6" xfId="2" applyNumberFormat="1" applyFont="1" applyBorder="1" applyAlignment="1" applyProtection="1">
      <alignment vertical="center"/>
      <protection hidden="1"/>
    </xf>
    <xf numFmtId="164" fontId="6" fillId="0" borderId="7" xfId="2" applyNumberFormat="1" applyFont="1" applyBorder="1" applyAlignment="1" applyProtection="1">
      <alignment vertical="center"/>
      <protection hidden="1"/>
    </xf>
    <xf numFmtId="3" fontId="1" fillId="0" borderId="0" xfId="0" applyNumberFormat="1" applyFont="1" applyAlignment="1">
      <alignment vertical="center"/>
    </xf>
    <xf numFmtId="168" fontId="1" fillId="0" borderId="0" xfId="1" applyNumberFormat="1" applyFont="1" applyAlignment="1" applyProtection="1">
      <alignment vertical="center"/>
      <protection hidden="1"/>
    </xf>
    <xf numFmtId="0" fontId="2" fillId="0" borderId="17" xfId="0" applyFont="1" applyBorder="1" applyAlignment="1" applyProtection="1">
      <alignment horizontal="left" vertical="center" wrapText="1" indent="2"/>
      <protection hidden="1"/>
    </xf>
    <xf numFmtId="0" fontId="9" fillId="0" borderId="0" xfId="0" applyFont="1" applyAlignment="1">
      <alignment horizontal="left" vertical="top" textRotation="255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3" fontId="13" fillId="0" borderId="0" xfId="0" quotePrefix="1" applyNumberFormat="1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1" fillId="0" borderId="9" xfId="0" applyFont="1" applyBorder="1" applyAlignment="1">
      <alignment horizontal="left" vertical="center" indent="1"/>
    </xf>
    <xf numFmtId="0" fontId="11" fillId="0" borderId="0" xfId="0" applyFont="1"/>
    <xf numFmtId="3" fontId="15" fillId="0" borderId="0" xfId="0" applyNumberFormat="1" applyFont="1" applyAlignment="1">
      <alignment horizontal="left" vertical="center"/>
    </xf>
    <xf numFmtId="0" fontId="15" fillId="3" borderId="0" xfId="0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 indent="1"/>
    </xf>
    <xf numFmtId="3" fontId="15" fillId="0" borderId="0" xfId="0" applyNumberFormat="1" applyFont="1" applyBorder="1" applyAlignment="1">
      <alignment horizontal="right" vertical="center"/>
    </xf>
    <xf numFmtId="0" fontId="15" fillId="3" borderId="20" xfId="0" applyFont="1" applyFill="1" applyBorder="1" applyAlignment="1">
      <alignment horizontal="left" vertical="center" indent="1"/>
    </xf>
    <xf numFmtId="0" fontId="11" fillId="3" borderId="20" xfId="0" applyFont="1" applyFill="1" applyBorder="1" applyAlignment="1">
      <alignment horizontal="left" vertical="center" indent="1"/>
    </xf>
    <xf numFmtId="0" fontId="16" fillId="0" borderId="9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left" vertical="center" indent="1"/>
    </xf>
    <xf numFmtId="0" fontId="18" fillId="3" borderId="20" xfId="0" applyFont="1" applyFill="1" applyBorder="1" applyAlignment="1">
      <alignment horizontal="left" vertical="center" indent="1"/>
    </xf>
    <xf numFmtId="3" fontId="19" fillId="0" borderId="0" xfId="0" quotePrefix="1" applyNumberFormat="1" applyFont="1" applyAlignment="1">
      <alignment horizontal="center" vertical="center"/>
    </xf>
    <xf numFmtId="9" fontId="19" fillId="0" borderId="0" xfId="2" quotePrefix="1" applyFont="1" applyAlignment="1">
      <alignment horizontal="center" vertical="center"/>
    </xf>
    <xf numFmtId="3" fontId="20" fillId="0" borderId="15" xfId="0" applyNumberFormat="1" applyFont="1" applyBorder="1" applyAlignment="1">
      <alignment horizontal="left" vertical="center" wrapText="1"/>
    </xf>
    <xf numFmtId="3" fontId="21" fillId="0" borderId="15" xfId="0" applyNumberFormat="1" applyFont="1" applyBorder="1" applyAlignment="1">
      <alignment horizontal="right" vertical="center" wrapText="1"/>
    </xf>
    <xf numFmtId="0" fontId="21" fillId="0" borderId="15" xfId="0" applyFont="1" applyBorder="1" applyAlignment="1">
      <alignment vertical="center"/>
    </xf>
    <xf numFmtId="3" fontId="22" fillId="0" borderId="15" xfId="0" applyNumberFormat="1" applyFont="1" applyBorder="1" applyAlignment="1">
      <alignment horizontal="right" vertical="center"/>
    </xf>
    <xf numFmtId="3" fontId="23" fillId="0" borderId="15" xfId="0" applyNumberFormat="1" applyFont="1" applyBorder="1" applyAlignment="1">
      <alignment horizontal="center" vertical="center" wrapText="1"/>
    </xf>
    <xf numFmtId="3" fontId="24" fillId="0" borderId="15" xfId="0" applyNumberFormat="1" applyFont="1" applyBorder="1" applyAlignment="1">
      <alignment horizontal="right" vertical="center"/>
    </xf>
    <xf numFmtId="3" fontId="23" fillId="0" borderId="18" xfId="0" applyNumberFormat="1" applyFont="1" applyBorder="1" applyAlignment="1">
      <alignment horizontal="center" vertical="center" wrapText="1"/>
    </xf>
    <xf numFmtId="3" fontId="21" fillId="0" borderId="18" xfId="0" applyNumberFormat="1" applyFont="1" applyBorder="1" applyAlignment="1">
      <alignment horizontal="right" vertical="center" wrapText="1"/>
    </xf>
    <xf numFmtId="0" fontId="21" fillId="0" borderId="18" xfId="0" applyFont="1" applyBorder="1" applyAlignment="1">
      <alignment vertical="center"/>
    </xf>
    <xf numFmtId="3" fontId="24" fillId="0" borderId="18" xfId="0" applyNumberFormat="1" applyFont="1" applyBorder="1" applyAlignment="1">
      <alignment horizontal="right" vertical="center"/>
    </xf>
    <xf numFmtId="164" fontId="25" fillId="0" borderId="9" xfId="0" applyNumberFormat="1" applyFont="1" applyBorder="1" applyAlignment="1">
      <alignment horizontal="center" vertical="center"/>
    </xf>
    <xf numFmtId="0" fontId="3" fillId="3" borderId="19" xfId="0" applyFont="1" applyFill="1" applyBorder="1" applyAlignment="1">
      <alignment horizontal="left" vertical="center" indent="2"/>
    </xf>
    <xf numFmtId="169" fontId="4" fillId="3" borderId="19" xfId="0" applyNumberFormat="1" applyFont="1" applyFill="1" applyBorder="1" applyAlignment="1" applyProtection="1">
      <alignment horizontal="center" vertical="center"/>
      <protection hidden="1"/>
    </xf>
    <xf numFmtId="166" fontId="4" fillId="3" borderId="19" xfId="0" applyNumberFormat="1" applyFont="1" applyFill="1" applyBorder="1" applyAlignment="1" applyProtection="1">
      <alignment horizontal="center" vertical="center"/>
      <protection hidden="1"/>
    </xf>
    <xf numFmtId="0" fontId="26" fillId="3" borderId="19" xfId="0" applyFont="1" applyFill="1" applyBorder="1" applyAlignment="1" applyProtection="1">
      <alignment horizontal="left" vertical="center" indent="2"/>
      <protection hidden="1"/>
    </xf>
    <xf numFmtId="0" fontId="27" fillId="3" borderId="19" xfId="0" applyFont="1" applyFill="1" applyBorder="1" applyAlignment="1">
      <alignment horizontal="left" vertical="center" indent="2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0" fillId="0" borderId="0" xfId="0" applyNumberFormat="1"/>
    <xf numFmtId="0" fontId="1" fillId="0" borderId="11" xfId="0" applyFont="1" applyBorder="1" applyAlignment="1">
      <alignment horizontal="left" indent="1"/>
    </xf>
    <xf numFmtId="0" fontId="1" fillId="0" borderId="0" xfId="0" applyFont="1" applyBorder="1" applyAlignment="1" applyProtection="1">
      <alignment vertical="center"/>
      <protection hidden="1"/>
    </xf>
    <xf numFmtId="0" fontId="1" fillId="0" borderId="0" xfId="0" applyFont="1" applyBorder="1" applyAlignment="1">
      <alignment horizontal="left" indent="1"/>
    </xf>
    <xf numFmtId="0" fontId="1" fillId="0" borderId="5" xfId="0" applyFont="1" applyBorder="1" applyAlignment="1" applyProtection="1">
      <alignment horizontal="center" vertical="center"/>
      <protection hidden="1"/>
    </xf>
    <xf numFmtId="165" fontId="0" fillId="0" borderId="9" xfId="0" applyNumberFormat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3">
    <cellStyle name="Comma" xfId="1" builtinId="3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14749"/>
      <rgbColor rgb="00008000"/>
      <rgbColor rgb="00CBCCCD"/>
      <rgbColor rgb="00808000"/>
      <rgbColor rgb="00800080"/>
      <rgbColor rgb="00008080"/>
      <rgbColor rgb="00C0C0C0"/>
      <rgbColor rgb="00808080"/>
      <rgbColor rgb="00FFCC00"/>
      <rgbColor rgb="00414B52"/>
      <rgbColor rgb="009D272A"/>
      <rgbColor rgb="00CBCCCD"/>
      <rgbColor rgb="0096999A"/>
      <rgbColor rgb="006B7072"/>
      <rgbColor rgb="00414749"/>
      <rgbColor rgb="00E2001A"/>
      <rgbColor rgb="00FFCC00"/>
      <rgbColor rgb="00414B52"/>
      <rgbColor rgb="009D272A"/>
      <rgbColor rgb="00CBCCCD"/>
      <rgbColor rgb="0096999A"/>
      <rgbColor rgb="006B7072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C10330"/>
      <rgbColor rgb="00339966"/>
      <rgbColor rgb="00E2001A"/>
      <rgbColor rgb="00414B52"/>
      <rgbColor rgb="00FFCC00"/>
      <rgbColor rgb="00993366"/>
      <rgbColor rgb="0096999A"/>
      <rgbColor rgb="006B7072"/>
    </indexedColors>
    <mruColors>
      <color rgb="FF060E18"/>
      <color rgb="FFB2B2B2"/>
      <color rgb="FF7ACA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092229470884614E-2"/>
          <c:y val="9.375E-2"/>
          <c:w val="0.86773632003882772"/>
          <c:h val="0.8839285714285714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Calcul!$B$74</c:f>
              <c:strCache>
                <c:ptCount val="1"/>
                <c:pt idx="0">
                  <c:v>Invisible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Calcul!$C$72:$H$72</c:f>
              <c:strCache>
                <c:ptCount val="6"/>
                <c:pt idx="0">
                  <c:v>Total</c:v>
                </c:pt>
                <c:pt idx="1">
                  <c:v>Overdue 1-30 jrs</c:v>
                </c:pt>
                <c:pt idx="2">
                  <c:v>Overdue 31-60 jrs</c:v>
                </c:pt>
                <c:pt idx="3">
                  <c:v>Overdue 61-90 jrs</c:v>
                </c:pt>
                <c:pt idx="4">
                  <c:v>Overdue 91-120 jrs</c:v>
                </c:pt>
                <c:pt idx="5">
                  <c:v>Overdue 120 + jrs</c:v>
                </c:pt>
              </c:strCache>
            </c:strRef>
          </c:cat>
          <c:val>
            <c:numRef>
              <c:f>Calcul!$C$74:$H$74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1634319307.1199989</c:v>
                </c:pt>
                <c:pt idx="3">
                  <c:v>1634319307.1199989</c:v>
                </c:pt>
                <c:pt idx="4">
                  <c:v>3065887371.8720007</c:v>
                </c:pt>
                <c:pt idx="5">
                  <c:v>4745656994.9280014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C36-9DF4-738AAB9BC1E1}"/>
            </c:ext>
          </c:extLst>
        </c:ser>
        <c:ser>
          <c:idx val="0"/>
          <c:order val="1"/>
          <c:tx>
            <c:strRef>
              <c:f>Calcul!$B$73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0FA9-4C36-9DF4-738AAB9BC1E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53DA-4BE3-BFF0-5B80024A980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53DA-4BE3-BFF0-5B80024A980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53DA-4BE3-BFF0-5B80024A9800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53DA-4BE3-BFF0-5B80024A980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6-53DA-4BE3-BFF0-5B80024A9800}"/>
              </c:ext>
            </c:extLst>
          </c:dPt>
          <c:cat>
            <c:strRef>
              <c:f>Calcul!$C$72:$H$72</c:f>
              <c:strCache>
                <c:ptCount val="6"/>
                <c:pt idx="0">
                  <c:v>Total</c:v>
                </c:pt>
                <c:pt idx="1">
                  <c:v>Overdue 1-30 jrs</c:v>
                </c:pt>
                <c:pt idx="2">
                  <c:v>Overdue 31-60 jrs</c:v>
                </c:pt>
                <c:pt idx="3">
                  <c:v>Overdue 61-90 jrs</c:v>
                </c:pt>
                <c:pt idx="4">
                  <c:v>Overdue 91-120 jrs</c:v>
                </c:pt>
                <c:pt idx="5">
                  <c:v>Overdue 120 + jrs</c:v>
                </c:pt>
              </c:strCache>
            </c:strRef>
          </c:cat>
          <c:val>
            <c:numRef>
              <c:f>Calcul!$C$73:$H$73</c:f>
              <c:numCache>
                <c:formatCode>#,##0</c:formatCode>
                <c:ptCount val="6"/>
                <c:pt idx="0">
                  <c:v>10240019297.627983</c:v>
                </c:pt>
                <c:pt idx="1">
                  <c:v>1634319307.1199989</c:v>
                </c:pt>
                <c:pt idx="2">
                  <c:v>0</c:v>
                </c:pt>
                <c:pt idx="3">
                  <c:v>1431568064.7520015</c:v>
                </c:pt>
                <c:pt idx="4">
                  <c:v>1679769623.0560012</c:v>
                </c:pt>
                <c:pt idx="5">
                  <c:v>5494362302.6999826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C36-9DF4-738AAB9B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47372335"/>
        <c:axId val="1"/>
      </c:barChart>
      <c:catAx>
        <c:axId val="1747372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t"/>
        <c:numFmt formatCode="#,##0" sourceLinked="1"/>
        <c:majorTickMark val="none"/>
        <c:minorTickMark val="none"/>
        <c:tickLblPos val="none"/>
        <c:spPr>
          <a:ln w="9525">
            <a:noFill/>
          </a:ln>
        </c:spPr>
        <c:crossAx val="174737233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451612903225806"/>
          <c:y val="5.0000162760946487E-2"/>
          <c:w val="0.76290322580645165"/>
          <c:h val="0.9033362738810998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Calcul!$G$79:$G$84</c:f>
              <c:strCache>
                <c:ptCount val="6"/>
                <c:pt idx="0">
                  <c:v>Segment 1</c:v>
                </c:pt>
                <c:pt idx="1">
                  <c:v>Segment 2</c:v>
                </c:pt>
                <c:pt idx="2">
                  <c:v>Segment 6</c:v>
                </c:pt>
                <c:pt idx="3">
                  <c:v>Segment 3</c:v>
                </c:pt>
                <c:pt idx="4">
                  <c:v>Segment 5</c:v>
                </c:pt>
                <c:pt idx="5">
                  <c:v>Segment 4</c:v>
                </c:pt>
              </c:strCache>
            </c:strRef>
          </c:cat>
          <c:val>
            <c:numRef>
              <c:f>Calcul!$H$79:$H$84</c:f>
              <c:numCache>
                <c:formatCode>#,##0</c:formatCode>
                <c:ptCount val="6"/>
                <c:pt idx="0">
                  <c:v>205.25900555999999</c:v>
                </c:pt>
                <c:pt idx="1">
                  <c:v>233.56222388800001</c:v>
                </c:pt>
                <c:pt idx="2">
                  <c:v>522.57014121600002</c:v>
                </c:pt>
                <c:pt idx="3">
                  <c:v>718.34294811999985</c:v>
                </c:pt>
                <c:pt idx="4">
                  <c:v>1370.4989821839997</c:v>
                </c:pt>
                <c:pt idx="5">
                  <c:v>8411.7574648199952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6-4E89-B9F9-05B49A8C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47371503"/>
        <c:axId val="1"/>
      </c:barChart>
      <c:catAx>
        <c:axId val="174737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7473715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479791057898685E-2"/>
          <c:y val="7.331378299120235E-2"/>
          <c:w val="0.9267926870264539"/>
          <c:h val="0.72727272727272729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414749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rgbClr val="414749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Calcul!$R$13:$R$24</c:f>
              <c:numCache>
                <c:formatCode>_-* #\ ##0_-;\-* #\ ##0_-;_-* "-"??_-;_-@_-</c:formatCode>
                <c:ptCount val="12"/>
                <c:pt idx="0">
                  <c:v>3186.6119667559988</c:v>
                </c:pt>
                <c:pt idx="1">
                  <c:v>3885.368261416003</c:v>
                </c:pt>
                <c:pt idx="2">
                  <c:v>2797.1894883440036</c:v>
                </c:pt>
                <c:pt idx="3">
                  <c:v>3156.1578722360023</c:v>
                </c:pt>
                <c:pt idx="4">
                  <c:v>3761.0653049680081</c:v>
                </c:pt>
                <c:pt idx="5">
                  <c:v>4387.0447456720076</c:v>
                </c:pt>
                <c:pt idx="6">
                  <c:v>4900.8742924200142</c:v>
                </c:pt>
                <c:pt idx="7">
                  <c:v>5202.5751449280151</c:v>
                </c:pt>
                <c:pt idx="8">
                  <c:v>6517.2783542400093</c:v>
                </c:pt>
                <c:pt idx="9">
                  <c:v>7860.3606451280002</c:v>
                </c:pt>
                <c:pt idx="10">
                  <c:v>10133.758846135986</c:v>
                </c:pt>
                <c:pt idx="11">
                  <c:v>11461.990765787985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C-4653-88EE-2944972A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368175"/>
        <c:axId val="1"/>
      </c:lineChart>
      <c:catAx>
        <c:axId val="174736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Mois</a:t>
                </a:r>
              </a:p>
            </c:rich>
          </c:tx>
          <c:layout>
            <c:manualLayout>
              <c:xMode val="edge"/>
              <c:yMode val="edge"/>
              <c:x val="0.45482931455997905"/>
              <c:y val="0.89149560117302051"/>
            </c:manualLayout>
          </c:layout>
          <c:overlay val="0"/>
          <c:spPr>
            <a:noFill/>
            <a:ln w="25400">
              <a:noFill/>
            </a:ln>
          </c:spPr>
        </c:title>
        <c:numFmt formatCode="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r"/>
        <c:numFmt formatCode="#,##0\ \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47368175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039288159153365E-2"/>
          <c:y val="4.8270669513834914E-2"/>
          <c:w val="0.9267926870264539"/>
          <c:h val="0.640625"/>
        </c:manualLayout>
      </c:layout>
      <c:lineChart>
        <c:grouping val="standard"/>
        <c:varyColors val="0"/>
        <c:ser>
          <c:idx val="0"/>
          <c:order val="0"/>
          <c:tx>
            <c:strRef>
              <c:f>Calcul!$K$11</c:f>
              <c:strCache>
                <c:ptCount val="1"/>
                <c:pt idx="0">
                  <c:v>Segment 1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Calcul!$K$13</c:f>
              <c:numCache>
                <c:formatCode>#,##0</c:formatCode>
                <c:ptCount val="1"/>
                <c:pt idx="0">
                  <c:v>12.448357895999999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3-46CB-95FF-9B6B1F2A49D9}"/>
            </c:ext>
          </c:extLst>
        </c:ser>
        <c:ser>
          <c:idx val="1"/>
          <c:order val="1"/>
          <c:tx>
            <c:strRef>
              <c:f>Calcul!$L$11</c:f>
              <c:strCache>
                <c:ptCount val="1"/>
                <c:pt idx="0">
                  <c:v>Segment 2</c:v>
                </c:pt>
              </c:strCache>
            </c:strRef>
          </c:tx>
          <c:spPr>
            <a:ln w="12700">
              <a:solidFill>
                <a:srgbClr val="41474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14749"/>
              </a:solidFill>
              <a:ln>
                <a:solidFill>
                  <a:srgbClr val="414749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Calcul!$L$13</c:f>
              <c:numCache>
                <c:formatCode>#,##0</c:formatCode>
                <c:ptCount val="1"/>
                <c:pt idx="0">
                  <c:v>79.830862671999995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3-46CB-95FF-9B6B1F2A49D9}"/>
            </c:ext>
          </c:extLst>
        </c:ser>
        <c:ser>
          <c:idx val="2"/>
          <c:order val="2"/>
          <c:tx>
            <c:strRef>
              <c:f>Calcul!$M$11</c:f>
              <c:strCache>
                <c:ptCount val="1"/>
                <c:pt idx="0">
                  <c:v>Segment 3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Calcul!$M$13</c:f>
              <c:numCache>
                <c:formatCode>#,##0</c:formatCode>
                <c:ptCount val="1"/>
                <c:pt idx="0">
                  <c:v>8.4734668799999984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83-46CB-95FF-9B6B1F2A49D9}"/>
            </c:ext>
          </c:extLst>
        </c:ser>
        <c:ser>
          <c:idx val="3"/>
          <c:order val="3"/>
          <c:tx>
            <c:strRef>
              <c:f>Calcul!$N$11</c:f>
              <c:strCache>
                <c:ptCount val="1"/>
                <c:pt idx="0">
                  <c:v>Segment 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Calcul!$N$13:$N$24</c:f>
              <c:numCache>
                <c:formatCode>#,##0</c:formatCode>
                <c:ptCount val="12"/>
                <c:pt idx="0">
                  <c:v>1920.2232958519994</c:v>
                </c:pt>
                <c:pt idx="1">
                  <c:v>2423.5790493120021</c:v>
                </c:pt>
                <c:pt idx="2">
                  <c:v>2427.7635363680029</c:v>
                </c:pt>
                <c:pt idx="3">
                  <c:v>2346.4776307240022</c:v>
                </c:pt>
                <c:pt idx="4">
                  <c:v>2804.375239696004</c:v>
                </c:pt>
                <c:pt idx="5">
                  <c:v>3357.881849736013</c:v>
                </c:pt>
                <c:pt idx="6">
                  <c:v>3833.133902212011</c:v>
                </c:pt>
                <c:pt idx="7">
                  <c:v>4513.5664048680082</c:v>
                </c:pt>
                <c:pt idx="8">
                  <c:v>5643.0845226840092</c:v>
                </c:pt>
                <c:pt idx="9">
                  <c:v>6379.2235520920012</c:v>
                </c:pt>
                <c:pt idx="10">
                  <c:v>7565.386006224001</c:v>
                </c:pt>
                <c:pt idx="11">
                  <c:v>8411.7574648199952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83-46CB-95FF-9B6B1F2A49D9}"/>
            </c:ext>
          </c:extLst>
        </c:ser>
        <c:ser>
          <c:idx val="4"/>
          <c:order val="4"/>
          <c:tx>
            <c:strRef>
              <c:f>Calcul!$O$11</c:f>
              <c:strCache>
                <c:ptCount val="1"/>
                <c:pt idx="0">
                  <c:v>Segment 5</c:v>
                </c:pt>
              </c:strCache>
            </c:strRef>
          </c:tx>
          <c:spPr>
            <a:ln w="12700">
              <a:solidFill>
                <a:srgbClr val="6B7072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B7072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Calcul!$O$13:$O$24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1.01136E-3</c:v>
                </c:pt>
                <c:pt idx="4">
                  <c:v>10.513290432</c:v>
                </c:pt>
                <c:pt idx="5">
                  <c:v>37.361416728000002</c:v>
                </c:pt>
                <c:pt idx="6">
                  <c:v>50.804412720000002</c:v>
                </c:pt>
                <c:pt idx="7">
                  <c:v>106.80536472</c:v>
                </c:pt>
                <c:pt idx="8">
                  <c:v>280.44247140000004</c:v>
                </c:pt>
                <c:pt idx="9">
                  <c:v>635.2340347920001</c:v>
                </c:pt>
                <c:pt idx="10">
                  <c:v>1366.2501374880003</c:v>
                </c:pt>
                <c:pt idx="11">
                  <c:v>1370.4989821839997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83-46CB-95FF-9B6B1F2A49D9}"/>
            </c:ext>
          </c:extLst>
        </c:ser>
        <c:ser>
          <c:idx val="5"/>
          <c:order val="5"/>
          <c:tx>
            <c:strRef>
              <c:f>Calcul!$P$11</c:f>
              <c:strCache>
                <c:ptCount val="1"/>
                <c:pt idx="0">
                  <c:v>Segment 6</c:v>
                </c:pt>
              </c:strCache>
            </c:strRef>
          </c:tx>
          <c:spPr>
            <a:ln w="12700">
              <a:solidFill>
                <a:srgbClr val="C1033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10330"/>
              </a:solidFill>
              <a:ln>
                <a:solidFill>
                  <a:srgbClr val="C10330"/>
                </a:solidFill>
                <a:prstDash val="solid"/>
              </a:ln>
            </c:spPr>
          </c:marker>
          <c:cat>
            <c:strRef>
              <c:f>Calcul!$C$13:$C$24</c:f>
              <c:strCache>
                <c:ptCount val="12"/>
                <c:pt idx="0">
                  <c:v>mars-2018</c:v>
                </c:pt>
                <c:pt idx="1">
                  <c:v>avr-2018</c:v>
                </c:pt>
                <c:pt idx="2">
                  <c:v>mai-2018</c:v>
                </c:pt>
                <c:pt idx="3">
                  <c:v>juin-2018</c:v>
                </c:pt>
                <c:pt idx="4">
                  <c:v>juil-2018</c:v>
                </c:pt>
                <c:pt idx="5">
                  <c:v>août-2018</c:v>
                </c:pt>
                <c:pt idx="6">
                  <c:v>sept-2018</c:v>
                </c:pt>
                <c:pt idx="7">
                  <c:v>oct-2018</c:v>
                </c:pt>
                <c:pt idx="8">
                  <c:v>nov-2018</c:v>
                </c:pt>
                <c:pt idx="9">
                  <c:v>déc-2018</c:v>
                </c:pt>
                <c:pt idx="10">
                  <c:v>janv-2019</c:v>
                </c:pt>
                <c:pt idx="11">
                  <c:v>févr-2019</c:v>
                </c:pt>
              </c:strCache>
            </c:strRef>
          </c:cat>
          <c:val>
            <c:numRef>
              <c:f>Calcul!$P$13:$P$24</c:f>
              <c:numCache>
                <c:formatCode>#,##0</c:formatCode>
                <c:ptCount val="12"/>
                <c:pt idx="0">
                  <c:v>1165.6359834559996</c:v>
                </c:pt>
                <c:pt idx="1">
                  <c:v>1312.8161223920006</c:v>
                </c:pt>
                <c:pt idx="2">
                  <c:v>189.70180637600001</c:v>
                </c:pt>
                <c:pt idx="3">
                  <c:v>269.19928472800001</c:v>
                </c:pt>
                <c:pt idx="4">
                  <c:v>236.83389502399999</c:v>
                </c:pt>
                <c:pt idx="5">
                  <c:v>92.081863823999981</c:v>
                </c:pt>
                <c:pt idx="6">
                  <c:v>143.91274063999995</c:v>
                </c:pt>
                <c:pt idx="7">
                  <c:v>231.84188255999996</c:v>
                </c:pt>
                <c:pt idx="8">
                  <c:v>194.79209875200002</c:v>
                </c:pt>
                <c:pt idx="9">
                  <c:v>216.05575865600002</c:v>
                </c:pt>
                <c:pt idx="10">
                  <c:v>272.08812028799997</c:v>
                </c:pt>
                <c:pt idx="11">
                  <c:v>522.57014121600002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83-46CB-95FF-9B6B1F2A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386479"/>
        <c:axId val="1"/>
      </c:lineChart>
      <c:catAx>
        <c:axId val="174738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Mois</a:t>
                </a:r>
              </a:p>
            </c:rich>
          </c:tx>
          <c:layout>
            <c:manualLayout>
              <c:xMode val="edge"/>
              <c:yMode val="edge"/>
              <c:x val="0.45482931455997905"/>
              <c:y val="0.818749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747386479"/>
        <c:crosses val="max"/>
        <c:crossBetween val="between"/>
        <c:majorUnit val="2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5576323987538941E-2"/>
          <c:y val="0.91874999999999996"/>
          <c:w val="0.94081144062599653"/>
          <c:h val="6.56250000000000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trlProps/ctrlProp1.xml><?xml version="1.0" encoding="utf-8"?>
<formControlPr xmlns="http://schemas.microsoft.com/office/spreadsheetml/2009/9/main" objectType="Drop" dropStyle="combo" dx="26" fmlaLink="Calcul!$C$4" fmlaRange="Calcul!$W$6:$W$19" noThreeD="1" sel="13" val="6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1102659</xdr:colOff>
      <xdr:row>9</xdr:row>
      <xdr:rowOff>242047</xdr:rowOff>
    </xdr:from>
    <xdr:to>
      <xdr:col>6</xdr:col>
      <xdr:colOff>1160370</xdr:colOff>
      <xdr:row>17</xdr:row>
      <xdr:rowOff>53788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19</xdr:row>
      <xdr:rowOff>28575</xdr:rowOff>
    </xdr:from>
    <xdr:to>
      <xdr:col>6</xdr:col>
      <xdr:colOff>1147162</xdr:colOff>
      <xdr:row>35</xdr:row>
      <xdr:rowOff>68036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5</xdr:row>
      <xdr:rowOff>85726</xdr:rowOff>
    </xdr:from>
    <xdr:to>
      <xdr:col>15</xdr:col>
      <xdr:colOff>114300</xdr:colOff>
      <xdr:row>18</xdr:row>
      <xdr:rowOff>40821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966108</xdr:colOff>
          <xdr:row>1</xdr:row>
          <xdr:rowOff>13607</xdr:rowOff>
        </xdr:from>
        <xdr:to>
          <xdr:col>14</xdr:col>
          <xdr:colOff>937533</xdr:colOff>
          <xdr:row>1</xdr:row>
          <xdr:rowOff>394607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136071</xdr:colOff>
      <xdr:row>20</xdr:row>
      <xdr:rowOff>13607</xdr:rowOff>
    </xdr:from>
    <xdr:to>
      <xdr:col>15</xdr:col>
      <xdr:colOff>48986</xdr:colOff>
      <xdr:row>34</xdr:row>
      <xdr:rowOff>176892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3E16C69-7180-4766-8AD5-C1BC3BAB7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 Windows" refreshedDate="46057.655788888886" createdVersion="5" refreshedVersion="8" minRefreshableVersion="3" recordCount="0" supportSubquery="1" supportAdvancedDrill="1" xr:uid="{86A4E46A-FD10-43DF-96A3-5BF94920D9D7}">
  <cacheSource type="external" connectionId="5"/>
  <cacheFields count="4">
    <cacheField name="[data].[StatusEcheance].[StatusEcheance]" caption="StatusEcheance" numFmtId="0" hierarchy="34" level="1">
      <sharedItems count="6">
        <s v="Not Overdue"/>
        <s v="Overdue 120 + jrs"/>
        <s v="Overdue 1-30 jrs"/>
        <s v="Overdue 31-60 jrs"/>
        <s v="Overdue 61-90 jrs"/>
        <s v="Overdue 91-120 jrs"/>
      </sharedItems>
    </cacheField>
    <cacheField name="[Measures].[Somme de Montant]" caption="Somme de Montant" numFmtId="0" hierarchy="50" level="32767"/>
    <cacheField name="[data].[Period].[Period]" caption="Period" numFmtId="0" hierarchy="27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a].[Period].&amp;[1]"/>
            <x15:cachedUniqueName index="1" name="[data].[Period].&amp;[2]"/>
            <x15:cachedUniqueName index="2" name="[data].[Period].&amp;[3]"/>
            <x15:cachedUniqueName index="3" name="[data].[Period].&amp;[4]"/>
            <x15:cachedUniqueName index="4" name="[data].[Period].&amp;[5]"/>
            <x15:cachedUniqueName index="5" name="[data].[Period].&amp;[6]"/>
            <x15:cachedUniqueName index="6" name="[data].[Period].&amp;[7]"/>
            <x15:cachedUniqueName index="7" name="[data].[Period].&amp;[8]"/>
            <x15:cachedUniqueName index="8" name="[data].[Period].&amp;[9]"/>
            <x15:cachedUniqueName index="9" name="[data].[Period].&amp;[10]"/>
            <x15:cachedUniqueName index="10" name="[data].[Period].&amp;[11]"/>
            <x15:cachedUniqueName index="11" name="[data].[Period].&amp;[12]"/>
          </x15:cachedUniqueNames>
        </ext>
      </extLst>
    </cacheField>
    <cacheField name="[data].[Annee].[Annee]" caption="Annee" numFmtId="0" hierarchy="28" level="1">
      <sharedItems containsSemiMixedTypes="0" containsNonDate="0" containsString="0"/>
    </cacheField>
  </cacheFields>
  <cacheHierarchies count="64">
    <cacheHierarchy uniqueName="[CreanceData].[compte]" caption="compte" attribute="1" defaultMemberUniqueName="[CreanceData].[compte].[All]" allUniqueName="[CreanceData].[compte].[All]" dimensionUniqueName="[CreanceData]" displayFolder="" count="0" memberValueDatatype="20" unbalanced="0"/>
    <cacheHierarchy uniqueName="[CreanceData].[REFERENCE]" caption="REFERENCE" attribute="1" defaultMemberUniqueName="[CreanceData].[REFERENCE].[All]" allUniqueName="[CreanceData].[REFERENCE].[All]" dimensionUniqueName="[CreanceData]" displayFolder="" count="0" memberValueDatatype="130" unbalanced="0"/>
    <cacheHierarchy uniqueName="[CreanceData].[date facture]" caption="date facture" attribute="1" time="1" defaultMemberUniqueName="[CreanceData].[date facture].[All]" allUniqueName="[CreanceData].[date facture].[All]" dimensionUniqueName="[CreanceData]" displayFolder="" count="0" memberValueDatatype="7" unbalanced="0"/>
    <cacheHierarchy uniqueName="[CreanceData].[Date echeance]" caption="Date echeance" attribute="1" time="1" defaultMemberUniqueName="[CreanceData].[Date echeance].[All]" allUniqueName="[CreanceData].[Date echeance].[All]" dimensionUniqueName="[CreanceData]" displayFolder="" count="0" memberValueDatatype="7" unbalanced="0"/>
    <cacheHierarchy uniqueName="[CreanceData].[Montant facture]" caption="Montant facture" attribute="1" defaultMemberUniqueName="[CreanceData].[Montant facture].[All]" allUniqueName="[CreanceData].[Montant facture].[All]" dimensionUniqueName="[CreanceData]" displayFolder="" count="0" memberValueDatatype="20" unbalanced="0"/>
    <cacheHierarchy uniqueName="[CreanceData].[reste à payer]" caption="reste à payer" attribute="1" defaultMemberUniqueName="[CreanceData].[reste à payer].[All]" allUniqueName="[CreanceData].[reste à payer].[All]" dimensionUniqueName="[CreanceData]" displayFolder="" count="0" memberValueDatatype="20" unbalanced="0"/>
    <cacheHierarchy uniqueName="[CreanceData].[statut]" caption="statut" attribute="1" defaultMemberUniqueName="[CreanceData].[statut].[All]" allUniqueName="[CreanceData].[statut].[All]" dimensionUniqueName="[CreanceData]" displayFolder="" count="0" memberValueDatatype="130" unbalanced="0"/>
    <cacheHierarchy uniqueName="[CreanceData].[SEGMENT1]" caption="SEGMENT1" attribute="1" defaultMemberUniqueName="[CreanceData].[SEGMENT1].[All]" allUniqueName="[CreanceData].[SEGMENT1].[All]" dimensionUniqueName="[CreanceData]" displayFolder="" count="0" memberValueDatatype="130" unbalanced="0"/>
    <cacheHierarchy uniqueName="[CreanceData].[MP]" caption="MP" attribute="1" defaultMemberUniqueName="[CreanceData].[MP].[All]" allUniqueName="[CreanceData].[MP].[All]" dimensionUniqueName="[CreanceData]" displayFolder="" count="0" memberValueDatatype="130" unbalanced="0"/>
    <cacheHierarchy uniqueName="[CreanceData].[Period]" caption="Period" attribute="1" defaultMemberUniqueName="[CreanceData].[Period].[All]" allUniqueName="[CreanceData].[Period].[All]" dimensionUniqueName="[CreanceData]" displayFolder="" count="0" memberValueDatatype="20" unbalanced="0"/>
    <cacheHierarchy uniqueName="[CreanceData].[Annee]" caption="Annee" attribute="1" defaultMemberUniqueName="[CreanceData].[Annee].[All]" allUniqueName="[CreanceData].[Annee].[All]" dimensionUniqueName="[CreanceData]" displayFolder="" count="0" memberValueDatatype="20" unbalanced="0"/>
    <cacheHierarchy uniqueName="[CreanceData].[Montant]" caption="Montant" attribute="1" defaultMemberUniqueName="[CreanceData].[Montant].[All]" allUniqueName="[CreanceData].[Montant].[All]" dimensionUniqueName="[CreanceData]" displayFolder="" count="0" memberValueDatatype="130" unbalanced="0"/>
    <cacheHierarchy uniqueName="[CreanceData].[Date paiement]" caption="Date paiement" attribute="1" defaultMemberUniqueName="[CreanceData].[Date paiement].[All]" allUniqueName="[CreanceData].[Date paiement].[All]" dimensionUniqueName="[CreanceData]" displayFolder="" count="0" memberValueDatatype="130" unbalanced="0"/>
    <cacheHierarchy uniqueName="[CreanceData].[DateCloture]" caption="DateCloture" attribute="1" time="1" defaultMemberUniqueName="[CreanceData].[DateCloture].[All]" allUniqueName="[CreanceData].[DateCloture].[All]" dimensionUniqueName="[CreanceData]" displayFolder="" count="0" memberValueDatatype="7" unbalanced="0"/>
    <cacheHierarchy uniqueName="[CreanceData].[Delai]" caption="Delai" attribute="1" defaultMemberUniqueName="[CreanceData].[Delai].[All]" allUniqueName="[CreanceData].[Delai].[All]" dimensionUniqueName="[CreanceData]" displayFolder="" count="0" memberValueDatatype="20" unbalanced="0"/>
    <cacheHierarchy uniqueName="[CreanceData].[DelaiKey]" caption="DelaiKey" attribute="1" defaultMemberUniqueName="[CreanceData].[DelaiKey].[All]" allUniqueName="[CreanceData].[DelaiKey].[All]" dimensionUniqueName="[CreanceData]" displayFolder="" count="0" memberValueDatatype="20" unbalanced="0"/>
    <cacheHierarchy uniqueName="[data].[compte]" caption="compte" attribute="1" defaultMemberUniqueName="[data].[compte].[All]" allUniqueName="[data].[compte].[All]" dimensionUniqueName="[data]" displayFolder="" count="0" memberValueDatatype="130" unbalanced="0"/>
    <cacheHierarchy uniqueName="[data].[REFERENCE]" caption="REFERENCE" attribute="1" defaultMemberUniqueName="[data].[REFERENCE].[All]" allUniqueName="[data].[REFERENCE].[All]" dimensionUniqueName="[data]" displayFolder="" count="0" memberValueDatatype="130" unbalanced="0"/>
    <cacheHierarchy uniqueName="[data].[Raison sociale]" caption="Raison sociale" attribute="1" defaultMemberUniqueName="[data].[Raison sociale].[All]" allUniqueName="[data].[Raison sociale].[All]" dimensionUniqueName="[data]" displayFolder="" count="0" memberValueDatatype="130" unbalanced="0"/>
    <cacheHierarchy uniqueName="[data].[date facture]" caption="date facture" attribute="1" time="1" defaultMemberUniqueName="[data].[date facture].[All]" allUniqueName="[data].[date facture].[All]" dimensionUniqueName="[data]" displayFolder="" count="0" memberValueDatatype="7" unbalanced="0"/>
    <cacheHierarchy uniqueName="[data].[Date echeance]" caption="Date echeance" attribute="1" time="1" defaultMemberUniqueName="[data].[Date echeance].[All]" allUniqueName="[data].[Date echeance].[All]" dimensionUniqueName="[data]" displayFolder="" count="0" memberValueDatatype="7" unbalanced="0"/>
    <cacheHierarchy uniqueName="[data].[Montant facture]" caption="Montant facture" attribute="1" defaultMemberUniqueName="[data].[Montant facture].[All]" allUniqueName="[data].[Montant facture].[All]" dimensionUniqueName="[data]" displayFolder="" count="0" memberValueDatatype="20" unbalanced="0"/>
    <cacheHierarchy uniqueName="[data].[reste à payer]" caption="reste à payer" attribute="1" defaultMemberUniqueName="[data].[reste à payer].[All]" allUniqueName="[data].[reste à payer].[All]" dimensionUniqueName="[data]" displayFolder="" count="0" memberValueDatatype="20" unbalanced="0"/>
    <cacheHierarchy uniqueName="[data].[statut]" caption="statut" attribute="1" defaultMemberUniqueName="[data].[statut].[All]" allUniqueName="[data].[statut].[All]" dimensionUniqueName="[data]" displayFolder="" count="0" memberValueDatatype="130" unbalanced="0"/>
    <cacheHierarchy uniqueName="[data].[SEGMENT1]" caption="SEGMENT1" attribute="1" defaultMemberUniqueName="[data].[SEGMENT1].[All]" allUniqueName="[data].[SEGMENT1].[All]" dimensionUniqueName="[data]" displayFolder="" count="0" memberValueDatatype="130" unbalanced="0"/>
    <cacheHierarchy uniqueName="[data].[SEGMENT2]" caption="SEGMENT2" attribute="1" defaultMemberUniqueName="[data].[SEGMENT2].[All]" allUniqueName="[data].[SEGMENT2].[All]" dimensionUniqueName="[data]" displayFolder="" count="0" memberValueDatatype="130" unbalanced="0"/>
    <cacheHierarchy uniqueName="[data].[MP]" caption="MP" attribute="1" defaultMemberUniqueName="[data].[MP].[All]" allUniqueName="[data].[MP].[All]" dimensionUniqueName="[data]" displayFolder="" count="0" memberValueDatatype="130" unbalanced="0"/>
    <cacheHierarchy uniqueName="[data].[Period]" caption="Period" attribute="1" defaultMemberUniqueName="[data].[Period].[All]" allUniqueName="[data].[Period].[All]" dimensionUniqueName="[data]" displayFolder="" count="2" memberValueDatatype="20" unbalanced="0">
      <fieldsUsage count="2">
        <fieldUsage x="-1"/>
        <fieldUsage x="2"/>
      </fieldsUsage>
    </cacheHierarchy>
    <cacheHierarchy uniqueName="[data].[Annee]" caption="Annee" attribute="1" defaultMemberUniqueName="[data].[Annee].[All]" allUniqueName="[data].[Annee].[All]" dimensionUniqueName="[data]" displayFolder="" count="2" memberValueDatatype="20" unbalanced="0">
      <fieldsUsage count="2">
        <fieldUsage x="-1"/>
        <fieldUsage x="3"/>
      </fieldsUsage>
    </cacheHierarchy>
    <cacheHierarchy uniqueName="[data].[Montant]" caption="Montant" attribute="1" defaultMemberUniqueName="[data].[Montant].[All]" allUniqueName="[data].[Montant].[All]" dimensionUniqueName="[data]" displayFolder="" count="0" memberValueDatatype="20" unbalanced="0"/>
    <cacheHierarchy uniqueName="[data].[Date paiement]" caption="Date paiement" attribute="1" time="1" defaultMemberUniqueName="[data].[Date paiement].[All]" allUniqueName="[data].[Date paiement].[All]" dimensionUniqueName="[data]" displayFolder="" count="0" memberValueDatatype="7" unbalanced="0"/>
    <cacheHierarchy uniqueName="[data].[DateCloture]" caption="DateCloture" attribute="1" time="1" defaultMemberUniqueName="[data].[DateCloture].[All]" allUniqueName="[data].[DateCloture].[All]" dimensionUniqueName="[data]" displayFolder="" count="0" memberValueDatatype="7" unbalanced="0"/>
    <cacheHierarchy uniqueName="[data].[Delai]" caption="Delai" attribute="1" defaultMemberUniqueName="[data].[Delai].[All]" allUniqueName="[data].[Delai].[All]" dimensionUniqueName="[data]" displayFolder="" count="0" memberValueDatatype="20" unbalanced="0"/>
    <cacheHierarchy uniqueName="[data].[DelaiKey]" caption="DelaiKey" attribute="1" defaultMemberUniqueName="[data].[DelaiKey].[All]" allUniqueName="[data].[DelaiKey].[All]" dimensionUniqueName="[data]" displayFolder="" count="0" memberValueDatatype="20" unbalanced="0"/>
    <cacheHierarchy uniqueName="[data].[StatusEcheance]" caption="StatusEcheance" attribute="1" defaultMemberUniqueName="[data].[StatusEcheance].[All]" allUniqueName="[data].[StatusEcheance].[All]" dimensionUniqueName="[data]" displayFolder="" count="2" memberValueDatatype="130" unbalanced="0">
      <fieldsUsage count="2">
        <fieldUsage x="-1"/>
        <fieldUsage x="0"/>
      </fieldsUsage>
    </cacheHierarchy>
    <cacheHierarchy uniqueName="[Date Range].[DelaiKey]" caption="DelaiKey" attribute="1" defaultMemberUniqueName="[Date Range].[DelaiKey].[All]" allUniqueName="[Date Range].[DelaiKey].[All]" dimensionUniqueName="[Date Range]" displayFolder="" count="0" memberValueDatatype="20" unbalanced="0"/>
    <cacheHierarchy uniqueName="[Date Range].[DelaiGroup]" caption="DelaiGroup" attribute="1" defaultMemberUniqueName="[Date Range].[DelaiGroup].[All]" allUniqueName="[Date Range].[DelaiGroup].[All]" dimensionUniqueName="[Date Range]" displayFolder="" count="0" memberValueDatatype="130" unbalanced="0"/>
    <cacheHierarchy uniqueName="[Date Range].[MinDelai]" caption="MinDelai" attribute="1" defaultMemberUniqueName="[Date Range].[MinDelai].[All]" allUniqueName="[Date Range].[MinDelai].[All]" dimensionUniqueName="[Date Range]" displayFolder="" count="0" memberValueDatatype="20" unbalanced="0"/>
    <cacheHierarchy uniqueName="[Date Range].[MaxDelai]" caption="MaxDelai" attribute="1" defaultMemberUniqueName="[Date Range].[MaxDelai].[All]" allUniqueName="[Date Range].[MaxDelai].[All]" dimensionUniqueName="[Date Range]" displayFolder="" count="0" memberValueDatatype="20" unbalanced="0"/>
    <cacheHierarchy uniqueName="[Date Range].[Taux]" caption="Taux" attribute="1" defaultMemberUniqueName="[Date Range].[Taux].[All]" allUniqueName="[Date Range].[Taux].[All]" dimensionUniqueName="[Date Range]" displayFolder="" count="0" memberValueDatatype="5" unbalanced="0"/>
    <cacheHierarchy uniqueName="[Dates].[Date]" caption="Date" attribute="1" time="1" keyAttribute="1" defaultMemberUniqueName="[Dates].[Date].[All]" allUniqueName="[Dates].[Date].[All]" dimensionUniqueName="[Dates]" displayFolder="" count="0" memberValueDatatype="7" unbalanced="0"/>
    <cacheHierarchy uniqueName="[Dates].[Date Hierarchy]" caption="Date Hierarchy" time="1" defaultMemberUniqueName="[Dates].[Date Hierarchy].[All]" allUniqueName="[Dates].[Date Hierarchy].[All]" dimensionUniqueName="[Dates]" displayFolder="" count="0" unbalanced="0"/>
    <cacheHierarchy uniqueName="[Dates].[Year]" caption="Year" attribute="1" time="1" defaultMemberUniqueName="[Dates].[Year].[All]" allUniqueName="[Dates].[Year].[All]" dimensionUniqueName="[Dates]" displayFolder="" count="0" memberValueDatatype="20" unbalanced="0"/>
    <cacheHierarchy uniqueName="[Dates].[Month Number]" caption="Month Number" attribute="1" time="1" defaultMemberUniqueName="[Dates].[Month Number].[All]" allUniqueName="[Dates].[Month Number].[All]" dimensionUniqueName="[Dates]" displayFolder="" count="0" memberValueDatatype="20" unbalanced="0"/>
    <cacheHierarchy uniqueName="[Dates].[Month]" caption="Month" attribute="1" time="1" defaultMemberUniqueName="[Dates].[Month].[All]" allUniqueName="[Dates].[Month].[All]" dimensionUniqueName="[Dates]" displayFolder="" count="0" memberValueDatatype="130" unbalanced="0"/>
    <cacheHierarchy uniqueName="[Dates].[MMM-YYYY]" caption="MMM-YYYY" attribute="1" time="1" defaultMemberUniqueName="[Dates].[MMM-YYYY].[All]" allUniqueName="[Dates].[MMM-YYYY].[All]" dimensionUniqueName="[Dates]" displayFolder="" count="0" memberValueDatatype="130" unbalanced="0"/>
    <cacheHierarchy uniqueName="[Dates].[Day Of Week Number]" caption="Day Of Week Number" attribute="1" time="1" defaultMemberUniqueName="[Dates].[Day Of Week Number].[All]" allUniqueName="[Dates].[Day Of Week Number].[All]" dimensionUniqueName="[Dates]" displayFolder="" count="0" memberValueDatatype="20" unbalanced="0"/>
    <cacheHierarchy uniqueName="[Dates].[Day Of Week]" caption="Day Of Week" attribute="1" time="1" defaultMemberUniqueName="[Dates].[Day Of Week].[All]" allUniqueName="[Dates].[Day Of Week].[All]" dimensionUniqueName="[Dates]" displayFolder="" count="0" memberValueDatatype="130" unbalanced="0"/>
    <cacheHierarchy uniqueName="[Exemple de fichier].[Exemple de fichier]" caption="Exemple de fichier" attribute="1" defaultMemberUniqueName="[Exemple de fichier].[Exemple de fichier].[All]" allUniqueName="[Exemple de fichier].[Exemple de fichier].[All]" dimensionUniqueName="[Exemple de fichier]" displayFolder="" count="0" memberValueDatatype="130" unbalanced="0"/>
    <cacheHierarchy uniqueName="[Requête1].[Requête1]" caption="Requête1" attribute="1" defaultMemberUniqueName="[Requête1].[Requête1].[All]" allUniqueName="[Requête1].[Requête1].[All]" dimensionUniqueName="[Requête1]" displayFolder="" count="0" memberValueDatatype="130" unbalanced="0"/>
    <cacheHierarchy uniqueName="[Measures].[Somme de Montant]" caption="Somme de Montant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AP]" caption="RAP" measure="1" displayFolder="" measureGroup="Requête1" count="0"/>
    <cacheHierarchy uniqueName="[Measures].[Provision]" caption="Provision" measure="1" displayFolder="" measureGroup="Requête1" count="0"/>
    <cacheHierarchy uniqueName="[Measures].[Provision PM]" caption="Provision PM" measure="1" displayFolder="" measureGroup="Requête1" count="0"/>
    <cacheHierarchy uniqueName="[Measures].[#Nb Factures]" caption="#Nb Factures" measure="1" displayFolder="" measureGroup="Requête1" count="0"/>
    <cacheHierarchy uniqueName="[Measures].[NbClient]" caption="NbClient" measure="1" displayFolder="" measureGroup="Requête1" count="0"/>
    <cacheHierarchy uniqueName="[Measures].[RAP PM]" caption="RAP PM" measure="1" displayFolder="" measureGroup="Requête1" count="0"/>
    <cacheHierarchy uniqueName="[Measures].[__XL_Count Requête1]" caption="__XL_Count Requête1" measure="1" displayFolder="" measureGroup="Requête1" count="0" hidden="1"/>
    <cacheHierarchy uniqueName="[Measures].[__XL_Count data]" caption="__XL_Count data" measure="1" displayFolder="" measureGroup="data" count="0" hidden="1"/>
    <cacheHierarchy uniqueName="[Measures].[__XL_Count Exemple de fichier]" caption="__XL_Count Exemple de fichier" measure="1" displayFolder="" measureGroup="Exemple de fichier" count="0" hidden="1"/>
    <cacheHierarchy uniqueName="[Measures].[__XL_Count Calendar]" caption="__XL_Count Calendar" measure="1" displayFolder="" measureGroup="Dates" count="0" hidden="1"/>
    <cacheHierarchy uniqueName="[Measures].[__XL_Count Tableau1]" caption="__XL_Count Tableau1" measure="1" displayFolder="" measureGroup="Date Range" count="0" hidden="1"/>
    <cacheHierarchy uniqueName="[Measures].[__XL_Count CreanceData]" caption="__XL_Count CreanceData" measure="1" displayFolder="" measureGroup="CreanceData" count="0" hidden="1"/>
    <cacheHierarchy uniqueName="[Measures].[__No measures defined]" caption="__No measures defined" measure="1" displayFolder="" count="0" hidden="1"/>
  </cacheHierarchies>
  <kpis count="0"/>
  <dimensions count="7">
    <dimension name="CreanceData" uniqueName="[CreanceData]" caption="CreanceData"/>
    <dimension name="data" uniqueName="[data]" caption="data"/>
    <dimension name="Date Range" uniqueName="[Date Range]" caption="Date Range"/>
    <dimension name="Dates" uniqueName="[Dates]" caption="Dates"/>
    <dimension name="Exemple de fichier" uniqueName="[Exemple de fichier]" caption="Exemple de fichier"/>
    <dimension measure="1" name="Measures" uniqueName="[Measures]" caption="Measures"/>
    <dimension name="Requête1" uniqueName="[Requête1]" caption="Requête1"/>
  </dimensions>
  <measureGroups count="6">
    <measureGroup name="CreanceData" caption="CreanceData"/>
    <measureGroup name="data" caption="data"/>
    <measureGroup name="Date Range" caption="Date Range"/>
    <measureGroup name="Dates" caption="Dates"/>
    <measureGroup name="Exemple de fichier" caption="Exemple de fichier"/>
    <measureGroup name="Requête1" caption="Requête1"/>
  </measureGroups>
  <maps count="10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 Windows" refreshedDate="46057.665342939814" createdVersion="5" refreshedVersion="8" minRefreshableVersion="3" recordCount="0" supportSubquery="1" supportAdvancedDrill="1" xr:uid="{5E8C5982-7273-42D2-829F-B417273FB0F8}">
  <cacheSource type="external" connectionId="5"/>
  <cacheFields count="0"/>
  <cacheHierarchies count="41">
    <cacheHierarchy uniqueName="[CreanceData].[compte]" caption="compte" attribute="1" defaultMemberUniqueName="[CreanceData].[compte].[All]" allUniqueName="[CreanceData].[compte].[All]" dimensionUniqueName="[CreanceData]" displayFolder="" count="0" memberValueDatatype="130" unbalanced="0"/>
    <cacheHierarchy uniqueName="[CreanceData].[REFERENCE]" caption="REFERENCE" attribute="1" defaultMemberUniqueName="[CreanceData].[REFERENCE].[All]" allUniqueName="[CreanceData].[REFERENCE].[All]" dimensionUniqueName="[CreanceData]" displayFolder="" count="0" memberValueDatatype="130" unbalanced="0"/>
    <cacheHierarchy uniqueName="[CreanceData].[date facture]" caption="date facture" attribute="1" time="1" defaultMemberUniqueName="[CreanceData].[date facture].[All]" allUniqueName="[CreanceData].[date facture].[All]" dimensionUniqueName="[CreanceData]" displayFolder="" count="0" memberValueDatatype="7" unbalanced="0"/>
    <cacheHierarchy uniqueName="[CreanceData].[Date echeance]" caption="Date echeance" attribute="1" time="1" defaultMemberUniqueName="[CreanceData].[Date echeance].[All]" allUniqueName="[CreanceData].[Date echeance].[All]" dimensionUniqueName="[CreanceData]" displayFolder="" count="0" memberValueDatatype="7" unbalanced="0"/>
    <cacheHierarchy uniqueName="[CreanceData].[Montant facture]" caption="Montant facture" attribute="1" defaultMemberUniqueName="[CreanceData].[Montant facture].[All]" allUniqueName="[CreanceData].[Montant facture].[All]" dimensionUniqueName="[CreanceData]" displayFolder="" count="0" memberValueDatatype="20" unbalanced="0"/>
    <cacheHierarchy uniqueName="[CreanceData].[reste à payer]" caption="reste à payer" attribute="1" defaultMemberUniqueName="[CreanceData].[reste à payer].[All]" allUniqueName="[CreanceData].[reste à payer].[All]" dimensionUniqueName="[CreanceData]" displayFolder="" count="0" memberValueDatatype="20" unbalanced="0"/>
    <cacheHierarchy uniqueName="[CreanceData].[statut]" caption="statut" attribute="1" defaultMemberUniqueName="[CreanceData].[statut].[All]" allUniqueName="[CreanceData].[statut].[All]" dimensionUniqueName="[CreanceData]" displayFolder="" count="0" memberValueDatatype="130" unbalanced="0"/>
    <cacheHierarchy uniqueName="[CreanceData].[SEGMENT1]" caption="SEGMENT1" attribute="1" defaultMemberUniqueName="[CreanceData].[SEGMENT1].[All]" allUniqueName="[CreanceData].[SEGMENT1].[All]" dimensionUniqueName="[CreanceData]" displayFolder="" count="0" memberValueDatatype="130" unbalanced="0"/>
    <cacheHierarchy uniqueName="[CreanceData].[MP]" caption="MP" attribute="1" defaultMemberUniqueName="[CreanceData].[MP].[All]" allUniqueName="[CreanceData].[MP].[All]" dimensionUniqueName="[CreanceData]" displayFolder="" count="0" memberValueDatatype="130" unbalanced="0"/>
    <cacheHierarchy uniqueName="[CreanceData].[Period]" caption="Period" attribute="1" defaultMemberUniqueName="[CreanceData].[Period].[All]" allUniqueName="[CreanceData].[Period].[All]" dimensionUniqueName="[CreanceData]" displayFolder="" count="0" memberValueDatatype="20" unbalanced="0"/>
    <cacheHierarchy uniqueName="[CreanceData].[Annee]" caption="Annee" attribute="1" defaultMemberUniqueName="[CreanceData].[Annee].[All]" allUniqueName="[CreanceData].[Annee].[All]" dimensionUniqueName="[CreanceData]" displayFolder="" count="0" memberValueDatatype="20" unbalanced="0"/>
    <cacheHierarchy uniqueName="[CreanceData].[Montant]" caption="Montant" attribute="1" defaultMemberUniqueName="[CreanceData].[Montant].[All]" allUniqueName="[CreanceData].[Montant].[All]" dimensionUniqueName="[CreanceData]" displayFolder="" count="0" memberValueDatatype="130" unbalanced="0"/>
    <cacheHierarchy uniqueName="[CreanceData].[Date paiement]" caption="Date paiement" attribute="1" defaultMemberUniqueName="[CreanceData].[Date paiement].[All]" allUniqueName="[CreanceData].[Date paiement].[All]" dimensionUniqueName="[CreanceData]" displayFolder="" count="0" memberValueDatatype="130" unbalanced="0"/>
    <cacheHierarchy uniqueName="[CreanceData].[DateCloture]" caption="DateCloture" attribute="1" time="1" defaultMemberUniqueName="[CreanceData].[DateCloture].[All]" allUniqueName="[CreanceData].[DateCloture].[All]" dimensionUniqueName="[CreanceData]" displayFolder="" count="0" memberValueDatatype="7" unbalanced="0"/>
    <cacheHierarchy uniqueName="[CreanceData].[Delai]" caption="Delai" attribute="1" defaultMemberUniqueName="[CreanceData].[Delai].[All]" allUniqueName="[CreanceData].[Delai].[All]" dimensionUniqueName="[CreanceData]" displayFolder="" count="0" memberValueDatatype="20" unbalanced="0"/>
    <cacheHierarchy uniqueName="[CreanceData].[DelaiKey]" caption="DelaiKey" attribute="1" defaultMemberUniqueName="[CreanceData].[DelaiKey].[All]" allUniqueName="[CreanceData].[DelaiKey].[All]" dimensionUniqueName="[CreanceData]" displayFolder="" count="0" memberValueDatatype="20" unbalanced="0"/>
    <cacheHierarchy uniqueName="[Date Range].[DelaiKey]" caption="DelaiKey" attribute="1" defaultMemberUniqueName="[Date Range].[DelaiKey].[All]" allUniqueName="[Date Range].[DelaiKey].[All]" dimensionUniqueName="[Date Range]" displayFolder="" count="0" memberValueDatatype="20" unbalanced="0"/>
    <cacheHierarchy uniqueName="[Date Range].[DelaiGroup]" caption="DelaiGroup" attribute="1" defaultMemberUniqueName="[Date Range].[DelaiGroup].[All]" allUniqueName="[Date Range].[DelaiGroup].[All]" dimensionUniqueName="[Date Range]" displayFolder="" count="0" memberValueDatatype="130" unbalanced="0"/>
    <cacheHierarchy uniqueName="[Date Range].[MinDelai]" caption="MinDelai" attribute="1" defaultMemberUniqueName="[Date Range].[MinDelai].[All]" allUniqueName="[Date Range].[MinDelai].[All]" dimensionUniqueName="[Date Range]" displayFolder="" count="0" memberValueDatatype="20" unbalanced="0"/>
    <cacheHierarchy uniqueName="[Date Range].[MaxDelai]" caption="MaxDelai" attribute="1" defaultMemberUniqueName="[Date Range].[MaxDelai].[All]" allUniqueName="[Date Range].[MaxDelai].[All]" dimensionUniqueName="[Date Range]" displayFolder="" count="0" memberValueDatatype="20" unbalanced="0"/>
    <cacheHierarchy uniqueName="[Date Range].[Taux]" caption="Taux" attribute="1" defaultMemberUniqueName="[Date Range].[Taux].[All]" allUniqueName="[Date Range].[Taux].[All]" dimensionUniqueName="[Date Range]" displayFolder="" count="0" memberValueDatatype="5" unbalanced="0"/>
    <cacheHierarchy uniqueName="[Dates].[Date]" caption="Date" attribute="1" time="1" keyAttribute="1" defaultMemberUniqueName="[Dates].[Date].[All]" allUniqueName="[Dates].[Date].[All]" dimensionUniqueName="[Dates]" displayFolder="" count="0" memberValueDatatype="7" unbalanced="0"/>
    <cacheHierarchy uniqueName="[Dates].[Date Hierarchy]" caption="Date Hierarchy" time="1" defaultMemberUniqueName="[Dates].[Date Hierarchy].[All]" allUniqueName="[Dates].[Date Hierarchy].[All]" dimensionUniqueName="[Dates]" displayFolder="" count="0" unbalanced="0"/>
    <cacheHierarchy uniqueName="[Dates].[Year]" caption="Year" attribute="1" time="1" defaultMemberUniqueName="[Dates].[Year].[All]" allUniqueName="[Dates].[Year].[All]" dimensionUniqueName="[Dates]" displayFolder="" count="0" memberValueDatatype="20" unbalanced="0"/>
    <cacheHierarchy uniqueName="[Dates].[Month Number]" caption="Month Number" attribute="1" time="1" defaultMemberUniqueName="[Dates].[Month Number].[All]" allUniqueName="[Dates].[Month Number].[All]" dimensionUniqueName="[Dates]" displayFolder="" count="0" memberValueDatatype="20" unbalanced="0"/>
    <cacheHierarchy uniqueName="[Dates].[Month]" caption="Month" attribute="1" time="1" defaultMemberUniqueName="[Dates].[Month].[All]" allUniqueName="[Dates].[Month].[All]" dimensionUniqueName="[Dates]" displayFolder="" count="0" memberValueDatatype="130" unbalanced="0"/>
    <cacheHierarchy uniqueName="[Dates].[MMM-YYYY]" caption="MMM-YYYY" attribute="1" time="1" defaultMemberUniqueName="[Dates].[MMM-YYYY].[All]" allUniqueName="[Dates].[MMM-YYYY].[All]" dimensionUniqueName="[Dates]" displayFolder="" count="0" memberValueDatatype="130" unbalanced="0"/>
    <cacheHierarchy uniqueName="[Dates].[Day Of Week Number]" caption="Day Of Week Number" attribute="1" time="1" defaultMemberUniqueName="[Dates].[Day Of Week Number].[All]" allUniqueName="[Dates].[Day Of Week Number].[All]" dimensionUniqueName="[Dates]" displayFolder="" count="0" memberValueDatatype="20" unbalanced="0"/>
    <cacheHierarchy uniqueName="[Dates].[Day Of Week]" caption="Day Of Week" attribute="1" time="1" defaultMemberUniqueName="[Dates].[Day Of Week].[All]" allUniqueName="[Dates].[Day Of Week].[All]" dimensionUniqueName="[Dates]" displayFolder="" count="0" memberValueDatatype="130" unbalanced="0"/>
    <cacheHierarchy uniqueName="[Requête1].[Requête1]" caption="Requête1" attribute="1" defaultMemberUniqueName="[Requête1].[Requête1].[All]" allUniqueName="[Requête1].[Requête1].[All]" dimensionUniqueName="[Requête1]" displayFolder="" count="0" memberValueDatatype="130" unbalanced="0"/>
    <cacheHierarchy uniqueName="[Measures].[RAP]" caption="RAP" measure="1" displayFolder="" measureGroup="Requête1" count="0"/>
    <cacheHierarchy uniqueName="[Measures].[Provision]" caption="Provision" measure="1" displayFolder="" measureGroup="Requête1" count="0"/>
    <cacheHierarchy uniqueName="[Measures].[Provision PM]" caption="Provision PM" measure="1" displayFolder="" measureGroup="Requête1" count="0"/>
    <cacheHierarchy uniqueName="[Measures].[#Nb Factures]" caption="#Nb Factures" measure="1" displayFolder="" measureGroup="Requête1" count="0"/>
    <cacheHierarchy uniqueName="[Measures].[NbClient]" caption="NbClient" measure="1" displayFolder="" measureGroup="Requête1" count="0"/>
    <cacheHierarchy uniqueName="[Measures].[RAP PM]" caption="RAP PM" measure="1" displayFolder="" measureGroup="Requête1" count="0"/>
    <cacheHierarchy uniqueName="[Measures].[__XL_Count Requête1]" caption="__XL_Count Requête1" measure="1" displayFolder="" measureGroup="Requête1" count="0" hidden="1"/>
    <cacheHierarchy uniqueName="[Measures].[__XL_Count Calendar]" caption="__XL_Count Calendar" measure="1" displayFolder="" measureGroup="Dates" count="0" hidden="1"/>
    <cacheHierarchy uniqueName="[Measures].[__XL_Count Tableau1]" caption="__XL_Count Tableau1" measure="1" displayFolder="" measureGroup="Date Range" count="0" hidden="1"/>
    <cacheHierarchy uniqueName="[Measures].[__XL_Count CreanceData]" caption="__XL_Count CreanceData" measure="1" displayFolder="" measureGroup="CreanceData" count="0" hidden="1"/>
    <cacheHierarchy uniqueName="[Measures].[__No measures defined]" caption="__No measures defined" measure="1" displayFolder="" count="0" hidden="1"/>
  </cacheHierarchies>
  <kpis count="0"/>
  <dimensions count="5">
    <dimension name="CreanceData" uniqueName="[CreanceData]" caption="CreanceData"/>
    <dimension name="Date Range" uniqueName="[Date Range]" caption="Date Range"/>
    <dimension name="Dates" uniqueName="[Dates]" caption="Dates"/>
    <dimension measure="1" name="Measures" uniqueName="[Measures]" caption="Measures"/>
    <dimension name="Requête1" uniqueName="[Requête1]" caption="Requête1"/>
  </dimensions>
  <measureGroups count="4">
    <measureGroup name="CreanceData" caption="CreanceData"/>
    <measureGroup name="Date Range" caption="Date Range"/>
    <measureGroup name="Dates" caption="Dates"/>
    <measureGroup name="Requête1" caption="Requête1"/>
  </measureGroups>
  <maps count="6">
    <map measureGroup="0" dimension="0"/>
    <map measureGroup="0" dimension="1"/>
    <map measureGroup="0" dimension="2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 Windows" refreshedDate="46057.66660960648" createdVersion="5" refreshedVersion="8" minRefreshableVersion="3" recordCount="0" supportSubquery="1" supportAdvancedDrill="1" xr:uid="{44AD7566-4842-4954-AE7C-966E68589FBF}">
  <cacheSource type="external" connectionId="5"/>
  <cacheFields count="8">
    <cacheField name="[Dates].[MMM-YYYY].[MMM-YYYY]" caption="MMM-YYYY" numFmtId="0" hierarchy="26" level="1">
      <sharedItems count="15">
        <s v="janv-2019"/>
        <s v="févr-2019"/>
        <s v="févr-2018"/>
        <s v="mars-2019"/>
        <s v="mars-2018"/>
        <s v="avr-2019"/>
        <s v="avr-2018"/>
        <s v="mai-2018"/>
        <s v="juin-2018"/>
        <s v="juil-2018"/>
        <s v="août-2018"/>
        <s v="sept-2018"/>
        <s v="oct-2018"/>
        <s v="nov-2018"/>
        <s v="déc-2018"/>
      </sharedItems>
    </cacheField>
    <cacheField name="[Measures].[RAP]" caption="RAP" numFmtId="0" hierarchy="30" level="32767"/>
    <cacheField name="[Measures].[Provision]" caption="Provision" numFmtId="0" hierarchy="31" level="32767"/>
    <cacheField name="[Measures].[Provision PM]" caption="Provision PM" numFmtId="0" hierarchy="32" level="32767"/>
    <cacheField name="[Measures].[#Nb Factures]" caption="#Nb Factures" numFmtId="0" hierarchy="33" level="32767"/>
    <cacheField name="[Measures].[NbClient]" caption="NbClient" numFmtId="0" hierarchy="34" level="32767"/>
    <cacheField name="[Measures].[RAP PM]" caption="RAP PM" numFmtId="0" hierarchy="35" level="32767"/>
    <cacheField name="[CreanceData].[SEGMENT1].[SEGMENT1]" caption="SEGMENT1" numFmtId="0" hierarchy="7" level="1">
      <sharedItems count="6">
        <s v="Segment 1"/>
        <s v="Segment 2"/>
        <s v="Segment 3"/>
        <s v="Segment 4"/>
        <s v="Segment 5"/>
        <s v="Segment 6"/>
      </sharedItems>
    </cacheField>
  </cacheFields>
  <cacheHierarchies count="41">
    <cacheHierarchy uniqueName="[CreanceData].[compte]" caption="compte" attribute="1" defaultMemberUniqueName="[CreanceData].[compte].[All]" allUniqueName="[CreanceData].[compte].[All]" dimensionUniqueName="[CreanceData]" displayFolder="" count="0" memberValueDatatype="130" unbalanced="0"/>
    <cacheHierarchy uniqueName="[CreanceData].[REFERENCE]" caption="REFERENCE" attribute="1" defaultMemberUniqueName="[CreanceData].[REFERENCE].[All]" allUniqueName="[CreanceData].[REFERENCE].[All]" dimensionUniqueName="[CreanceData]" displayFolder="" count="0" memberValueDatatype="130" unbalanced="0"/>
    <cacheHierarchy uniqueName="[CreanceData].[date facture]" caption="date facture" attribute="1" time="1" defaultMemberUniqueName="[CreanceData].[date facture].[All]" allUniqueName="[CreanceData].[date facture].[All]" dimensionUniqueName="[CreanceData]" displayFolder="" count="0" memberValueDatatype="7" unbalanced="0"/>
    <cacheHierarchy uniqueName="[CreanceData].[Date echeance]" caption="Date echeance" attribute="1" time="1" defaultMemberUniqueName="[CreanceData].[Date echeance].[All]" allUniqueName="[CreanceData].[Date echeance].[All]" dimensionUniqueName="[CreanceData]" displayFolder="" count="0" memberValueDatatype="7" unbalanced="0"/>
    <cacheHierarchy uniqueName="[CreanceData].[Montant facture]" caption="Montant facture" attribute="1" defaultMemberUniqueName="[CreanceData].[Montant facture].[All]" allUniqueName="[CreanceData].[Montant facture].[All]" dimensionUniqueName="[CreanceData]" displayFolder="" count="0" memberValueDatatype="20" unbalanced="0"/>
    <cacheHierarchy uniqueName="[CreanceData].[reste à payer]" caption="reste à payer" attribute="1" defaultMemberUniqueName="[CreanceData].[reste à payer].[All]" allUniqueName="[CreanceData].[reste à payer].[All]" dimensionUniqueName="[CreanceData]" displayFolder="" count="0" memberValueDatatype="20" unbalanced="0"/>
    <cacheHierarchy uniqueName="[CreanceData].[statut]" caption="statut" attribute="1" defaultMemberUniqueName="[CreanceData].[statut].[All]" allUniqueName="[CreanceData].[statut].[All]" dimensionUniqueName="[CreanceData]" displayFolder="" count="0" memberValueDatatype="130" unbalanced="0"/>
    <cacheHierarchy uniqueName="[CreanceData].[SEGMENT1]" caption="SEGMENT1" attribute="1" defaultMemberUniqueName="[CreanceData].[SEGMENT1].[All]" allUniqueName="[CreanceData].[SEGMENT1].[All]" dimensionUniqueName="[CreanceData]" displayFolder="" count="2" memberValueDatatype="130" unbalanced="0">
      <fieldsUsage count="2">
        <fieldUsage x="-1"/>
        <fieldUsage x="7"/>
      </fieldsUsage>
    </cacheHierarchy>
    <cacheHierarchy uniqueName="[CreanceData].[MP]" caption="MP" attribute="1" defaultMemberUniqueName="[CreanceData].[MP].[All]" allUniqueName="[CreanceData].[MP].[All]" dimensionUniqueName="[CreanceData]" displayFolder="" count="0" memberValueDatatype="130" unbalanced="0"/>
    <cacheHierarchy uniqueName="[CreanceData].[Period]" caption="Period" attribute="1" defaultMemberUniqueName="[CreanceData].[Period].[All]" allUniqueName="[CreanceData].[Period].[All]" dimensionUniqueName="[CreanceData]" displayFolder="" count="0" memberValueDatatype="20" unbalanced="0"/>
    <cacheHierarchy uniqueName="[CreanceData].[Annee]" caption="Annee" attribute="1" defaultMemberUniqueName="[CreanceData].[Annee].[All]" allUniqueName="[CreanceData].[Annee].[All]" dimensionUniqueName="[CreanceData]" displayFolder="" count="0" memberValueDatatype="20" unbalanced="0"/>
    <cacheHierarchy uniqueName="[CreanceData].[Montant]" caption="Montant" attribute="1" defaultMemberUniqueName="[CreanceData].[Montant].[All]" allUniqueName="[CreanceData].[Montant].[All]" dimensionUniqueName="[CreanceData]" displayFolder="" count="0" memberValueDatatype="130" unbalanced="0"/>
    <cacheHierarchy uniqueName="[CreanceData].[Date paiement]" caption="Date paiement" attribute="1" defaultMemberUniqueName="[CreanceData].[Date paiement].[All]" allUniqueName="[CreanceData].[Date paiement].[All]" dimensionUniqueName="[CreanceData]" displayFolder="" count="0" memberValueDatatype="130" unbalanced="0"/>
    <cacheHierarchy uniqueName="[CreanceData].[DateCloture]" caption="DateCloture" attribute="1" time="1" defaultMemberUniqueName="[CreanceData].[DateCloture].[All]" allUniqueName="[CreanceData].[DateCloture].[All]" dimensionUniqueName="[CreanceData]" displayFolder="" count="0" memberValueDatatype="7" unbalanced="0"/>
    <cacheHierarchy uniqueName="[CreanceData].[Delai]" caption="Delai" attribute="1" defaultMemberUniqueName="[CreanceData].[Delai].[All]" allUniqueName="[CreanceData].[Delai].[All]" dimensionUniqueName="[CreanceData]" displayFolder="" count="0" memberValueDatatype="20" unbalanced="0"/>
    <cacheHierarchy uniqueName="[CreanceData].[DelaiKey]" caption="DelaiKey" attribute="1" defaultMemberUniqueName="[CreanceData].[DelaiKey].[All]" allUniqueName="[CreanceData].[DelaiKey].[All]" dimensionUniqueName="[CreanceData]" displayFolder="" count="0" memberValueDatatype="20" unbalanced="0"/>
    <cacheHierarchy uniqueName="[Date Range].[DelaiKey]" caption="DelaiKey" attribute="1" defaultMemberUniqueName="[Date Range].[DelaiKey].[All]" allUniqueName="[Date Range].[DelaiKey].[All]" dimensionUniqueName="[Date Range]" displayFolder="" count="0" memberValueDatatype="20" unbalanced="0"/>
    <cacheHierarchy uniqueName="[Date Range].[DelaiGroup]" caption="DelaiGroup" attribute="1" defaultMemberUniqueName="[Date Range].[DelaiGroup].[All]" allUniqueName="[Date Range].[DelaiGroup].[All]" dimensionUniqueName="[Date Range]" displayFolder="" count="0" memberValueDatatype="130" unbalanced="0"/>
    <cacheHierarchy uniqueName="[Date Range].[MinDelai]" caption="MinDelai" attribute="1" defaultMemberUniqueName="[Date Range].[MinDelai].[All]" allUniqueName="[Date Range].[MinDelai].[All]" dimensionUniqueName="[Date Range]" displayFolder="" count="0" memberValueDatatype="20" unbalanced="0"/>
    <cacheHierarchy uniqueName="[Date Range].[MaxDelai]" caption="MaxDelai" attribute="1" defaultMemberUniqueName="[Date Range].[MaxDelai].[All]" allUniqueName="[Date Range].[MaxDelai].[All]" dimensionUniqueName="[Date Range]" displayFolder="" count="0" memberValueDatatype="20" unbalanced="0"/>
    <cacheHierarchy uniqueName="[Date Range].[Taux]" caption="Taux" attribute="1" defaultMemberUniqueName="[Date Range].[Taux].[All]" allUniqueName="[Date Range].[Taux].[All]" dimensionUniqueName="[Date Range]" displayFolder="" count="0" memberValueDatatype="5" unbalanced="0"/>
    <cacheHierarchy uniqueName="[Dates].[Date]" caption="Date" attribute="1" time="1" keyAttribute="1" defaultMemberUniqueName="[Dates].[Date].[All]" allUniqueName="[Dates].[Date].[All]" dimensionUniqueName="[Dates]" displayFolder="" count="0" memberValueDatatype="7" unbalanced="0"/>
    <cacheHierarchy uniqueName="[Dates].[Date Hierarchy]" caption="Date Hierarchy" time="1" defaultMemberUniqueName="[Dates].[Date Hierarchy].[All]" allUniqueName="[Dates].[Date Hierarchy].[All]" dimensionUniqueName="[Dates]" displayFolder="" count="0" unbalanced="0"/>
    <cacheHierarchy uniqueName="[Dates].[Year]" caption="Year" attribute="1" time="1" defaultMemberUniqueName="[Dates].[Year].[All]" allUniqueName="[Dates].[Year].[All]" dimensionUniqueName="[Dates]" displayFolder="" count="0" memberValueDatatype="20" unbalanced="0"/>
    <cacheHierarchy uniqueName="[Dates].[Month Number]" caption="Month Number" attribute="1" time="1" defaultMemberUniqueName="[Dates].[Month Number].[All]" allUniqueName="[Dates].[Month Number].[All]" dimensionUniqueName="[Dates]" displayFolder="" count="0" memberValueDatatype="20" unbalanced="0"/>
    <cacheHierarchy uniqueName="[Dates].[Month]" caption="Month" attribute="1" time="1" defaultMemberUniqueName="[Dates].[Month].[All]" allUniqueName="[Dates].[Month].[All]" dimensionUniqueName="[Dates]" displayFolder="" count="0" memberValueDatatype="130" unbalanced="0"/>
    <cacheHierarchy uniqueName="[Dates].[MMM-YYYY]" caption="MMM-YYYY" attribute="1" time="1" defaultMemberUniqueName="[Dates].[MMM-YYYY].[All]" allUniqueName="[Dates].[MMM-YYYY].[All]" dimensionUniqueName="[Dates]" displayFolder="" count="2" memberValueDatatype="130" unbalanced="0">
      <fieldsUsage count="2">
        <fieldUsage x="-1"/>
        <fieldUsage x="0"/>
      </fieldsUsage>
    </cacheHierarchy>
    <cacheHierarchy uniqueName="[Dates].[Day Of Week Number]" caption="Day Of Week Number" attribute="1" time="1" defaultMemberUniqueName="[Dates].[Day Of Week Number].[All]" allUniqueName="[Dates].[Day Of Week Number].[All]" dimensionUniqueName="[Dates]" displayFolder="" count="0" memberValueDatatype="20" unbalanced="0"/>
    <cacheHierarchy uniqueName="[Dates].[Day Of Week]" caption="Day Of Week" attribute="1" time="1" defaultMemberUniqueName="[Dates].[Day Of Week].[All]" allUniqueName="[Dates].[Day Of Week].[All]" dimensionUniqueName="[Dates]" displayFolder="" count="0" memberValueDatatype="130" unbalanced="0"/>
    <cacheHierarchy uniqueName="[Requête1].[Requête1]" caption="Requête1" attribute="1" defaultMemberUniqueName="[Requête1].[Requête1].[All]" allUniqueName="[Requête1].[Requête1].[All]" dimensionUniqueName="[Requête1]" displayFolder="" count="0" memberValueDatatype="130" unbalanced="0"/>
    <cacheHierarchy uniqueName="[Measures].[RAP]" caption="RAP" measure="1" displayFolder="" measureGroup="Requête1" count="0" oneField="1">
      <fieldsUsage count="1">
        <fieldUsage x="1"/>
      </fieldsUsage>
    </cacheHierarchy>
    <cacheHierarchy uniqueName="[Measures].[Provision]" caption="Provision" measure="1" displayFolder="" measureGroup="Requête1" count="0" oneField="1">
      <fieldsUsage count="1">
        <fieldUsage x="2"/>
      </fieldsUsage>
    </cacheHierarchy>
    <cacheHierarchy uniqueName="[Measures].[Provision PM]" caption="Provision PM" measure="1" displayFolder="" measureGroup="Requête1" count="0" oneField="1">
      <fieldsUsage count="1">
        <fieldUsage x="3"/>
      </fieldsUsage>
    </cacheHierarchy>
    <cacheHierarchy uniqueName="[Measures].[#Nb Factures]" caption="#Nb Factures" measure="1" displayFolder="" measureGroup="Requête1" count="0" oneField="1">
      <fieldsUsage count="1">
        <fieldUsage x="4"/>
      </fieldsUsage>
    </cacheHierarchy>
    <cacheHierarchy uniqueName="[Measures].[NbClient]" caption="NbClient" measure="1" displayFolder="" measureGroup="Requête1" count="0" oneField="1">
      <fieldsUsage count="1">
        <fieldUsage x="5"/>
      </fieldsUsage>
    </cacheHierarchy>
    <cacheHierarchy uniqueName="[Measures].[RAP PM]" caption="RAP PM" measure="1" displayFolder="" measureGroup="Requête1" count="0" oneField="1">
      <fieldsUsage count="1">
        <fieldUsage x="6"/>
      </fieldsUsage>
    </cacheHierarchy>
    <cacheHierarchy uniqueName="[Measures].[__XL_Count Requête1]" caption="__XL_Count Requête1" measure="1" displayFolder="" measureGroup="Requête1" count="0" hidden="1"/>
    <cacheHierarchy uniqueName="[Measures].[__XL_Count Calendar]" caption="__XL_Count Calendar" measure="1" displayFolder="" measureGroup="Dates" count="0" hidden="1"/>
    <cacheHierarchy uniqueName="[Measures].[__XL_Count Tableau1]" caption="__XL_Count Tableau1" measure="1" displayFolder="" measureGroup="Date Range" count="0" hidden="1"/>
    <cacheHierarchy uniqueName="[Measures].[__XL_Count CreanceData]" caption="__XL_Count CreanceData" measure="1" displayFolder="" measureGroup="CreanceData" count="0" hidden="1"/>
    <cacheHierarchy uniqueName="[Measures].[__No measures defined]" caption="__No measures defined" measure="1" displayFolder="" count="0" hidden="1"/>
  </cacheHierarchies>
  <kpis count="0"/>
  <dimensions count="5">
    <dimension name="CreanceData" uniqueName="[CreanceData]" caption="CreanceData"/>
    <dimension name="Date Range" uniqueName="[Date Range]" caption="Date Range"/>
    <dimension name="Dates" uniqueName="[Dates]" caption="Dates"/>
    <dimension measure="1" name="Measures" uniqueName="[Measures]" caption="Measures"/>
    <dimension name="Requête1" uniqueName="[Requête1]" caption="Requête1"/>
  </dimensions>
  <measureGroups count="4">
    <measureGroup name="CreanceData" caption="CreanceData"/>
    <measureGroup name="Date Range" caption="Date Range"/>
    <measureGroup name="Dates" caption="Dates"/>
    <measureGroup name="Requête1" caption="Requête1"/>
  </measureGroups>
  <maps count="6">
    <map measureGroup="0" dimension="0"/>
    <map measureGroup="0" dimension="1"/>
    <map measureGroup="0" dimension="2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 Windows" refreshedDate="46057.666611574074" createdVersion="5" refreshedVersion="8" minRefreshableVersion="3" recordCount="0" supportSubquery="1" supportAdvancedDrill="1" xr:uid="{0CDC190E-B75B-4535-BAAA-7561EFB479F2}">
  <cacheSource type="external" connectionId="5"/>
  <cacheFields count="8">
    <cacheField name="[Dates].[MMM-YYYY].[MMM-YYYY]" caption="MMM-YYYY" numFmtId="0" hierarchy="26" level="1">
      <sharedItems count="15">
        <s v="janv-2019"/>
        <s v="févr-2019"/>
        <s v="févr-2018"/>
        <s v="mars-2019"/>
        <s v="mars-2018"/>
        <s v="avr-2019"/>
        <s v="avr-2018"/>
        <s v="mai-2018"/>
        <s v="juin-2018"/>
        <s v="juil-2018"/>
        <s v="août-2018"/>
        <s v="sept-2018"/>
        <s v="oct-2018"/>
        <s v="nov-2018"/>
        <s v="déc-2018"/>
      </sharedItems>
    </cacheField>
    <cacheField name="[Measures].[RAP]" caption="RAP" numFmtId="0" hierarchy="30" level="32767"/>
    <cacheField name="[Measures].[Provision]" caption="Provision" numFmtId="0" hierarchy="31" level="32767"/>
    <cacheField name="[Measures].[Provision PM]" caption="Provision PM" numFmtId="0" hierarchy="32" level="32767"/>
    <cacheField name="[Measures].[#Nb Factures]" caption="#Nb Factures" numFmtId="0" hierarchy="33" level="32767"/>
    <cacheField name="[Measures].[NbClient]" caption="NbClient" numFmtId="0" hierarchy="34" level="32767"/>
    <cacheField name="[Measures].[RAP PM]" caption="RAP PM" numFmtId="0" hierarchy="35" level="32767"/>
    <cacheField name="[Date Range].[DelaiGroup].[DelaiGroup]" caption="DelaiGroup" numFmtId="0" hierarchy="17" level="1">
      <sharedItems count="6">
        <s v="Overdue 120 + jrs"/>
        <s v="Overdue 1-30 jrs"/>
        <s v="Overdue 31-60 jrs"/>
        <s v="Overdue 61-90 jrs"/>
        <s v="Overdue 91-120 jrs"/>
        <s v="Not Overdue"/>
      </sharedItems>
    </cacheField>
  </cacheFields>
  <cacheHierarchies count="41">
    <cacheHierarchy uniqueName="[CreanceData].[compte]" caption="compte" attribute="1" defaultMemberUniqueName="[CreanceData].[compte].[All]" allUniqueName="[CreanceData].[compte].[All]" dimensionUniqueName="[CreanceData]" displayFolder="" count="0" memberValueDatatype="130" unbalanced="0"/>
    <cacheHierarchy uniqueName="[CreanceData].[REFERENCE]" caption="REFERENCE" attribute="1" defaultMemberUniqueName="[CreanceData].[REFERENCE].[All]" allUniqueName="[CreanceData].[REFERENCE].[All]" dimensionUniqueName="[CreanceData]" displayFolder="" count="0" memberValueDatatype="130" unbalanced="0"/>
    <cacheHierarchy uniqueName="[CreanceData].[date facture]" caption="date facture" attribute="1" time="1" defaultMemberUniqueName="[CreanceData].[date facture].[All]" allUniqueName="[CreanceData].[date facture].[All]" dimensionUniqueName="[CreanceData]" displayFolder="" count="0" memberValueDatatype="7" unbalanced="0"/>
    <cacheHierarchy uniqueName="[CreanceData].[Date echeance]" caption="Date echeance" attribute="1" time="1" defaultMemberUniqueName="[CreanceData].[Date echeance].[All]" allUniqueName="[CreanceData].[Date echeance].[All]" dimensionUniqueName="[CreanceData]" displayFolder="" count="0" memberValueDatatype="7" unbalanced="0"/>
    <cacheHierarchy uniqueName="[CreanceData].[Montant facture]" caption="Montant facture" attribute="1" defaultMemberUniqueName="[CreanceData].[Montant facture].[All]" allUniqueName="[CreanceData].[Montant facture].[All]" dimensionUniqueName="[CreanceData]" displayFolder="" count="0" memberValueDatatype="20" unbalanced="0"/>
    <cacheHierarchy uniqueName="[CreanceData].[reste à payer]" caption="reste à payer" attribute="1" defaultMemberUniqueName="[CreanceData].[reste à payer].[All]" allUniqueName="[CreanceData].[reste à payer].[All]" dimensionUniqueName="[CreanceData]" displayFolder="" count="0" memberValueDatatype="20" unbalanced="0"/>
    <cacheHierarchy uniqueName="[CreanceData].[statut]" caption="statut" attribute="1" defaultMemberUniqueName="[CreanceData].[statut].[All]" allUniqueName="[CreanceData].[statut].[All]" dimensionUniqueName="[CreanceData]" displayFolder="" count="0" memberValueDatatype="130" unbalanced="0"/>
    <cacheHierarchy uniqueName="[CreanceData].[SEGMENT1]" caption="SEGMENT1" attribute="1" defaultMemberUniqueName="[CreanceData].[SEGMENT1].[All]" allUniqueName="[CreanceData].[SEGMENT1].[All]" dimensionUniqueName="[CreanceData]" displayFolder="" count="0" memberValueDatatype="130" unbalanced="0"/>
    <cacheHierarchy uniqueName="[CreanceData].[MP]" caption="MP" attribute="1" defaultMemberUniqueName="[CreanceData].[MP].[All]" allUniqueName="[CreanceData].[MP].[All]" dimensionUniqueName="[CreanceData]" displayFolder="" count="0" memberValueDatatype="130" unbalanced="0"/>
    <cacheHierarchy uniqueName="[CreanceData].[Period]" caption="Period" attribute="1" defaultMemberUniqueName="[CreanceData].[Period].[All]" allUniqueName="[CreanceData].[Period].[All]" dimensionUniqueName="[CreanceData]" displayFolder="" count="0" memberValueDatatype="20" unbalanced="0"/>
    <cacheHierarchy uniqueName="[CreanceData].[Annee]" caption="Annee" attribute="1" defaultMemberUniqueName="[CreanceData].[Annee].[All]" allUniqueName="[CreanceData].[Annee].[All]" dimensionUniqueName="[CreanceData]" displayFolder="" count="0" memberValueDatatype="20" unbalanced="0"/>
    <cacheHierarchy uniqueName="[CreanceData].[Montant]" caption="Montant" attribute="1" defaultMemberUniqueName="[CreanceData].[Montant].[All]" allUniqueName="[CreanceData].[Montant].[All]" dimensionUniqueName="[CreanceData]" displayFolder="" count="0" memberValueDatatype="130" unbalanced="0"/>
    <cacheHierarchy uniqueName="[CreanceData].[Date paiement]" caption="Date paiement" attribute="1" defaultMemberUniqueName="[CreanceData].[Date paiement].[All]" allUniqueName="[CreanceData].[Date paiement].[All]" dimensionUniqueName="[CreanceData]" displayFolder="" count="0" memberValueDatatype="130" unbalanced="0"/>
    <cacheHierarchy uniqueName="[CreanceData].[DateCloture]" caption="DateCloture" attribute="1" time="1" defaultMemberUniqueName="[CreanceData].[DateCloture].[All]" allUniqueName="[CreanceData].[DateCloture].[All]" dimensionUniqueName="[CreanceData]" displayFolder="" count="0" memberValueDatatype="7" unbalanced="0"/>
    <cacheHierarchy uniqueName="[CreanceData].[Delai]" caption="Delai" attribute="1" defaultMemberUniqueName="[CreanceData].[Delai].[All]" allUniqueName="[CreanceData].[Delai].[All]" dimensionUniqueName="[CreanceData]" displayFolder="" count="0" memberValueDatatype="20" unbalanced="0"/>
    <cacheHierarchy uniqueName="[CreanceData].[DelaiKey]" caption="DelaiKey" attribute="1" defaultMemberUniqueName="[CreanceData].[DelaiKey].[All]" allUniqueName="[CreanceData].[DelaiKey].[All]" dimensionUniqueName="[CreanceData]" displayFolder="" count="0" memberValueDatatype="20" unbalanced="0"/>
    <cacheHierarchy uniqueName="[Date Range].[DelaiKey]" caption="DelaiKey" attribute="1" defaultMemberUniqueName="[Date Range].[DelaiKey].[All]" allUniqueName="[Date Range].[DelaiKey].[All]" dimensionUniqueName="[Date Range]" displayFolder="" count="0" memberValueDatatype="20" unbalanced="0"/>
    <cacheHierarchy uniqueName="[Date Range].[DelaiGroup]" caption="DelaiGroup" attribute="1" defaultMemberUniqueName="[Date Range].[DelaiGroup].[All]" allUniqueName="[Date Range].[DelaiGroup].[All]" dimensionUniqueName="[Date Range]" displayFolder="" count="2" memberValueDatatype="130" unbalanced="0">
      <fieldsUsage count="2">
        <fieldUsage x="-1"/>
        <fieldUsage x="7"/>
      </fieldsUsage>
    </cacheHierarchy>
    <cacheHierarchy uniqueName="[Date Range].[MinDelai]" caption="MinDelai" attribute="1" defaultMemberUniqueName="[Date Range].[MinDelai].[All]" allUniqueName="[Date Range].[MinDelai].[All]" dimensionUniqueName="[Date Range]" displayFolder="" count="0" memberValueDatatype="20" unbalanced="0"/>
    <cacheHierarchy uniqueName="[Date Range].[MaxDelai]" caption="MaxDelai" attribute="1" defaultMemberUniqueName="[Date Range].[MaxDelai].[All]" allUniqueName="[Date Range].[MaxDelai].[All]" dimensionUniqueName="[Date Range]" displayFolder="" count="0" memberValueDatatype="20" unbalanced="0"/>
    <cacheHierarchy uniqueName="[Date Range].[Taux]" caption="Taux" attribute="1" defaultMemberUniqueName="[Date Range].[Taux].[All]" allUniqueName="[Date Range].[Taux].[All]" dimensionUniqueName="[Date Range]" displayFolder="" count="0" memberValueDatatype="5" unbalanced="0"/>
    <cacheHierarchy uniqueName="[Dates].[Date]" caption="Date" attribute="1" time="1" keyAttribute="1" defaultMemberUniqueName="[Dates].[Date].[All]" allUniqueName="[Dates].[Date].[All]" dimensionUniqueName="[Dates]" displayFolder="" count="0" memberValueDatatype="7" unbalanced="0"/>
    <cacheHierarchy uniqueName="[Dates].[Date Hierarchy]" caption="Date Hierarchy" time="1" defaultMemberUniqueName="[Dates].[Date Hierarchy].[All]" allUniqueName="[Dates].[Date Hierarchy].[All]" dimensionUniqueName="[Dates]" displayFolder="" count="0" unbalanced="0"/>
    <cacheHierarchy uniqueName="[Dates].[Year]" caption="Year" attribute="1" time="1" defaultMemberUniqueName="[Dates].[Year].[All]" allUniqueName="[Dates].[Year].[All]" dimensionUniqueName="[Dates]" displayFolder="" count="0" memberValueDatatype="20" unbalanced="0"/>
    <cacheHierarchy uniqueName="[Dates].[Month Number]" caption="Month Number" attribute="1" time="1" defaultMemberUniqueName="[Dates].[Month Number].[All]" allUniqueName="[Dates].[Month Number].[All]" dimensionUniqueName="[Dates]" displayFolder="" count="0" memberValueDatatype="20" unbalanced="0"/>
    <cacheHierarchy uniqueName="[Dates].[Month]" caption="Month" attribute="1" time="1" defaultMemberUniqueName="[Dates].[Month].[All]" allUniqueName="[Dates].[Month].[All]" dimensionUniqueName="[Dates]" displayFolder="" count="0" memberValueDatatype="130" unbalanced="0"/>
    <cacheHierarchy uniqueName="[Dates].[MMM-YYYY]" caption="MMM-YYYY" attribute="1" time="1" defaultMemberUniqueName="[Dates].[MMM-YYYY].[All]" allUniqueName="[Dates].[MMM-YYYY].[All]" dimensionUniqueName="[Dates]" displayFolder="" count="2" memberValueDatatype="130" unbalanced="0">
      <fieldsUsage count="2">
        <fieldUsage x="-1"/>
        <fieldUsage x="0"/>
      </fieldsUsage>
    </cacheHierarchy>
    <cacheHierarchy uniqueName="[Dates].[Day Of Week Number]" caption="Day Of Week Number" attribute="1" time="1" defaultMemberUniqueName="[Dates].[Day Of Week Number].[All]" allUniqueName="[Dates].[Day Of Week Number].[All]" dimensionUniqueName="[Dates]" displayFolder="" count="0" memberValueDatatype="20" unbalanced="0"/>
    <cacheHierarchy uniqueName="[Dates].[Day Of Week]" caption="Day Of Week" attribute="1" time="1" defaultMemberUniqueName="[Dates].[Day Of Week].[All]" allUniqueName="[Dates].[Day Of Week].[All]" dimensionUniqueName="[Dates]" displayFolder="" count="0" memberValueDatatype="130" unbalanced="0"/>
    <cacheHierarchy uniqueName="[Requête1].[Requête1]" caption="Requête1" attribute="1" defaultMemberUniqueName="[Requête1].[Requête1].[All]" allUniqueName="[Requête1].[Requête1].[All]" dimensionUniqueName="[Requête1]" displayFolder="" count="0" memberValueDatatype="130" unbalanced="0"/>
    <cacheHierarchy uniqueName="[Measures].[RAP]" caption="RAP" measure="1" displayFolder="" measureGroup="Requête1" count="0" oneField="1">
      <fieldsUsage count="1">
        <fieldUsage x="1"/>
      </fieldsUsage>
    </cacheHierarchy>
    <cacheHierarchy uniqueName="[Measures].[Provision]" caption="Provision" measure="1" displayFolder="" measureGroup="Requête1" count="0" oneField="1">
      <fieldsUsage count="1">
        <fieldUsage x="2"/>
      </fieldsUsage>
    </cacheHierarchy>
    <cacheHierarchy uniqueName="[Measures].[Provision PM]" caption="Provision PM" measure="1" displayFolder="" measureGroup="Requête1" count="0" oneField="1">
      <fieldsUsage count="1">
        <fieldUsage x="3"/>
      </fieldsUsage>
    </cacheHierarchy>
    <cacheHierarchy uniqueName="[Measures].[#Nb Factures]" caption="#Nb Factures" measure="1" displayFolder="" measureGroup="Requête1" count="0" oneField="1">
      <fieldsUsage count="1">
        <fieldUsage x="4"/>
      </fieldsUsage>
    </cacheHierarchy>
    <cacheHierarchy uniqueName="[Measures].[NbClient]" caption="NbClient" measure="1" displayFolder="" measureGroup="Requête1" count="0" oneField="1">
      <fieldsUsage count="1">
        <fieldUsage x="5"/>
      </fieldsUsage>
    </cacheHierarchy>
    <cacheHierarchy uniqueName="[Measures].[RAP PM]" caption="RAP PM" measure="1" displayFolder="" measureGroup="Requête1" count="0" oneField="1">
      <fieldsUsage count="1">
        <fieldUsage x="6"/>
      </fieldsUsage>
    </cacheHierarchy>
    <cacheHierarchy uniqueName="[Measures].[__XL_Count Requête1]" caption="__XL_Count Requête1" measure="1" displayFolder="" measureGroup="Requête1" count="0" hidden="1"/>
    <cacheHierarchy uniqueName="[Measures].[__XL_Count Calendar]" caption="__XL_Count Calendar" measure="1" displayFolder="" measureGroup="Dates" count="0" hidden="1"/>
    <cacheHierarchy uniqueName="[Measures].[__XL_Count Tableau1]" caption="__XL_Count Tableau1" measure="1" displayFolder="" measureGroup="Date Range" count="0" hidden="1"/>
    <cacheHierarchy uniqueName="[Measures].[__XL_Count CreanceData]" caption="__XL_Count CreanceData" measure="1" displayFolder="" measureGroup="CreanceData" count="0" hidden="1"/>
    <cacheHierarchy uniqueName="[Measures].[__No measures defined]" caption="__No measures defined" measure="1" displayFolder="" count="0" hidden="1"/>
  </cacheHierarchies>
  <kpis count="0"/>
  <dimensions count="5">
    <dimension name="CreanceData" uniqueName="[CreanceData]" caption="CreanceData"/>
    <dimension name="Date Range" uniqueName="[Date Range]" caption="Date Range"/>
    <dimension name="Dates" uniqueName="[Dates]" caption="Dates"/>
    <dimension measure="1" name="Measures" uniqueName="[Measures]" caption="Measures"/>
    <dimension name="Requête1" uniqueName="[Requête1]" caption="Requête1"/>
  </dimensions>
  <measureGroups count="4">
    <measureGroup name="CreanceData" caption="CreanceData"/>
    <measureGroup name="Date Range" caption="Date Range"/>
    <measureGroup name="Dates" caption="Dates"/>
    <measureGroup name="Requête1" caption="Requête1"/>
  </measureGroups>
  <maps count="6">
    <map measureGroup="0" dimension="0"/>
    <map measureGroup="0" dimension="1"/>
    <map measureGroup="0" dimension="2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9D40F-1A6D-4E5E-ADDA-E06D67FF9A30}" name="Tableau croisé dynamique4" cacheId="115" applyNumberFormats="0" applyBorderFormats="0" applyFontFormats="0" applyPatternFormats="0" applyAlignmentFormats="0" applyWidthHeightFormats="1" dataCaption="Valeurs" tag="107dfe70-39b1-4160-a3ea-60d1a448791f" updatedVersion="8" minRefreshableVersion="3" useAutoFormatting="1" subtotalHiddenItems="1" itemPrintTitles="1" createdVersion="5" indent="0" outline="1" outlineData="1" multipleFieldFilters="0">
  <location ref="M3:S94" firstHeaderRow="0" firstDataRow="1" firstDataCol="1"/>
  <pivotFields count="8">
    <pivotField axis="axisRow" allDrilled="1" showAll="0" sortType="descending" defaultAttributeDrillState="1">
      <items count="16">
        <item x="11"/>
        <item x="12"/>
        <item x="13"/>
        <item x="3"/>
        <item x="4"/>
        <item x="7"/>
        <item x="8"/>
        <item x="9"/>
        <item x="0"/>
        <item x="1"/>
        <item x="2"/>
        <item x="14"/>
        <item x="5"/>
        <item x="6"/>
        <item x="10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2">
    <field x="0"/>
    <field x="7"/>
  </rowFields>
  <rowItems count="9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5"/>
    </i>
    <i r="1">
      <x/>
    </i>
    <i r="1">
      <x v="1"/>
    </i>
    <i r="1">
      <x v="3"/>
    </i>
    <i r="1">
      <x v="4"/>
    </i>
    <i>
      <x v="4"/>
    </i>
    <i r="1">
      <x v="5"/>
    </i>
    <i r="1">
      <x/>
    </i>
    <i r="1">
      <x v="1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 v="5"/>
    </i>
    <i r="1">
      <x/>
    </i>
    <i r="1">
      <x v="1"/>
    </i>
    <i r="1">
      <x v="2"/>
    </i>
    <i r="1">
      <x v="3"/>
    </i>
    <i r="1">
      <x v="4"/>
    </i>
    <i>
      <x v="10"/>
    </i>
    <i r="1">
      <x v="5"/>
    </i>
    <i r="1">
      <x/>
    </i>
    <i r="1">
      <x v="1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6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es]"/>
        <x15:activeTabTopLevelEntity name="[Requête1]"/>
        <x15:activeTabTopLevelEntity name="[data]"/>
        <x15:activeTabTopLevelEntity name="[Date 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5BF65-6D97-4F6E-9A71-3712E78B2F92}" name="Tableau croisé dynamique3" cacheId="112" applyNumberFormats="0" applyBorderFormats="0" applyFontFormats="0" applyPatternFormats="0" applyAlignmentFormats="0" applyWidthHeightFormats="1" dataCaption="Valeurs" tag="2d54fc5b-fb0e-4fb8-951b-6b3e6f93385d" updatedVersion="8" minRefreshableVersion="3" useAutoFormatting="1" subtotalHiddenItems="1" itemPrintTitles="1" createdVersion="5" indent="0" outline="1" outlineData="1" multipleFieldFilters="0">
  <location ref="B3:H105" firstHeaderRow="0" firstDataRow="1" firstDataCol="1"/>
  <pivotFields count="8">
    <pivotField axis="axisRow" allDrilled="1" showAll="0" sortType="descending" defaultAttributeDrillState="1">
      <items count="16">
        <item x="11"/>
        <item x="12"/>
        <item x="13"/>
        <item x="3"/>
        <item x="4"/>
        <item x="7"/>
        <item x="8"/>
        <item x="9"/>
        <item x="0"/>
        <item x="1"/>
        <item x="2"/>
        <item x="14"/>
        <item x="5"/>
        <item x="6"/>
        <item x="10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2">
    <field x="0"/>
    <field x="7"/>
  </rowFields>
  <rowItems count="10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5"/>
    </i>
    <i>
      <x v="5"/>
    </i>
    <i r="1">
      <x/>
    </i>
    <i r="1">
      <x v="1"/>
    </i>
    <i r="1">
      <x v="2"/>
    </i>
    <i r="1">
      <x v="3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6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s]"/>
        <x15:activeTabTopLevelEntity name="[Requête1]"/>
        <x15:activeTabTopLevelEntity name="[CreanceData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809F5-1776-47CB-B5BE-FAFEA4E313AC}" name="Tableau croisé dynamique3" cacheId="108" applyNumberFormats="0" applyBorderFormats="0" applyFontFormats="0" applyPatternFormats="0" applyAlignmentFormats="0" applyWidthHeightFormats="1" dataCaption="Valeurs" tag="97b30f75-c49f-4987-8e24-867e360af128" updatedVersion="8" minRefreshableVersion="3" useAutoFormatting="1" itemPrintTitles="1" createdVersion="5" indent="0" outline="1" outlineData="1" multipleFieldFilters="0">
  <location ref="B19:D36" firstHeaderRow="1" firstDataRow="1" firstDataCol="0"/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05BB5-5CD8-4A27-8876-15197F94DFB3}" name="Tableau croisé dynamique2" cacheId="83" applyNumberFormats="0" applyBorderFormats="0" applyFontFormats="0" applyPatternFormats="0" applyAlignmentFormats="0" applyWidthHeightFormats="1" dataCaption="Valeurs" tag="05a4372e-856d-4f67-b728-646bcc43cdfe" updatedVersion="8" minRefreshableVersion="3" useAutoFormatting="1" subtotalHiddenItems="1" itemPrintTitles="1" createdVersion="5" indent="0" outline="1" outlineData="1" multipleFieldFilters="0">
  <location ref="B3:O11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28" name="[data].[Annee].&amp;[2008]" cap="2008"/>
  </pageFields>
  <dataFields count="1">
    <dataField name="Somme de Montant" fld="1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3BA26-BB5F-433D-92B5-730A6C0B8FC8}" name="Tableau1" displayName="Tableau1" ref="B7:F13" totalsRowShown="0" headerRowDxfId="6" dataDxfId="5">
  <autoFilter ref="B7:F13" xr:uid="{6323BA26-BB5F-433D-92B5-730A6C0B8FC8}"/>
  <tableColumns count="5">
    <tableColumn id="1" xr3:uid="{914A3786-9B59-4451-9E48-F10A680AA022}" name="DelaiKey" dataDxfId="4"/>
    <tableColumn id="2" xr3:uid="{139ABB9A-6487-4F48-BA7D-3CEB528CA19F}" name="DelaiGroup" dataDxfId="3"/>
    <tableColumn id="3" xr3:uid="{90933017-56BD-4DF6-BD87-38D5C1A43ABA}" name="MinDelai" dataDxfId="2"/>
    <tableColumn id="4" xr3:uid="{D7B953B0-DE5D-49E0-A589-017E31AD49F5}" name="MaxDelai" dataDxfId="1"/>
    <tableColumn id="5" xr3:uid="{DC1097B5-A275-4871-9284-2D9F353071AB}" name="Taux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>
            <a:alpha val="7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>
            <a:alpha val="70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5959-21F8-4438-9367-91AE606F8D6D}">
  <sheetPr codeName="Feuil5">
    <tabColor indexed="12"/>
    <pageSetUpPr fitToPage="1"/>
  </sheetPr>
  <dimension ref="A1:Q54"/>
  <sheetViews>
    <sheetView showGridLines="0" tabSelected="1" zoomScale="70" zoomScaleNormal="70" workbookViewId="0">
      <selection activeCell="H4" sqref="H4"/>
    </sheetView>
  </sheetViews>
  <sheetFormatPr defaultColWidth="10.7109375" defaultRowHeight="12.75" x14ac:dyDescent="0.2"/>
  <cols>
    <col min="1" max="1" width="2.7109375" customWidth="1"/>
    <col min="2" max="2" width="2.5703125" style="20" customWidth="1"/>
    <col min="3" max="3" width="22.140625" style="20" customWidth="1"/>
    <col min="4" max="7" width="17.7109375" style="20" customWidth="1"/>
    <col min="8" max="8" width="3.5703125" style="20" customWidth="1"/>
    <col min="9" max="9" width="2.7109375" style="20" customWidth="1"/>
    <col min="10" max="15" width="15.28515625" style="20" customWidth="1"/>
    <col min="16" max="16" width="2.7109375" style="20" customWidth="1"/>
  </cols>
  <sheetData>
    <row r="1" spans="1:17" ht="5.0999999999999996" customHeight="1" x14ac:dyDescent="0.2">
      <c r="B1"/>
    </row>
    <row r="2" spans="1:17" ht="38.25" customHeight="1" thickBot="1" x14ac:dyDescent="0.25">
      <c r="A2" s="106"/>
      <c r="B2" s="106"/>
      <c r="C2" s="104" t="s">
        <v>78</v>
      </c>
      <c r="D2" s="105"/>
      <c r="E2" s="105"/>
      <c r="F2" s="105"/>
      <c r="G2" s="105"/>
      <c r="H2" s="101"/>
      <c r="I2" s="101"/>
      <c r="J2" s="101"/>
      <c r="K2" s="101"/>
      <c r="L2" s="101"/>
      <c r="M2" s="102"/>
      <c r="N2" s="102"/>
      <c r="O2" s="103"/>
    </row>
    <row r="3" spans="1:17" ht="17.25" customHeight="1" x14ac:dyDescent="0.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31.5" customHeight="1" thickBot="1" x14ac:dyDescent="0.3">
      <c r="B4" s="107"/>
      <c r="C4" s="87" t="s">
        <v>79</v>
      </c>
      <c r="D4" s="83"/>
      <c r="E4" s="83"/>
      <c r="F4" s="83"/>
      <c r="G4" s="83"/>
      <c r="H4" s="78"/>
      <c r="I4" s="107"/>
      <c r="J4" s="87" t="s">
        <v>80</v>
      </c>
      <c r="K4" s="83"/>
      <c r="L4" s="83"/>
      <c r="M4" s="83"/>
      <c r="N4" s="83"/>
      <c r="O4" s="84"/>
      <c r="P4" s="68"/>
      <c r="Q4" s="69"/>
    </row>
    <row r="5" spans="1:17" ht="5.0999999999999996" customHeight="1" x14ac:dyDescent="0.25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1:17" ht="24.75" customHeight="1" x14ac:dyDescent="0.25">
      <c r="C6" s="85" t="s">
        <v>33</v>
      </c>
      <c r="D6" s="85" t="s">
        <v>66</v>
      </c>
      <c r="E6" s="85" t="s">
        <v>67</v>
      </c>
      <c r="F6" s="85" t="s">
        <v>68</v>
      </c>
      <c r="G6" s="85" t="s">
        <v>69</v>
      </c>
      <c r="H6" s="79"/>
      <c r="I6" s="68"/>
      <c r="J6" s="68"/>
      <c r="K6" s="68"/>
      <c r="L6" s="68"/>
      <c r="M6" s="68"/>
      <c r="N6" s="68"/>
      <c r="O6" s="68"/>
      <c r="P6" s="68"/>
      <c r="Q6" s="69"/>
    </row>
    <row r="7" spans="1:17" ht="25.5" customHeight="1" x14ac:dyDescent="0.25">
      <c r="C7" s="88">
        <f>Calcul!D64/1000000</f>
        <v>79783.809966000001</v>
      </c>
      <c r="D7" s="88">
        <f>Calcul!D65/1000000</f>
        <v>11461.990765787985</v>
      </c>
      <c r="E7" s="89">
        <f>Calcul!D66</f>
        <v>0.14366311624717509</v>
      </c>
      <c r="F7" s="88">
        <f>Calcul!D67</f>
        <v>2457</v>
      </c>
      <c r="G7" s="88">
        <f>Calcul!D68</f>
        <v>578</v>
      </c>
      <c r="H7" s="70"/>
      <c r="I7" s="68"/>
      <c r="J7" s="68"/>
      <c r="K7" s="68"/>
      <c r="L7" s="68"/>
      <c r="M7" s="68"/>
      <c r="N7" s="68"/>
      <c r="O7" s="68"/>
      <c r="P7" s="68"/>
      <c r="Q7" s="69"/>
    </row>
    <row r="8" spans="1:17" ht="12.75" customHeight="1" x14ac:dyDescent="0.25">
      <c r="C8" s="100">
        <f>Calcul!F64</f>
        <v>0.16095407318491883</v>
      </c>
      <c r="D8" s="100">
        <f>Calcul!F65</f>
        <v>0.13107001457395584</v>
      </c>
      <c r="E8" s="71"/>
      <c r="F8" s="72"/>
      <c r="G8" s="72"/>
      <c r="H8" s="80"/>
      <c r="I8" s="68"/>
      <c r="J8" s="68"/>
      <c r="K8" s="68"/>
      <c r="L8" s="68"/>
      <c r="M8" s="68"/>
      <c r="N8" s="68"/>
      <c r="O8" s="68"/>
      <c r="P8" s="68"/>
      <c r="Q8" s="69"/>
    </row>
    <row r="9" spans="1:17" ht="24.75" customHeight="1" x14ac:dyDescent="0.25">
      <c r="C9" s="68"/>
      <c r="D9" s="68"/>
      <c r="E9" s="73"/>
      <c r="F9" s="74"/>
      <c r="G9" s="74"/>
      <c r="H9" s="74"/>
      <c r="I9" s="68"/>
      <c r="J9" s="68"/>
      <c r="K9" s="68"/>
      <c r="L9" s="68"/>
      <c r="M9" s="68"/>
      <c r="N9" s="68"/>
      <c r="O9" s="68"/>
      <c r="P9" s="68"/>
      <c r="Q9" s="69"/>
    </row>
    <row r="10" spans="1:17" ht="20.100000000000001" customHeight="1" x14ac:dyDescent="0.25">
      <c r="C10" s="86" t="s">
        <v>83</v>
      </c>
      <c r="D10" s="75"/>
      <c r="E10" s="75"/>
      <c r="F10" s="75"/>
      <c r="G10" s="75"/>
      <c r="H10" s="81"/>
      <c r="I10" s="68"/>
      <c r="J10" s="68"/>
      <c r="K10" s="68"/>
      <c r="L10" s="68"/>
      <c r="M10" s="68"/>
      <c r="N10" s="68"/>
      <c r="O10" s="68"/>
      <c r="P10" s="68"/>
      <c r="Q10" s="69"/>
    </row>
    <row r="11" spans="1:17" ht="15" customHeight="1" x14ac:dyDescent="0.25">
      <c r="C11" s="76"/>
      <c r="D11" s="76"/>
      <c r="E11" s="76"/>
      <c r="F11" s="76"/>
      <c r="G11" s="77"/>
      <c r="H11" s="77"/>
      <c r="I11" s="76"/>
      <c r="J11" s="76"/>
      <c r="K11" s="76"/>
      <c r="L11" s="76"/>
      <c r="M11" s="76"/>
      <c r="N11" s="76"/>
      <c r="O11" s="76"/>
      <c r="P11" s="76"/>
      <c r="Q11" s="69"/>
    </row>
    <row r="12" spans="1:17" ht="24.95" customHeight="1" x14ac:dyDescent="0.25">
      <c r="C12" s="90" t="s">
        <v>56</v>
      </c>
      <c r="D12" s="91"/>
      <c r="E12" s="92"/>
      <c r="F12" s="92"/>
      <c r="G12" s="93">
        <f>D7</f>
        <v>11461.990765787985</v>
      </c>
      <c r="H12" s="82"/>
      <c r="I12" s="68"/>
      <c r="J12" s="68"/>
      <c r="K12" s="68"/>
      <c r="L12" s="68"/>
      <c r="M12" s="68"/>
      <c r="N12" s="68"/>
      <c r="O12" s="68"/>
      <c r="P12" s="68"/>
      <c r="Q12" s="69"/>
    </row>
    <row r="13" spans="1:17" ht="24.95" customHeight="1" x14ac:dyDescent="0.25">
      <c r="B13" s="66"/>
      <c r="C13" s="94" t="s">
        <v>73</v>
      </c>
      <c r="D13" s="91"/>
      <c r="E13" s="92"/>
      <c r="F13" s="92"/>
      <c r="G13" s="95">
        <f>Calcul!D73/1000000</f>
        <v>1634.3193071199989</v>
      </c>
      <c r="H13" s="82"/>
      <c r="I13" s="68"/>
      <c r="J13" s="68"/>
      <c r="K13" s="68"/>
      <c r="L13" s="68"/>
      <c r="M13" s="68"/>
      <c r="N13" s="68"/>
      <c r="O13" s="68"/>
      <c r="P13" s="68"/>
      <c r="Q13" s="69"/>
    </row>
    <row r="14" spans="1:17" ht="24.95" customHeight="1" x14ac:dyDescent="0.25">
      <c r="B14" s="66"/>
      <c r="C14" s="94" t="s">
        <v>74</v>
      </c>
      <c r="D14" s="91"/>
      <c r="E14" s="92"/>
      <c r="F14" s="92"/>
      <c r="G14" s="95">
        <f>Calcul!E73/1000000</f>
        <v>0</v>
      </c>
      <c r="H14" s="82"/>
      <c r="I14" s="68"/>
      <c r="J14" s="68"/>
      <c r="K14" s="68"/>
      <c r="L14" s="68"/>
      <c r="M14" s="68"/>
      <c r="N14" s="68"/>
      <c r="O14" s="68"/>
      <c r="P14" s="68"/>
      <c r="Q14" s="69"/>
    </row>
    <row r="15" spans="1:17" ht="24.95" customHeight="1" x14ac:dyDescent="0.25">
      <c r="B15" s="66"/>
      <c r="C15" s="94" t="s">
        <v>75</v>
      </c>
      <c r="D15" s="91"/>
      <c r="E15" s="92"/>
      <c r="F15" s="92"/>
      <c r="G15" s="95">
        <f>Calcul!F73/1000000</f>
        <v>1431.5680647520014</v>
      </c>
      <c r="H15" s="82"/>
      <c r="I15" s="68"/>
      <c r="J15" s="68"/>
      <c r="K15" s="68"/>
      <c r="L15" s="68"/>
      <c r="M15" s="68"/>
      <c r="N15" s="68"/>
      <c r="O15" s="68"/>
      <c r="P15" s="68"/>
      <c r="Q15" s="69"/>
    </row>
    <row r="16" spans="1:17" ht="24.95" customHeight="1" x14ac:dyDescent="0.25">
      <c r="B16" s="66"/>
      <c r="C16" s="94" t="s">
        <v>76</v>
      </c>
      <c r="D16" s="91"/>
      <c r="E16" s="92"/>
      <c r="F16" s="92"/>
      <c r="G16" s="95">
        <f>Calcul!G73/1000000</f>
        <v>1679.7696230560011</v>
      </c>
      <c r="H16" s="82"/>
      <c r="I16" s="68"/>
      <c r="J16" s="68"/>
      <c r="K16" s="68"/>
      <c r="L16" s="68"/>
      <c r="M16" s="68"/>
      <c r="N16" s="68"/>
      <c r="O16" s="68"/>
      <c r="P16" s="68"/>
      <c r="Q16" s="69"/>
    </row>
    <row r="17" spans="2:17" ht="24.95" customHeight="1" x14ac:dyDescent="0.25">
      <c r="B17" s="66"/>
      <c r="C17" s="96" t="s">
        <v>77</v>
      </c>
      <c r="D17" s="97"/>
      <c r="E17" s="98"/>
      <c r="F17" s="98"/>
      <c r="G17" s="99">
        <f>Calcul!H73/1000000</f>
        <v>5494.362302699983</v>
      </c>
      <c r="H17" s="82"/>
      <c r="I17" s="68"/>
      <c r="J17" s="68"/>
      <c r="K17" s="68"/>
      <c r="L17" s="68"/>
      <c r="M17" s="68"/>
      <c r="N17" s="68"/>
      <c r="O17" s="68"/>
      <c r="P17" s="68"/>
      <c r="Q17" s="69"/>
    </row>
    <row r="18" spans="2:17" ht="46.5" customHeight="1" x14ac:dyDescent="0.25">
      <c r="C18" s="68"/>
      <c r="D18" s="68"/>
      <c r="E18" s="68"/>
      <c r="F18" s="68"/>
      <c r="G18" s="77"/>
      <c r="H18" s="77"/>
      <c r="I18" s="68"/>
      <c r="J18" s="68"/>
      <c r="K18" s="68"/>
      <c r="L18" s="68"/>
      <c r="M18" s="68"/>
      <c r="N18" s="68"/>
      <c r="O18" s="68"/>
      <c r="P18" s="68"/>
      <c r="Q18" s="69"/>
    </row>
    <row r="19" spans="2:17" ht="33" customHeight="1" thickBot="1" x14ac:dyDescent="0.3">
      <c r="B19" s="107"/>
      <c r="C19" s="87" t="s">
        <v>82</v>
      </c>
      <c r="D19" s="83"/>
      <c r="E19" s="83"/>
      <c r="F19" s="83"/>
      <c r="G19" s="83"/>
      <c r="H19" s="78"/>
      <c r="I19" s="107"/>
      <c r="J19" s="87" t="s">
        <v>81</v>
      </c>
      <c r="K19" s="83"/>
      <c r="L19" s="83"/>
      <c r="M19" s="83"/>
      <c r="N19" s="83"/>
      <c r="O19" s="84"/>
      <c r="P19" s="68"/>
      <c r="Q19" s="69"/>
    </row>
    <row r="20" spans="2:17" ht="15" customHeight="1" x14ac:dyDescent="0.25"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</row>
    <row r="21" spans="2:17" ht="15" customHeight="1" x14ac:dyDescent="0.25">
      <c r="C21" s="68"/>
      <c r="D21" s="68"/>
      <c r="E21" s="68"/>
      <c r="F21" s="68"/>
      <c r="G21" s="77"/>
      <c r="H21" s="77"/>
      <c r="I21" s="68"/>
      <c r="J21" s="68"/>
      <c r="K21" s="68"/>
      <c r="L21" s="68"/>
      <c r="M21" s="68"/>
      <c r="N21" s="68"/>
      <c r="O21" s="68"/>
      <c r="P21" s="68"/>
      <c r="Q21" s="69"/>
    </row>
    <row r="22" spans="2:17" ht="15" customHeight="1" x14ac:dyDescent="0.25">
      <c r="C22" s="68"/>
      <c r="D22" s="68"/>
      <c r="E22" s="68"/>
      <c r="F22" s="68"/>
      <c r="G22" s="77"/>
      <c r="H22" s="77"/>
      <c r="I22" s="68"/>
      <c r="J22" s="68"/>
      <c r="K22" s="68"/>
      <c r="L22" s="68"/>
      <c r="M22" s="68"/>
      <c r="N22" s="68"/>
      <c r="O22" s="68"/>
      <c r="P22" s="68"/>
      <c r="Q22" s="69"/>
    </row>
    <row r="23" spans="2:17" ht="15" customHeight="1" x14ac:dyDescent="0.25">
      <c r="C23" s="68"/>
      <c r="D23" s="68"/>
      <c r="E23" s="68"/>
      <c r="F23" s="68"/>
      <c r="G23" s="77"/>
      <c r="H23" s="77"/>
      <c r="I23" s="68"/>
      <c r="J23" s="68"/>
      <c r="K23" s="68"/>
      <c r="L23" s="68"/>
      <c r="M23" s="68"/>
      <c r="N23" s="68"/>
      <c r="O23" s="68"/>
      <c r="P23" s="68"/>
      <c r="Q23" s="69"/>
    </row>
    <row r="24" spans="2:17" ht="15" customHeight="1" x14ac:dyDescent="0.25">
      <c r="C24" s="68"/>
      <c r="D24" s="68"/>
      <c r="E24" s="68"/>
      <c r="F24" s="68"/>
      <c r="G24" s="77"/>
      <c r="H24" s="77"/>
      <c r="I24" s="68"/>
      <c r="J24" s="68"/>
      <c r="K24" s="68"/>
      <c r="L24" s="68"/>
      <c r="M24" s="68"/>
      <c r="N24" s="68"/>
      <c r="O24" s="68"/>
      <c r="P24" s="68"/>
      <c r="Q24" s="69"/>
    </row>
    <row r="25" spans="2:17" ht="15" customHeight="1" x14ac:dyDescent="0.25">
      <c r="C25" s="68"/>
      <c r="D25" s="68"/>
      <c r="E25" s="68"/>
      <c r="F25" s="68"/>
      <c r="G25" s="77"/>
      <c r="H25" s="77"/>
      <c r="I25" s="68"/>
      <c r="J25" s="68"/>
      <c r="K25" s="68"/>
      <c r="L25" s="68"/>
      <c r="M25" s="68"/>
      <c r="N25" s="68"/>
      <c r="O25" s="68"/>
      <c r="P25" s="68"/>
      <c r="Q25" s="69"/>
    </row>
    <row r="26" spans="2:17" ht="15" customHeight="1" x14ac:dyDescent="0.25">
      <c r="C26" s="68"/>
      <c r="D26" s="68"/>
      <c r="E26" s="68"/>
      <c r="F26" s="68"/>
      <c r="G26" s="77"/>
      <c r="H26" s="77"/>
      <c r="I26" s="68"/>
      <c r="J26" s="68"/>
      <c r="K26" s="68"/>
      <c r="L26" s="68"/>
      <c r="M26" s="68"/>
      <c r="N26" s="68"/>
      <c r="O26" s="68"/>
      <c r="P26" s="68"/>
      <c r="Q26" s="69"/>
    </row>
    <row r="27" spans="2:17" ht="15" customHeight="1" x14ac:dyDescent="0.25"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2:17" ht="15" customHeight="1" x14ac:dyDescent="0.25"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</row>
    <row r="29" spans="2:17" ht="15" customHeight="1" x14ac:dyDescent="0.25"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9"/>
    </row>
    <row r="30" spans="2:17" ht="15" customHeight="1" x14ac:dyDescent="0.25"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9"/>
    </row>
    <row r="31" spans="2:17" ht="15" customHeight="1" x14ac:dyDescent="0.25"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9"/>
    </row>
    <row r="32" spans="2:17" ht="15" customHeight="1" x14ac:dyDescent="0.25"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9"/>
    </row>
    <row r="33" spans="3:17" ht="15" customHeight="1" x14ac:dyDescent="0.25"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9"/>
    </row>
    <row r="34" spans="3:17" ht="15" customHeight="1" x14ac:dyDescent="0.25"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</row>
    <row r="35" spans="3:17" ht="15" customHeight="1" x14ac:dyDescent="0.25"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9"/>
      <c r="Q35" s="69"/>
    </row>
    <row r="36" spans="3:17" ht="14.25" x14ac:dyDescent="0.25"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9"/>
    </row>
    <row r="37" spans="3:17" ht="14.25" x14ac:dyDescent="0.25"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9"/>
    </row>
    <row r="38" spans="3:17" ht="14.25" x14ac:dyDescent="0.25"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9"/>
    </row>
    <row r="39" spans="3:17" ht="14.25" x14ac:dyDescent="0.25"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9"/>
    </row>
    <row r="40" spans="3:17" ht="14.25" x14ac:dyDescent="0.25"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9"/>
    </row>
    <row r="41" spans="3:17" ht="14.25" x14ac:dyDescent="0.25"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9"/>
    </row>
    <row r="42" spans="3:17" ht="14.25" x14ac:dyDescent="0.25"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9"/>
    </row>
    <row r="43" spans="3:17" ht="14.25" x14ac:dyDescent="0.25"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9"/>
    </row>
    <row r="44" spans="3:17" ht="14.25" x14ac:dyDescent="0.25"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9"/>
    </row>
    <row r="45" spans="3:17" ht="14.25" x14ac:dyDescent="0.25"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9"/>
    </row>
    <row r="46" spans="3:17" ht="14.25" x14ac:dyDescent="0.25"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9"/>
    </row>
    <row r="47" spans="3:17" ht="14.25" x14ac:dyDescent="0.25"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9"/>
    </row>
    <row r="48" spans="3:17" ht="14.25" x14ac:dyDescent="0.25"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3:17" ht="14.25" x14ac:dyDescent="0.25"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9"/>
    </row>
    <row r="50" spans="3:17" ht="14.25" x14ac:dyDescent="0.25"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9"/>
    </row>
    <row r="51" spans="3:17" ht="14.25" x14ac:dyDescent="0.25"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9"/>
    </row>
    <row r="52" spans="3:17" ht="14.25" x14ac:dyDescent="0.25"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9"/>
    </row>
    <row r="53" spans="3:17" ht="14.25" x14ac:dyDescent="0.25"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9"/>
    </row>
    <row r="54" spans="3:17" ht="14.25" x14ac:dyDescent="0.25"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9"/>
    </row>
  </sheetData>
  <mergeCells count="2">
    <mergeCell ref="M2:N2"/>
    <mergeCell ref="B13:B17"/>
  </mergeCell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72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Drop Down 3">
              <controlPr defaultSize="0" autoLine="0" autoPict="0">
                <anchor moveWithCells="1">
                  <from>
                    <xdr:col>12</xdr:col>
                    <xdr:colOff>962025</xdr:colOff>
                    <xdr:row>1</xdr:row>
                    <xdr:rowOff>9525</xdr:rowOff>
                  </from>
                  <to>
                    <xdr:col>14</xdr:col>
                    <xdr:colOff>933450</xdr:colOff>
                    <xdr:row>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E720FC-2D11-425F-A542-E960FEBEDBF4}">
          <x14:formula1>
            <xm:f>Calcul!$W$6:$W$19</xm:f>
          </x14:formula1>
          <xm:sqref>M2:N2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FC48-9DB9-4490-8FF1-70FA6C4208DF}">
  <sheetPr codeName="Feuil1"/>
  <dimension ref="A4:F13"/>
  <sheetViews>
    <sheetView showGridLines="0" workbookViewId="0">
      <selection activeCell="J24" sqref="J24"/>
    </sheetView>
  </sheetViews>
  <sheetFormatPr defaultColWidth="11.42578125" defaultRowHeight="12.75" x14ac:dyDescent="0.2"/>
  <cols>
    <col min="1" max="1" width="3.42578125" customWidth="1"/>
    <col min="3" max="3" width="13.28515625" customWidth="1"/>
    <col min="5" max="5" width="11.5703125" customWidth="1"/>
  </cols>
  <sheetData>
    <row r="4" spans="1:6" ht="21" thickBot="1" x14ac:dyDescent="0.25">
      <c r="A4" s="107"/>
      <c r="B4" s="87" t="s">
        <v>89</v>
      </c>
      <c r="C4" s="87"/>
      <c r="D4" s="87"/>
      <c r="E4" s="87"/>
      <c r="F4" s="87"/>
    </row>
    <row r="7" spans="1:6" ht="15" x14ac:dyDescent="0.25">
      <c r="B7" s="52" t="s">
        <v>14</v>
      </c>
      <c r="C7" s="52" t="s">
        <v>15</v>
      </c>
      <c r="D7" s="52" t="s">
        <v>16</v>
      </c>
      <c r="E7" s="52" t="s">
        <v>17</v>
      </c>
      <c r="F7" s="52" t="s">
        <v>18</v>
      </c>
    </row>
    <row r="8" spans="1:6" ht="15" x14ac:dyDescent="0.25">
      <c r="B8" s="53">
        <v>1</v>
      </c>
      <c r="C8" s="52" t="s">
        <v>19</v>
      </c>
      <c r="D8" s="53">
        <v>-3000</v>
      </c>
      <c r="E8" s="53">
        <v>0</v>
      </c>
      <c r="F8" s="52">
        <v>0.06</v>
      </c>
    </row>
    <row r="9" spans="1:6" ht="15" x14ac:dyDescent="0.25">
      <c r="B9" s="53">
        <v>2</v>
      </c>
      <c r="C9" s="52" t="s">
        <v>20</v>
      </c>
      <c r="D9" s="53">
        <v>0</v>
      </c>
      <c r="E9" s="53">
        <v>30</v>
      </c>
      <c r="F9" s="52">
        <v>0.08</v>
      </c>
    </row>
    <row r="10" spans="1:6" ht="15" x14ac:dyDescent="0.25">
      <c r="B10" s="53">
        <v>3</v>
      </c>
      <c r="C10" s="52" t="s">
        <v>21</v>
      </c>
      <c r="D10" s="53">
        <v>30</v>
      </c>
      <c r="E10" s="53">
        <v>60</v>
      </c>
      <c r="F10" s="52">
        <v>9.6000000000000002E-2</v>
      </c>
    </row>
    <row r="11" spans="1:6" ht="15" x14ac:dyDescent="0.25">
      <c r="B11" s="53">
        <v>4</v>
      </c>
      <c r="C11" s="52" t="s">
        <v>22</v>
      </c>
      <c r="D11" s="53">
        <v>60</v>
      </c>
      <c r="E11" s="53">
        <v>90</v>
      </c>
      <c r="F11" s="52">
        <v>0.124</v>
      </c>
    </row>
    <row r="12" spans="1:6" ht="15" x14ac:dyDescent="0.25">
      <c r="B12" s="53">
        <v>5</v>
      </c>
      <c r="C12" s="52" t="s">
        <v>23</v>
      </c>
      <c r="D12" s="53">
        <v>90</v>
      </c>
      <c r="E12" s="53">
        <v>120</v>
      </c>
      <c r="F12" s="52">
        <v>0.184</v>
      </c>
    </row>
    <row r="13" spans="1:6" ht="15" x14ac:dyDescent="0.25">
      <c r="B13" s="53">
        <v>6</v>
      </c>
      <c r="C13" s="52" t="s">
        <v>24</v>
      </c>
      <c r="D13" s="53">
        <v>120</v>
      </c>
      <c r="E13" s="53">
        <v>999999999</v>
      </c>
      <c r="F13" s="52">
        <v>0.3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C8C1-0F0D-49D8-9CD1-E9E2824BAD54}">
  <sheetPr codeName="Feuil4">
    <tabColor indexed="8"/>
    <pageSetUpPr fitToPage="1"/>
  </sheetPr>
  <dimension ref="A1:X84"/>
  <sheetViews>
    <sheetView showGridLines="0" topLeftCell="A4" zoomScale="55" zoomScaleNormal="55" zoomScaleSheetLayoutView="55" workbookViewId="0">
      <selection activeCell="S82" sqref="S82"/>
    </sheetView>
  </sheetViews>
  <sheetFormatPr defaultColWidth="12.7109375" defaultRowHeight="12.75" x14ac:dyDescent="0.2"/>
  <cols>
    <col min="1" max="1" width="3.7109375" customWidth="1"/>
    <col min="2" max="9" width="15.7109375" customWidth="1"/>
    <col min="10" max="10" width="2.7109375" customWidth="1"/>
    <col min="11" max="16" width="15.7109375" customWidth="1"/>
    <col min="17" max="17" width="2.7109375" customWidth="1"/>
  </cols>
  <sheetData>
    <row r="1" spans="1:24" s="11" customFormat="1" x14ac:dyDescent="0.2"/>
    <row r="2" spans="1:24" s="4" customFormat="1" ht="30" customHeight="1" thickBot="1" x14ac:dyDescent="0.25">
      <c r="B2" s="1" t="s">
        <v>2</v>
      </c>
      <c r="C2" s="2"/>
      <c r="D2" s="2"/>
      <c r="E2" s="2"/>
      <c r="F2" s="2"/>
      <c r="G2" s="2"/>
      <c r="H2" s="2"/>
      <c r="I2" s="2"/>
      <c r="J2" s="3"/>
      <c r="K2" s="3"/>
      <c r="L2" s="3"/>
      <c r="M2" s="65"/>
      <c r="N2" s="65"/>
      <c r="O2" s="65"/>
      <c r="P2" s="65"/>
    </row>
    <row r="3" spans="1:24" s="4" customFormat="1" ht="12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</row>
    <row r="4" spans="1:24" s="4" customFormat="1" ht="12.75" customHeight="1" x14ac:dyDescent="0.2">
      <c r="B4" s="26"/>
      <c r="C4" s="27">
        <v>13</v>
      </c>
      <c r="D4" s="6"/>
      <c r="E4" s="6"/>
      <c r="F4" s="6"/>
      <c r="G4" s="6"/>
      <c r="H4" s="6"/>
      <c r="I4" s="6"/>
      <c r="P4" s="6"/>
    </row>
    <row r="5" spans="1:24" s="4" customFormat="1" ht="12.75" customHeight="1" x14ac:dyDescent="0.2">
      <c r="B5" s="28"/>
      <c r="C5" s="29"/>
      <c r="D5" s="6"/>
      <c r="E5" s="6"/>
      <c r="F5" s="6"/>
      <c r="G5" s="6"/>
      <c r="H5" s="6"/>
      <c r="I5" s="6"/>
      <c r="P5" s="6"/>
      <c r="W5" s="4" t="s">
        <v>72</v>
      </c>
    </row>
    <row r="6" spans="1:24" s="4" customFormat="1" ht="12.75" customHeight="1" x14ac:dyDescent="0.2">
      <c r="B6" s="50" t="s">
        <v>71</v>
      </c>
      <c r="C6" s="51">
        <f>VLOOKUP(C4,$V$6:$X$67,3,0)</f>
        <v>43524</v>
      </c>
      <c r="D6" s="6"/>
      <c r="E6" s="6"/>
      <c r="F6" s="6"/>
      <c r="G6" s="6"/>
      <c r="H6" s="6"/>
      <c r="I6" s="6"/>
      <c r="P6" s="6"/>
      <c r="V6" s="4">
        <v>1</v>
      </c>
      <c r="W6" s="58" t="str">
        <f>TEXT(X6,"MMM-AAAA")</f>
        <v>févr-2018</v>
      </c>
      <c r="X6" s="58">
        <v>43159</v>
      </c>
    </row>
    <row r="7" spans="1:24" s="4" customFormat="1" ht="12.75" customHeight="1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V7" s="4">
        <f>V6+1</f>
        <v>2</v>
      </c>
      <c r="W7" s="58" t="str">
        <f t="shared" ref="W7:W19" si="0">TEXT(X7,"MMM-AAAA")</f>
        <v>mars-2018</v>
      </c>
      <c r="X7" s="58">
        <v>43190</v>
      </c>
    </row>
    <row r="8" spans="1:24" s="11" customFormat="1" ht="20.100000000000001" customHeight="1" x14ac:dyDescent="0.2">
      <c r="B8" s="16" t="s">
        <v>1</v>
      </c>
      <c r="C8" s="15"/>
      <c r="D8" s="15"/>
      <c r="E8" s="15"/>
      <c r="F8" s="15"/>
      <c r="G8" s="15"/>
      <c r="H8" s="15"/>
      <c r="I8" s="15"/>
      <c r="J8" s="112"/>
      <c r="K8" s="112"/>
      <c r="L8" s="112"/>
      <c r="M8" s="112"/>
      <c r="N8" s="112"/>
      <c r="O8" s="112"/>
      <c r="P8" s="112"/>
      <c r="V8" s="4">
        <f t="shared" ref="V8:V19" si="1">V7+1</f>
        <v>3</v>
      </c>
      <c r="W8" s="58" t="str">
        <f t="shared" si="0"/>
        <v>avr-2018</v>
      </c>
      <c r="X8" s="59">
        <v>43220</v>
      </c>
    </row>
    <row r="9" spans="1:24" s="11" customFormat="1" x14ac:dyDescent="0.2">
      <c r="D9" s="11" t="s">
        <v>28</v>
      </c>
      <c r="E9" s="11" t="s">
        <v>29</v>
      </c>
      <c r="G9" s="11" t="s">
        <v>31</v>
      </c>
      <c r="H9" s="11" t="s">
        <v>32</v>
      </c>
      <c r="K9" s="6"/>
      <c r="L9" s="111"/>
      <c r="M9" s="15"/>
      <c r="N9" s="15"/>
      <c r="O9" s="15"/>
      <c r="P9" s="15"/>
      <c r="V9" s="4">
        <f t="shared" si="1"/>
        <v>4</v>
      </c>
      <c r="W9" s="58" t="str">
        <f t="shared" si="0"/>
        <v>mai-2018</v>
      </c>
      <c r="X9" s="59">
        <v>43251</v>
      </c>
    </row>
    <row r="10" spans="1:24" s="4" customFormat="1" x14ac:dyDescent="0.2">
      <c r="D10" s="7" t="s">
        <v>54</v>
      </c>
      <c r="E10" s="8"/>
      <c r="F10" s="17"/>
      <c r="G10" s="8"/>
      <c r="H10" s="8"/>
      <c r="I10" s="18"/>
      <c r="J10" s="49"/>
      <c r="K10" s="110" t="s">
        <v>87</v>
      </c>
      <c r="L10" s="8"/>
      <c r="M10" s="8"/>
      <c r="N10" s="8"/>
      <c r="O10" s="8"/>
      <c r="P10" s="18"/>
      <c r="V10" s="4">
        <f t="shared" si="1"/>
        <v>5</v>
      </c>
      <c r="W10" s="58" t="str">
        <f t="shared" si="0"/>
        <v>juin-2018</v>
      </c>
      <c r="X10" s="58">
        <v>43281</v>
      </c>
    </row>
    <row r="11" spans="1:24" s="4" customFormat="1" x14ac:dyDescent="0.2">
      <c r="B11" s="113" t="s">
        <v>88</v>
      </c>
      <c r="C11" s="9" t="s">
        <v>70</v>
      </c>
      <c r="D11" s="19" t="s">
        <v>55</v>
      </c>
      <c r="E11" s="19" t="s">
        <v>56</v>
      </c>
      <c r="F11" s="19" t="s">
        <v>57</v>
      </c>
      <c r="G11" s="19" t="s">
        <v>58</v>
      </c>
      <c r="H11" s="19" t="s">
        <v>59</v>
      </c>
      <c r="I11" s="19"/>
      <c r="J11" s="6"/>
      <c r="K11" s="10" t="s">
        <v>61</v>
      </c>
      <c r="L11" s="108" t="s">
        <v>60</v>
      </c>
      <c r="M11" s="108" t="s">
        <v>62</v>
      </c>
      <c r="N11" s="108" t="s">
        <v>63</v>
      </c>
      <c r="O11" s="108" t="s">
        <v>64</v>
      </c>
      <c r="P11" s="108" t="s">
        <v>65</v>
      </c>
      <c r="V11" s="4">
        <f t="shared" si="1"/>
        <v>6</v>
      </c>
      <c r="W11" s="58" t="str">
        <f t="shared" si="0"/>
        <v>juil-2018</v>
      </c>
      <c r="X11" s="58">
        <v>43312</v>
      </c>
    </row>
    <row r="12" spans="1:24" s="4" customFormat="1" x14ac:dyDescent="0.2">
      <c r="K12" s="4">
        <f>GETPIVOTDATA("[Measures].[Provision]",PivotTable!$B$3,"[Dates].[MMM-YYYY]","[Dates].[MMM-YYYY].&amp;["&amp;$C13&amp;"]","[CreanceData].[SEGMENT1]","[CreanceData].[SEGMENT1].&amp;[Segment 1]")</f>
        <v>12448357.896</v>
      </c>
      <c r="V12" s="4">
        <f t="shared" si="1"/>
        <v>7</v>
      </c>
      <c r="W12" s="58" t="str">
        <f t="shared" si="0"/>
        <v>août-2018</v>
      </c>
      <c r="X12" s="58">
        <v>43343</v>
      </c>
    </row>
    <row r="13" spans="1:24" s="11" customFormat="1" x14ac:dyDescent="0.2">
      <c r="A13" s="11">
        <v>1</v>
      </c>
      <c r="B13" s="23">
        <f t="shared" ref="B13:B22" si="2">EOMONTH(B14,-1)</f>
        <v>43190</v>
      </c>
      <c r="C13" s="30" t="str">
        <f>TEXT(B13,"MMM-AAAA")</f>
        <v>mars-2018</v>
      </c>
      <c r="D13" s="12">
        <f>GETPIVOTDATA("[Measures].["&amp;D$9&amp;"]",PivotTable!$B$3,"[Dates].[MMM-YYYY]","[Dates].[MMM-YYYY].&amp;["&amp;$C13&amp;"]")</f>
        <v>18835091761</v>
      </c>
      <c r="E13" s="12">
        <f>GETPIVOTDATA("[Measures].["&amp;E$9&amp;"]",PivotTable!$B$3,"[Dates].[MMM-YYYY]","[Dates].[MMM-YYYY].&amp;["&amp;$C13&amp;"]")</f>
        <v>3186611966.7559986</v>
      </c>
      <c r="F13" s="61">
        <f>E13/D13</f>
        <v>0.16918483897987729</v>
      </c>
      <c r="G13" s="12">
        <f>GETPIVOTDATA("[Measures].["&amp;G$9&amp;"]",PivotTable!$B$3,"[Dates].[MMM-YYYY]","[Dates].[MMM-YYYY].&amp;["&amp;$C13&amp;"]")</f>
        <v>450</v>
      </c>
      <c r="H13" s="12">
        <f>GETPIVOTDATA("[Measures].["&amp;H$9&amp;"]",PivotTable!$B$3,"[Dates].[MMM-YYYY]","[Dates].[MMM-YYYY].&amp;["&amp;$C13&amp;"]")</f>
        <v>140</v>
      </c>
      <c r="I13" s="12"/>
      <c r="J13" s="6"/>
      <c r="K13" s="12">
        <f>IFERROR(GETPIVOTDATA("[Measures].[Provision]",PivotTable!$B$3,"[Dates].[MMM-YYYY]","[Dates].[MMM-YYYY].&amp;["&amp;$C13&amp;"]","[Creancedata].[SEGMENT1]","[Creancedata].[SEGMENT1].&amp;["&amp;K$11&amp;"]"),0)/1000000</f>
        <v>12.448357895999999</v>
      </c>
      <c r="L13" s="12">
        <f>IFERROR(GETPIVOTDATA("[Measures].[Provision]",PivotTable!$B$3,"[Dates].[MMM-YYYY]","[Dates].[MMM-YYYY].&amp;["&amp;$C13&amp;"]","[Creancedata].[SEGMENT1]","[Creancedata].[SEGMENT1].&amp;["&amp;L$11&amp;"]"),0)/1000000</f>
        <v>79.830862671999995</v>
      </c>
      <c r="M13" s="12">
        <f>IFERROR(GETPIVOTDATA("[Measures].[Provision]",PivotTable!$B$3,"[Dates].[MMM-YYYY]","[Dates].[MMM-YYYY].&amp;["&amp;$C13&amp;"]","[Creancedata].[SEGMENT1]","[Creancedata].[SEGMENT1].&amp;["&amp;M$11&amp;"]"),0)/1000000</f>
        <v>8.4734668799999984</v>
      </c>
      <c r="N13" s="12">
        <f>IFERROR(GETPIVOTDATA("[Measures].[Provision]",PivotTable!$B$3,"[Dates].[MMM-YYYY]","[Dates].[MMM-YYYY].&amp;["&amp;$C13&amp;"]","[Creancedata].[SEGMENT1]","[Creancedata].[SEGMENT1].&amp;["&amp;N$11&amp;"]"),0)/1000000</f>
        <v>1920.2232958519994</v>
      </c>
      <c r="O13" s="12">
        <f>IFERROR(GETPIVOTDATA("[Measures].[Provision]",PivotTable!$B$3,"[Dates].[MMM-YYYY]","[Dates].[MMM-YYYY].&amp;["&amp;$C13&amp;"]","[Creancedata].[SEGMENT1]","[Creancedata].[SEGMENT1].&amp;["&amp;O$11&amp;"]"),0)/1000000</f>
        <v>0</v>
      </c>
      <c r="P13" s="12">
        <f>IFERROR(GETPIVOTDATA("[Measures].[Provision]",PivotTable!$B$3,"[Dates].[MMM-YYYY]","[Dates].[MMM-YYYY].&amp;["&amp;$C13&amp;"]","[Creancedata].[SEGMENT1]","[Creancedata].[SEGMENT1].&amp;["&amp;P$11&amp;"]"),0)/1000000</f>
        <v>1165.6359834559996</v>
      </c>
      <c r="R13" s="64">
        <f>E13/1000000</f>
        <v>3186.6119667559988</v>
      </c>
      <c r="V13" s="4">
        <f t="shared" si="1"/>
        <v>8</v>
      </c>
      <c r="W13" s="58" t="str">
        <f t="shared" si="0"/>
        <v>sept-2018</v>
      </c>
      <c r="X13" s="59">
        <v>43373</v>
      </c>
    </row>
    <row r="14" spans="1:24" s="11" customFormat="1" x14ac:dyDescent="0.2">
      <c r="A14" s="11">
        <f>1+A13</f>
        <v>2</v>
      </c>
      <c r="B14" s="24">
        <f t="shared" si="2"/>
        <v>43220</v>
      </c>
      <c r="C14" s="31" t="str">
        <f t="shared" ref="C14:C24" si="3">TEXT(B14,"MMM-AAAA")</f>
        <v>avr-2018</v>
      </c>
      <c r="D14" s="13">
        <f>GETPIVOTDATA("[Measures].["&amp;D$9&amp;"]",PivotTable!$B$3,"[Dates].[MMM-YYYY]","[Dates].[MMM-YYYY].&amp;["&amp;$C14&amp;"]")</f>
        <v>22231742939</v>
      </c>
      <c r="E14" s="13">
        <f>GETPIVOTDATA("[Measures].["&amp;E$9&amp;"]",PivotTable!$B$3,"[Dates].[MMM-YYYY]","[Dates].[MMM-YYYY].&amp;["&amp;$C14&amp;"]")</f>
        <v>3885368261.4160028</v>
      </c>
      <c r="F14" s="62">
        <f t="shared" ref="F14:F24" si="4">E14/D14</f>
        <v>0.17476669607402223</v>
      </c>
      <c r="G14" s="13">
        <f>GETPIVOTDATA("[Measures].["&amp;G$9&amp;"]",PivotTable!$B$3,"[Dates].[MMM-YYYY]","[Dates].[MMM-YYYY].&amp;["&amp;$C14&amp;"]")</f>
        <v>571</v>
      </c>
      <c r="H14" s="13">
        <f>GETPIVOTDATA("[Measures].["&amp;H$9&amp;"]",PivotTable!$B$3,"[Dates].[MMM-YYYY]","[Dates].[MMM-YYYY].&amp;["&amp;$C14&amp;"]")</f>
        <v>157</v>
      </c>
      <c r="I14" s="13"/>
      <c r="J14" s="6"/>
      <c r="K14" s="13">
        <f>IFERROR(GETPIVOTDATA("[Measures].[Provision]",PivotTable!$B$3,"[Dates].[MMM-YYYY]","[Dates].[MMM-YYYY].&amp;["&amp;$C14&amp;"]","[Creancedata].[SEGMENT1]","[Creancedata].[SEGMENT1].&amp;["&amp;K$11&amp;"]"),0)/1000000</f>
        <v>38.449908176000001</v>
      </c>
      <c r="L14" s="13">
        <f>IFERROR(GETPIVOTDATA("[Measures].[Provision]",PivotTable!$B$3,"[Dates].[MMM-YYYY]","[Dates].[MMM-YYYY].&amp;["&amp;$C14&amp;"]","[Creancedata].[SEGMENT1]","[Creancedata].[SEGMENT1].&amp;["&amp;L$11&amp;"]"),0)/1000000</f>
        <v>63.486013919999998</v>
      </c>
      <c r="M14" s="13">
        <f>IFERROR(GETPIVOTDATA("[Measures].[Provision]",PivotTable!$B$3,"[Dates].[MMM-YYYY]","[Dates].[MMM-YYYY].&amp;["&amp;$C14&amp;"]","[Creancedata].[SEGMENT1]","[Creancedata].[SEGMENT1].&amp;["&amp;M$11&amp;"]"),0)/1000000</f>
        <v>47.037167615999998</v>
      </c>
      <c r="N14" s="13">
        <f>IFERROR(GETPIVOTDATA("[Measures].[Provision]",PivotTable!$B$3,"[Dates].[MMM-YYYY]","[Dates].[MMM-YYYY].&amp;["&amp;$C14&amp;"]","[Creancedata].[SEGMENT1]","[Creancedata].[SEGMENT1].&amp;["&amp;N$11&amp;"]"),0)/1000000</f>
        <v>2423.5790493120021</v>
      </c>
      <c r="O14" s="13">
        <f>IFERROR(GETPIVOTDATA("[Measures].[Provision]",PivotTable!$B$3,"[Dates].[MMM-YYYY]","[Dates].[MMM-YYYY].&amp;["&amp;$C14&amp;"]","[Creancedata].[SEGMENT1]","[Creancedata].[SEGMENT1].&amp;["&amp;O$11&amp;"]"),0)/1000000</f>
        <v>0</v>
      </c>
      <c r="P14" s="13">
        <f>IFERROR(GETPIVOTDATA("[Measures].[Provision]",PivotTable!$B$3,"[Dates].[MMM-YYYY]","[Dates].[MMM-YYYY].&amp;["&amp;$C14&amp;"]","[Creancedata].[SEGMENT1]","[Creancedata].[SEGMENT1].&amp;["&amp;P$11&amp;"]"),0)/1000000</f>
        <v>1312.8161223920006</v>
      </c>
      <c r="R14" s="64">
        <f t="shared" ref="R14:R24" si="5">E14/1000000</f>
        <v>3885.368261416003</v>
      </c>
      <c r="V14" s="4">
        <f t="shared" si="1"/>
        <v>9</v>
      </c>
      <c r="W14" s="58" t="str">
        <f t="shared" si="0"/>
        <v>oct-2018</v>
      </c>
      <c r="X14" s="59">
        <v>43404</v>
      </c>
    </row>
    <row r="15" spans="1:24" s="11" customFormat="1" x14ac:dyDescent="0.2">
      <c r="A15" s="11">
        <f t="shared" ref="A15:A24" si="6">1+A14</f>
        <v>3</v>
      </c>
      <c r="B15" s="24">
        <f t="shared" si="2"/>
        <v>43251</v>
      </c>
      <c r="C15" s="31" t="str">
        <f t="shared" si="3"/>
        <v>mai-2018</v>
      </c>
      <c r="D15" s="13">
        <f>GETPIVOTDATA("[Measures].["&amp;D$9&amp;"]",PivotTable!$B$3,"[Dates].[MMM-YYYY]","[Dates].[MMM-YYYY].&amp;["&amp;$C15&amp;"]")</f>
        <v>16198776172</v>
      </c>
      <c r="E15" s="13">
        <f>GETPIVOTDATA("[Measures].["&amp;E$9&amp;"]",PivotTable!$B$3,"[Dates].[MMM-YYYY]","[Dates].[MMM-YYYY].&amp;["&amp;$C15&amp;"]")</f>
        <v>2797189488.3440037</v>
      </c>
      <c r="F15" s="62">
        <f t="shared" si="4"/>
        <v>0.17267906282815473</v>
      </c>
      <c r="G15" s="13">
        <f>GETPIVOTDATA("[Measures].["&amp;G$9&amp;"]",PivotTable!$B$3,"[Dates].[MMM-YYYY]","[Dates].[MMM-YYYY].&amp;["&amp;$C15&amp;"]")</f>
        <v>670</v>
      </c>
      <c r="H15" s="13">
        <f>GETPIVOTDATA("[Measures].["&amp;H$9&amp;"]",PivotTable!$B$3,"[Dates].[MMM-YYYY]","[Dates].[MMM-YYYY].&amp;["&amp;$C15&amp;"]")</f>
        <v>176</v>
      </c>
      <c r="I15" s="13"/>
      <c r="J15" s="6"/>
      <c r="K15" s="13">
        <f>IFERROR(GETPIVOTDATA("[Measures].[Provision]",PivotTable!$B$3,"[Dates].[MMM-YYYY]","[Dates].[MMM-YYYY].&amp;["&amp;$C15&amp;"]","[Creancedata].[SEGMENT1]","[Creancedata].[SEGMENT1].&amp;["&amp;K$11&amp;"]"),0)/1000000</f>
        <v>29.015149632000004</v>
      </c>
      <c r="L15" s="13">
        <f>IFERROR(GETPIVOTDATA("[Measures].[Provision]",PivotTable!$B$3,"[Dates].[MMM-YYYY]","[Dates].[MMM-YYYY].&amp;["&amp;$C15&amp;"]","[Creancedata].[SEGMENT1]","[Creancedata].[SEGMENT1].&amp;["&amp;L$11&amp;"]"),0)/1000000</f>
        <v>84.916265152000022</v>
      </c>
      <c r="M15" s="13">
        <f>IFERROR(GETPIVOTDATA("[Measures].[Provision]",PivotTable!$B$3,"[Dates].[MMM-YYYY]","[Dates].[MMM-YYYY].&amp;["&amp;$C15&amp;"]","[Creancedata].[SEGMENT1]","[Creancedata].[SEGMENT1].&amp;["&amp;M$11&amp;"]"),0)/1000000</f>
        <v>65.792730816000002</v>
      </c>
      <c r="N15" s="13">
        <f>IFERROR(GETPIVOTDATA("[Measures].[Provision]",PivotTable!$B$3,"[Dates].[MMM-YYYY]","[Dates].[MMM-YYYY].&amp;["&amp;$C15&amp;"]","[Creancedata].[SEGMENT1]","[Creancedata].[SEGMENT1].&amp;["&amp;N$11&amp;"]"),0)/1000000</f>
        <v>2427.7635363680029</v>
      </c>
      <c r="O15" s="13">
        <f>IFERROR(GETPIVOTDATA("[Measures].[Provision]",PivotTable!$B$3,"[Dates].[MMM-YYYY]","[Dates].[MMM-YYYY].&amp;["&amp;$C15&amp;"]","[Creancedata].[SEGMENT1]","[Creancedata].[SEGMENT1].&amp;["&amp;O$11&amp;"]"),0)/1000000</f>
        <v>0</v>
      </c>
      <c r="P15" s="13">
        <f>IFERROR(GETPIVOTDATA("[Measures].[Provision]",PivotTable!$B$3,"[Dates].[MMM-YYYY]","[Dates].[MMM-YYYY].&amp;["&amp;$C15&amp;"]","[Creancedata].[SEGMENT1]","[Creancedata].[SEGMENT1].&amp;["&amp;P$11&amp;"]"),0)/1000000</f>
        <v>189.70180637600001</v>
      </c>
      <c r="R15" s="64">
        <f t="shared" si="5"/>
        <v>2797.1894883440036</v>
      </c>
      <c r="V15" s="4">
        <f t="shared" si="1"/>
        <v>10</v>
      </c>
      <c r="W15" s="58" t="str">
        <f t="shared" si="0"/>
        <v>nov-2018</v>
      </c>
      <c r="X15" s="59">
        <v>43434</v>
      </c>
    </row>
    <row r="16" spans="1:24" s="11" customFormat="1" x14ac:dyDescent="0.2">
      <c r="A16" s="11">
        <f t="shared" si="6"/>
        <v>4</v>
      </c>
      <c r="B16" s="24">
        <f t="shared" si="2"/>
        <v>43281</v>
      </c>
      <c r="C16" s="31" t="str">
        <f t="shared" si="3"/>
        <v>juin-2018</v>
      </c>
      <c r="D16" s="13">
        <f>GETPIVOTDATA("[Measures].["&amp;D$9&amp;"]",PivotTable!$B$3,"[Dates].[MMM-YYYY]","[Dates].[MMM-YYYY].&amp;["&amp;$C16&amp;"]")</f>
        <v>20422167699</v>
      </c>
      <c r="E16" s="13">
        <f>GETPIVOTDATA("[Measures].["&amp;E$9&amp;"]",PivotTable!$B$3,"[Dates].[MMM-YYYY]","[Dates].[MMM-YYYY].&amp;["&amp;$C16&amp;"]")</f>
        <v>3156157872.2360024</v>
      </c>
      <c r="F16" s="62">
        <f t="shared" si="4"/>
        <v>0.15454568382525563</v>
      </c>
      <c r="G16" s="13">
        <f>GETPIVOTDATA("[Measures].["&amp;G$9&amp;"]",PivotTable!$B$3,"[Dates].[MMM-YYYY]","[Dates].[MMM-YYYY].&amp;["&amp;$C16&amp;"]")</f>
        <v>798</v>
      </c>
      <c r="H16" s="13">
        <f>GETPIVOTDATA("[Measures].["&amp;H$9&amp;"]",PivotTable!$B$3,"[Dates].[MMM-YYYY]","[Dates].[MMM-YYYY].&amp;["&amp;$C16&amp;"]")</f>
        <v>196</v>
      </c>
      <c r="I16" s="13"/>
      <c r="J16" s="6"/>
      <c r="K16" s="13">
        <f>IFERROR(GETPIVOTDATA("[Measures].[Provision]",PivotTable!$B$3,"[Dates].[MMM-YYYY]","[Dates].[MMM-YYYY].&amp;["&amp;$C16&amp;"]","[Creancedata].[SEGMENT1]","[Creancedata].[SEGMENT1].&amp;["&amp;K$11&amp;"]"),0)/1000000</f>
        <v>337.32790287199998</v>
      </c>
      <c r="L16" s="13">
        <f>IFERROR(GETPIVOTDATA("[Measures].[Provision]",PivotTable!$B$3,"[Dates].[MMM-YYYY]","[Dates].[MMM-YYYY].&amp;["&amp;$C16&amp;"]","[Creancedata].[SEGMENT1]","[Creancedata].[SEGMENT1].&amp;["&amp;L$11&amp;"]"),0)/1000000</f>
        <v>134.26086604</v>
      </c>
      <c r="M16" s="13">
        <f>IFERROR(GETPIVOTDATA("[Measures].[Provision]",PivotTable!$B$3,"[Dates].[MMM-YYYY]","[Dates].[MMM-YYYY].&amp;["&amp;$C16&amp;"]","[Creancedata].[SEGMENT1]","[Creancedata].[SEGMENT1].&amp;["&amp;M$11&amp;"]"),0)/1000000</f>
        <v>68.891176512000015</v>
      </c>
      <c r="N16" s="13">
        <f>IFERROR(GETPIVOTDATA("[Measures].[Provision]",PivotTable!$B$3,"[Dates].[MMM-YYYY]","[Dates].[MMM-YYYY].&amp;["&amp;$C16&amp;"]","[Creancedata].[SEGMENT1]","[Creancedata].[SEGMENT1].&amp;["&amp;N$11&amp;"]"),0)/1000000</f>
        <v>2346.4776307240022</v>
      </c>
      <c r="O16" s="13">
        <f>IFERROR(GETPIVOTDATA("[Measures].[Provision]",PivotTable!$B$3,"[Dates].[MMM-YYYY]","[Dates].[MMM-YYYY].&amp;["&amp;$C16&amp;"]","[Creancedata].[SEGMENT1]","[Creancedata].[SEGMENT1].&amp;["&amp;O$11&amp;"]"),0)/1000000</f>
        <v>1.01136E-3</v>
      </c>
      <c r="P16" s="13">
        <f>IFERROR(GETPIVOTDATA("[Measures].[Provision]",PivotTable!$B$3,"[Dates].[MMM-YYYY]","[Dates].[MMM-YYYY].&amp;["&amp;$C16&amp;"]","[Creancedata].[SEGMENT1]","[Creancedata].[SEGMENT1].&amp;["&amp;P$11&amp;"]"),0)/1000000</f>
        <v>269.19928472800001</v>
      </c>
      <c r="R16" s="64">
        <f t="shared" si="5"/>
        <v>3156.1578722360023</v>
      </c>
      <c r="V16" s="4">
        <f t="shared" si="1"/>
        <v>11</v>
      </c>
      <c r="W16" s="58" t="str">
        <f t="shared" si="0"/>
        <v>déc-2018</v>
      </c>
      <c r="X16" s="59">
        <v>43465</v>
      </c>
    </row>
    <row r="17" spans="1:24" s="11" customFormat="1" x14ac:dyDescent="0.2">
      <c r="A17" s="11">
        <f t="shared" si="6"/>
        <v>5</v>
      </c>
      <c r="B17" s="24">
        <f t="shared" si="2"/>
        <v>43312</v>
      </c>
      <c r="C17" s="31" t="str">
        <f t="shared" si="3"/>
        <v>juil-2018</v>
      </c>
      <c r="D17" s="13">
        <f>GETPIVOTDATA("[Measures].["&amp;D$9&amp;"]",PivotTable!$B$3,"[Dates].[MMM-YYYY]","[Dates].[MMM-YYYY].&amp;["&amp;$C17&amp;"]")</f>
        <v>22257403529</v>
      </c>
      <c r="E17" s="13">
        <f>GETPIVOTDATA("[Measures].["&amp;E$9&amp;"]",PivotTable!$B$3,"[Dates].[MMM-YYYY]","[Dates].[MMM-YYYY].&amp;["&amp;$C17&amp;"]")</f>
        <v>3761065304.968008</v>
      </c>
      <c r="F17" s="62">
        <f t="shared" si="4"/>
        <v>0.16898041589027113</v>
      </c>
      <c r="G17" s="13">
        <f>GETPIVOTDATA("[Measures].["&amp;G$9&amp;"]",PivotTable!$B$3,"[Dates].[MMM-YYYY]","[Dates].[MMM-YYYY].&amp;["&amp;$C17&amp;"]")</f>
        <v>922</v>
      </c>
      <c r="H17" s="13">
        <f>GETPIVOTDATA("[Measures].["&amp;H$9&amp;"]",PivotTable!$B$3,"[Dates].[MMM-YYYY]","[Dates].[MMM-YYYY].&amp;["&amp;$C17&amp;"]")</f>
        <v>212</v>
      </c>
      <c r="I17" s="13"/>
      <c r="J17" s="6"/>
      <c r="K17" s="13">
        <f>IFERROR(GETPIVOTDATA("[Measures].[Provision]",PivotTable!$B$3,"[Dates].[MMM-YYYY]","[Dates].[MMM-YYYY].&amp;["&amp;$C17&amp;"]","[Creancedata].[SEGMENT1]","[Creancedata].[SEGMENT1].&amp;["&amp;K$11&amp;"]"),0)/1000000</f>
        <v>408.20731011999999</v>
      </c>
      <c r="L17" s="13">
        <f>IFERROR(GETPIVOTDATA("[Measures].[Provision]",PivotTable!$B$3,"[Dates].[MMM-YYYY]","[Dates].[MMM-YYYY].&amp;["&amp;$C17&amp;"]","[Creancedata].[SEGMENT1]","[Creancedata].[SEGMENT1].&amp;["&amp;L$11&amp;"]"),0)/1000000</f>
        <v>187.88531817600003</v>
      </c>
      <c r="M17" s="13">
        <f>IFERROR(GETPIVOTDATA("[Measures].[Provision]",PivotTable!$B$3,"[Dates].[MMM-YYYY]","[Dates].[MMM-YYYY].&amp;["&amp;$C17&amp;"]","[Creancedata].[SEGMENT1]","[Creancedata].[SEGMENT1].&amp;["&amp;M$11&amp;"]"),0)/1000000</f>
        <v>113.25025151999999</v>
      </c>
      <c r="N17" s="13">
        <f>IFERROR(GETPIVOTDATA("[Measures].[Provision]",PivotTable!$B$3,"[Dates].[MMM-YYYY]","[Dates].[MMM-YYYY].&amp;["&amp;$C17&amp;"]","[Creancedata].[SEGMENT1]","[Creancedata].[SEGMENT1].&amp;["&amp;N$11&amp;"]"),0)/1000000</f>
        <v>2804.375239696004</v>
      </c>
      <c r="O17" s="13">
        <f>IFERROR(GETPIVOTDATA("[Measures].[Provision]",PivotTable!$B$3,"[Dates].[MMM-YYYY]","[Dates].[MMM-YYYY].&amp;["&amp;$C17&amp;"]","[Creancedata].[SEGMENT1]","[Creancedata].[SEGMENT1].&amp;["&amp;O$11&amp;"]"),0)/1000000</f>
        <v>10.513290432</v>
      </c>
      <c r="P17" s="13">
        <f>IFERROR(GETPIVOTDATA("[Measures].[Provision]",PivotTable!$B$3,"[Dates].[MMM-YYYY]","[Dates].[MMM-YYYY].&amp;["&amp;$C17&amp;"]","[Creancedata].[SEGMENT1]","[Creancedata].[SEGMENT1].&amp;["&amp;P$11&amp;"]"),0)/1000000</f>
        <v>236.83389502399999</v>
      </c>
      <c r="R17" s="64">
        <f t="shared" si="5"/>
        <v>3761.0653049680081</v>
      </c>
      <c r="V17" s="4">
        <f t="shared" si="1"/>
        <v>12</v>
      </c>
      <c r="W17" s="58" t="str">
        <f t="shared" si="0"/>
        <v>janv-2019</v>
      </c>
      <c r="X17" s="59">
        <v>43496</v>
      </c>
    </row>
    <row r="18" spans="1:24" s="11" customFormat="1" x14ac:dyDescent="0.2">
      <c r="A18" s="11">
        <f t="shared" si="6"/>
        <v>6</v>
      </c>
      <c r="B18" s="24">
        <f t="shared" si="2"/>
        <v>43343</v>
      </c>
      <c r="C18" s="31" t="str">
        <f t="shared" si="3"/>
        <v>août-2018</v>
      </c>
      <c r="D18" s="13">
        <f>GETPIVOTDATA("[Measures].["&amp;D$9&amp;"]",PivotTable!$B$3,"[Dates].[MMM-YYYY]","[Dates].[MMM-YYYY].&amp;["&amp;$C18&amp;"]")</f>
        <v>25905552654</v>
      </c>
      <c r="E18" s="13">
        <f>GETPIVOTDATA("[Measures].["&amp;E$9&amp;"]",PivotTable!$B$3,"[Dates].[MMM-YYYY]","[Dates].[MMM-YYYY].&amp;["&amp;$C18&amp;"]")</f>
        <v>4387044745.6720076</v>
      </c>
      <c r="F18" s="62">
        <f t="shared" si="4"/>
        <v>0.16934766087665831</v>
      </c>
      <c r="G18" s="13">
        <f>GETPIVOTDATA("[Measures].["&amp;G$9&amp;"]",PivotTable!$B$3,"[Dates].[MMM-YYYY]","[Dates].[MMM-YYYY].&amp;["&amp;$C18&amp;"]")</f>
        <v>1071</v>
      </c>
      <c r="H18" s="13">
        <f>GETPIVOTDATA("[Measures].["&amp;H$9&amp;"]",PivotTable!$B$3,"[Dates].[MMM-YYYY]","[Dates].[MMM-YYYY].&amp;["&amp;$C18&amp;"]")</f>
        <v>246</v>
      </c>
      <c r="I18" s="13"/>
      <c r="J18" s="6"/>
      <c r="K18" s="13">
        <f>IFERROR(GETPIVOTDATA("[Measures].[Provision]",PivotTable!$B$3,"[Dates].[MMM-YYYY]","[Dates].[MMM-YYYY].&amp;["&amp;$C18&amp;"]","[Creancedata].[SEGMENT1]","[Creancedata].[SEGMENT1].&amp;["&amp;K$11&amp;"]"),0)/1000000</f>
        <v>523.12104163200001</v>
      </c>
      <c r="L18" s="13">
        <f>IFERROR(GETPIVOTDATA("[Measures].[Provision]",PivotTable!$B$3,"[Dates].[MMM-YYYY]","[Dates].[MMM-YYYY].&amp;["&amp;$C18&amp;"]","[Creancedata].[SEGMENT1]","[Creancedata].[SEGMENT1].&amp;["&amp;L$11&amp;"]"),0)/1000000</f>
        <v>197.04526003999999</v>
      </c>
      <c r="M18" s="13">
        <f>IFERROR(GETPIVOTDATA("[Measures].[Provision]",PivotTable!$B$3,"[Dates].[MMM-YYYY]","[Dates].[MMM-YYYY].&amp;["&amp;$C18&amp;"]","[Creancedata].[SEGMENT1]","[Creancedata].[SEGMENT1].&amp;["&amp;M$11&amp;"]"),0)/1000000</f>
        <v>179.55331371199998</v>
      </c>
      <c r="N18" s="13">
        <f>IFERROR(GETPIVOTDATA("[Measures].[Provision]",PivotTable!$B$3,"[Dates].[MMM-YYYY]","[Dates].[MMM-YYYY].&amp;["&amp;$C18&amp;"]","[Creancedata].[SEGMENT1]","[Creancedata].[SEGMENT1].&amp;["&amp;N$11&amp;"]"),0)/1000000</f>
        <v>3357.881849736013</v>
      </c>
      <c r="O18" s="13">
        <f>IFERROR(GETPIVOTDATA("[Measures].[Provision]",PivotTable!$B$3,"[Dates].[MMM-YYYY]","[Dates].[MMM-YYYY].&amp;["&amp;$C18&amp;"]","[Creancedata].[SEGMENT1]","[Creancedata].[SEGMENT1].&amp;["&amp;O$11&amp;"]"),0)/1000000</f>
        <v>37.361416728000002</v>
      </c>
      <c r="P18" s="13">
        <f>IFERROR(GETPIVOTDATA("[Measures].[Provision]",PivotTable!$B$3,"[Dates].[MMM-YYYY]","[Dates].[MMM-YYYY].&amp;["&amp;$C18&amp;"]","[Creancedata].[SEGMENT1]","[Creancedata].[SEGMENT1].&amp;["&amp;P$11&amp;"]"),0)/1000000</f>
        <v>92.081863823999981</v>
      </c>
      <c r="R18" s="64">
        <f t="shared" si="5"/>
        <v>4387.0447456720076</v>
      </c>
      <c r="V18" s="4">
        <f t="shared" si="1"/>
        <v>13</v>
      </c>
      <c r="W18" s="58" t="str">
        <f t="shared" si="0"/>
        <v>févr-2019</v>
      </c>
      <c r="X18" s="59">
        <v>43524</v>
      </c>
    </row>
    <row r="19" spans="1:24" s="11" customFormat="1" x14ac:dyDescent="0.2">
      <c r="A19" s="11">
        <f t="shared" si="6"/>
        <v>7</v>
      </c>
      <c r="B19" s="24">
        <f t="shared" si="2"/>
        <v>43373</v>
      </c>
      <c r="C19" s="31" t="str">
        <f t="shared" si="3"/>
        <v>sept-2018</v>
      </c>
      <c r="D19" s="13">
        <f>GETPIVOTDATA("[Measures].["&amp;D$9&amp;"]",PivotTable!$B$3,"[Dates].[MMM-YYYY]","[Dates].[MMM-YYYY].&amp;["&amp;$C19&amp;"]")</f>
        <v>28526655075</v>
      </c>
      <c r="E19" s="13">
        <f>GETPIVOTDATA("[Measures].["&amp;E$9&amp;"]",PivotTable!$B$3,"[Dates].[MMM-YYYY]","[Dates].[MMM-YYYY].&amp;["&amp;$C19&amp;"]")</f>
        <v>4900874292.4200144</v>
      </c>
      <c r="F19" s="62">
        <f t="shared" si="4"/>
        <v>0.17179982299134011</v>
      </c>
      <c r="G19" s="13">
        <f>GETPIVOTDATA("[Measures].["&amp;G$9&amp;"]",PivotTable!$B$3,"[Dates].[MMM-YYYY]","[Dates].[MMM-YYYY].&amp;["&amp;$C19&amp;"]")</f>
        <v>1221</v>
      </c>
      <c r="H19" s="13">
        <f>GETPIVOTDATA("[Measures].["&amp;H$9&amp;"]",PivotTable!$B$3,"[Dates].[MMM-YYYY]","[Dates].[MMM-YYYY].&amp;["&amp;$C19&amp;"]")</f>
        <v>276</v>
      </c>
      <c r="I19" s="13"/>
      <c r="J19" s="6"/>
      <c r="K19" s="13">
        <f>IFERROR(GETPIVOTDATA("[Measures].[Provision]",PivotTable!$B$3,"[Dates].[MMM-YYYY]","[Dates].[MMM-YYYY].&amp;["&amp;$C19&amp;"]","[Creancedata].[SEGMENT1]","[Creancedata].[SEGMENT1].&amp;["&amp;K$11&amp;"]"),0)/1000000</f>
        <v>527.83307587199999</v>
      </c>
      <c r="L19" s="13">
        <f>IFERROR(GETPIVOTDATA("[Measures].[Provision]",PivotTable!$B$3,"[Dates].[MMM-YYYY]","[Dates].[MMM-YYYY].&amp;["&amp;$C19&amp;"]","[Creancedata].[SEGMENT1]","[Creancedata].[SEGMENT1].&amp;["&amp;L$11&amp;"]"),0)/1000000</f>
        <v>62.650040000000018</v>
      </c>
      <c r="M19" s="13">
        <f>IFERROR(GETPIVOTDATA("[Measures].[Provision]",PivotTable!$B$3,"[Dates].[MMM-YYYY]","[Dates].[MMM-YYYY].&amp;["&amp;$C19&amp;"]","[Creancedata].[SEGMENT1]","[Creancedata].[SEGMENT1].&amp;["&amp;M$11&amp;"]"),0)/1000000</f>
        <v>282.54012097599997</v>
      </c>
      <c r="N19" s="13">
        <f>IFERROR(GETPIVOTDATA("[Measures].[Provision]",PivotTable!$B$3,"[Dates].[MMM-YYYY]","[Dates].[MMM-YYYY].&amp;["&amp;$C19&amp;"]","[Creancedata].[SEGMENT1]","[Creancedata].[SEGMENT1].&amp;["&amp;N$11&amp;"]"),0)/1000000</f>
        <v>3833.133902212011</v>
      </c>
      <c r="O19" s="13">
        <f>IFERROR(GETPIVOTDATA("[Measures].[Provision]",PivotTable!$B$3,"[Dates].[MMM-YYYY]","[Dates].[MMM-YYYY].&amp;["&amp;$C19&amp;"]","[Creancedata].[SEGMENT1]","[Creancedata].[SEGMENT1].&amp;["&amp;O$11&amp;"]"),0)/1000000</f>
        <v>50.804412720000002</v>
      </c>
      <c r="P19" s="13">
        <f>IFERROR(GETPIVOTDATA("[Measures].[Provision]",PivotTable!$B$3,"[Dates].[MMM-YYYY]","[Dates].[MMM-YYYY].&amp;["&amp;$C19&amp;"]","[Creancedata].[SEGMENT1]","[Creancedata].[SEGMENT1].&amp;["&amp;P$11&amp;"]"),0)/1000000</f>
        <v>143.91274063999995</v>
      </c>
      <c r="R19" s="64">
        <f t="shared" si="5"/>
        <v>4900.8742924200142</v>
      </c>
      <c r="V19" s="4">
        <f t="shared" si="1"/>
        <v>14</v>
      </c>
      <c r="W19" s="58" t="str">
        <f t="shared" si="0"/>
        <v>mars-2019</v>
      </c>
      <c r="X19" s="59">
        <v>43555</v>
      </c>
    </row>
    <row r="20" spans="1:24" s="11" customFormat="1" x14ac:dyDescent="0.2">
      <c r="A20" s="11">
        <f t="shared" si="6"/>
        <v>8</v>
      </c>
      <c r="B20" s="24">
        <f t="shared" si="2"/>
        <v>43404</v>
      </c>
      <c r="C20" s="31" t="str">
        <f t="shared" si="3"/>
        <v>oct-2018</v>
      </c>
      <c r="D20" s="13">
        <f>GETPIVOTDATA("[Measures].["&amp;D$9&amp;"]",PivotTable!$B$3,"[Dates].[MMM-YYYY]","[Dates].[MMM-YYYY].&amp;["&amp;$C20&amp;"]")</f>
        <v>31166960023</v>
      </c>
      <c r="E20" s="13">
        <f>GETPIVOTDATA("[Measures].["&amp;E$9&amp;"]",PivotTable!$B$3,"[Dates].[MMM-YYYY]","[Dates].[MMM-YYYY].&amp;["&amp;$C20&amp;"]")</f>
        <v>5202575144.9280148</v>
      </c>
      <c r="F20" s="62">
        <f t="shared" si="4"/>
        <v>0.16692597356587607</v>
      </c>
      <c r="G20" s="13">
        <f>GETPIVOTDATA("[Measures].["&amp;G$9&amp;"]",PivotTable!$B$3,"[Dates].[MMM-YYYY]","[Dates].[MMM-YYYY].&amp;["&amp;$C20&amp;"]")</f>
        <v>1397</v>
      </c>
      <c r="H20" s="13">
        <f>GETPIVOTDATA("[Measures].["&amp;H$9&amp;"]",PivotTable!$B$3,"[Dates].[MMM-YYYY]","[Dates].[MMM-YYYY].&amp;["&amp;$C20&amp;"]")</f>
        <v>321</v>
      </c>
      <c r="I20" s="13"/>
      <c r="J20" s="6"/>
      <c r="K20" s="13">
        <f>IFERROR(GETPIVOTDATA("[Measures].[Provision]",PivotTable!$B$3,"[Dates].[MMM-YYYY]","[Dates].[MMM-YYYY].&amp;["&amp;$C20&amp;"]","[Creancedata].[SEGMENT1]","[Creancedata].[SEGMENT1].&amp;["&amp;K$11&amp;"]"),0)/1000000</f>
        <v>62.371348948000012</v>
      </c>
      <c r="L20" s="13">
        <f>IFERROR(GETPIVOTDATA("[Measures].[Provision]",PivotTable!$B$3,"[Dates].[MMM-YYYY]","[Dates].[MMM-YYYY].&amp;["&amp;$C20&amp;"]","[Creancedata].[SEGMENT1]","[Creancedata].[SEGMENT1].&amp;["&amp;L$11&amp;"]"),0)/1000000</f>
        <v>85.132917608000028</v>
      </c>
      <c r="M20" s="13">
        <f>IFERROR(GETPIVOTDATA("[Measures].[Provision]",PivotTable!$B$3,"[Dates].[MMM-YYYY]","[Dates].[MMM-YYYY].&amp;["&amp;$C20&amp;"]","[Creancedata].[SEGMENT1]","[Creancedata].[SEGMENT1].&amp;["&amp;M$11&amp;"]"),0)/1000000</f>
        <v>202.85722622400002</v>
      </c>
      <c r="N20" s="13">
        <f>IFERROR(GETPIVOTDATA("[Measures].[Provision]",PivotTable!$B$3,"[Dates].[MMM-YYYY]","[Dates].[MMM-YYYY].&amp;["&amp;$C20&amp;"]","[Creancedata].[SEGMENT1]","[Creancedata].[SEGMENT1].&amp;["&amp;N$11&amp;"]"),0)/1000000</f>
        <v>4513.5664048680082</v>
      </c>
      <c r="O20" s="13">
        <f>IFERROR(GETPIVOTDATA("[Measures].[Provision]",PivotTable!$B$3,"[Dates].[MMM-YYYY]","[Dates].[MMM-YYYY].&amp;["&amp;$C20&amp;"]","[Creancedata].[SEGMENT1]","[Creancedata].[SEGMENT1].&amp;["&amp;O$11&amp;"]"),0)/1000000</f>
        <v>106.80536472</v>
      </c>
      <c r="P20" s="13">
        <f>IFERROR(GETPIVOTDATA("[Measures].[Provision]",PivotTable!$B$3,"[Dates].[MMM-YYYY]","[Dates].[MMM-YYYY].&amp;["&amp;$C20&amp;"]","[Creancedata].[SEGMENT1]","[Creancedata].[SEGMENT1].&amp;["&amp;P$11&amp;"]"),0)/1000000</f>
        <v>231.84188255999996</v>
      </c>
      <c r="R20" s="64">
        <f t="shared" si="5"/>
        <v>5202.5751449280151</v>
      </c>
    </row>
    <row r="21" spans="1:24" s="11" customFormat="1" x14ac:dyDescent="0.2">
      <c r="A21" s="11">
        <f t="shared" si="6"/>
        <v>9</v>
      </c>
      <c r="B21" s="24">
        <f t="shared" si="2"/>
        <v>43434</v>
      </c>
      <c r="C21" s="31" t="str">
        <f t="shared" si="3"/>
        <v>nov-2018</v>
      </c>
      <c r="D21" s="13">
        <f>GETPIVOTDATA("[Measures].["&amp;D$9&amp;"]",PivotTable!$B$3,"[Dates].[MMM-YYYY]","[Dates].[MMM-YYYY].&amp;["&amp;$C21&amp;"]")</f>
        <v>39578031867</v>
      </c>
      <c r="E21" s="13">
        <f>GETPIVOTDATA("[Measures].["&amp;E$9&amp;"]",PivotTable!$B$3,"[Dates].[MMM-YYYY]","[Dates].[MMM-YYYY].&amp;["&amp;$C21&amp;"]")</f>
        <v>6517278354.2400093</v>
      </c>
      <c r="F21" s="62">
        <f t="shared" si="4"/>
        <v>0.16466908653115944</v>
      </c>
      <c r="G21" s="13">
        <f>GETPIVOTDATA("[Measures].["&amp;G$9&amp;"]",PivotTable!$B$3,"[Dates].[MMM-YYYY]","[Dates].[MMM-YYYY].&amp;["&amp;$C21&amp;"]")</f>
        <v>1583</v>
      </c>
      <c r="H21" s="13">
        <f>GETPIVOTDATA("[Measures].["&amp;H$9&amp;"]",PivotTable!$B$3,"[Dates].[MMM-YYYY]","[Dates].[MMM-YYYY].&amp;["&amp;$C21&amp;"]")</f>
        <v>368</v>
      </c>
      <c r="I21" s="13"/>
      <c r="J21" s="6"/>
      <c r="K21" s="13">
        <f>IFERROR(GETPIVOTDATA("[Measures].[Provision]",PivotTable!$B$3,"[Dates].[MMM-YYYY]","[Dates].[MMM-YYYY].&amp;["&amp;$C21&amp;"]","[Creancedata].[SEGMENT1]","[Creancedata].[SEGMENT1].&amp;["&amp;K$11&amp;"]"),0)/1000000</f>
        <v>96.926450603999967</v>
      </c>
      <c r="L21" s="13">
        <f>IFERROR(GETPIVOTDATA("[Measures].[Provision]",PivotTable!$B$3,"[Dates].[MMM-YYYY]","[Dates].[MMM-YYYY].&amp;["&amp;$C21&amp;"]","[Creancedata].[SEGMENT1]","[Creancedata].[SEGMENT1].&amp;["&amp;L$11&amp;"]"),0)/1000000</f>
        <v>59.594741784</v>
      </c>
      <c r="M21" s="13">
        <f>IFERROR(GETPIVOTDATA("[Measures].[Provision]",PivotTable!$B$3,"[Dates].[MMM-YYYY]","[Dates].[MMM-YYYY].&amp;["&amp;$C21&amp;"]","[Creancedata].[SEGMENT1]","[Creancedata].[SEGMENT1].&amp;["&amp;M$11&amp;"]"),0)/1000000</f>
        <v>242.43806901600001</v>
      </c>
      <c r="N21" s="13">
        <f>IFERROR(GETPIVOTDATA("[Measures].[Provision]",PivotTable!$B$3,"[Dates].[MMM-YYYY]","[Dates].[MMM-YYYY].&amp;["&amp;$C21&amp;"]","[Creancedata].[SEGMENT1]","[Creancedata].[SEGMENT1].&amp;["&amp;N$11&amp;"]"),0)/1000000</f>
        <v>5643.0845226840092</v>
      </c>
      <c r="O21" s="13">
        <f>IFERROR(GETPIVOTDATA("[Measures].[Provision]",PivotTable!$B$3,"[Dates].[MMM-YYYY]","[Dates].[MMM-YYYY].&amp;["&amp;$C21&amp;"]","[Creancedata].[SEGMENT1]","[Creancedata].[SEGMENT1].&amp;["&amp;O$11&amp;"]"),0)/1000000</f>
        <v>280.44247140000004</v>
      </c>
      <c r="P21" s="13">
        <f>IFERROR(GETPIVOTDATA("[Measures].[Provision]",PivotTable!$B$3,"[Dates].[MMM-YYYY]","[Dates].[MMM-YYYY].&amp;["&amp;$C21&amp;"]","[Creancedata].[SEGMENT1]","[Creancedata].[SEGMENT1].&amp;["&amp;P$11&amp;"]"),0)/1000000</f>
        <v>194.79209875200002</v>
      </c>
      <c r="R21" s="64">
        <f t="shared" si="5"/>
        <v>6517.2783542400093</v>
      </c>
    </row>
    <row r="22" spans="1:24" s="11" customFormat="1" x14ac:dyDescent="0.2">
      <c r="A22" s="11">
        <f t="shared" si="6"/>
        <v>10</v>
      </c>
      <c r="B22" s="24">
        <f t="shared" si="2"/>
        <v>43465</v>
      </c>
      <c r="C22" s="31" t="str">
        <f t="shared" si="3"/>
        <v>déc-2018</v>
      </c>
      <c r="D22" s="13">
        <f>GETPIVOTDATA("[Measures].["&amp;D$9&amp;"]",PivotTable!$B$3,"[Dates].[MMM-YYYY]","[Dates].[MMM-YYYY].&amp;["&amp;$C22&amp;"]")</f>
        <v>49388709579</v>
      </c>
      <c r="E22" s="13">
        <f>GETPIVOTDATA("[Measures].["&amp;E$9&amp;"]",PivotTable!$B$3,"[Dates].[MMM-YYYY]","[Dates].[MMM-YYYY].&amp;["&amp;$C22&amp;"]")</f>
        <v>7860360645.1280003</v>
      </c>
      <c r="F22" s="62">
        <f t="shared" si="4"/>
        <v>0.15915298682900217</v>
      </c>
      <c r="G22" s="13">
        <f>GETPIVOTDATA("[Measures].["&amp;G$9&amp;"]",PivotTable!$B$3,"[Dates].[MMM-YYYY]","[Dates].[MMM-YYYY].&amp;["&amp;$C22&amp;"]")</f>
        <v>1868</v>
      </c>
      <c r="H22" s="13">
        <f>GETPIVOTDATA("[Measures].["&amp;H$9&amp;"]",PivotTable!$B$3,"[Dates].[MMM-YYYY]","[Dates].[MMM-YYYY].&amp;["&amp;$C22&amp;"]")</f>
        <v>435</v>
      </c>
      <c r="I22" s="13"/>
      <c r="J22" s="6"/>
      <c r="K22" s="13">
        <f>IFERROR(GETPIVOTDATA("[Measures].[Provision]",PivotTable!$B$3,"[Dates].[MMM-YYYY]","[Dates].[MMM-YYYY].&amp;["&amp;$C22&amp;"]","[Creancedata].[SEGMENT1]","[Creancedata].[SEGMENT1].&amp;["&amp;K$11&amp;"]"),0)/1000000</f>
        <v>139.81632742000002</v>
      </c>
      <c r="L22" s="13">
        <f>IFERROR(GETPIVOTDATA("[Measures].[Provision]",PivotTable!$B$3,"[Dates].[MMM-YYYY]","[Dates].[MMM-YYYY].&amp;["&amp;$C22&amp;"]","[Creancedata].[SEGMENT1]","[Creancedata].[SEGMENT1].&amp;["&amp;L$11&amp;"]"),0)/1000000</f>
        <v>61.991232712000034</v>
      </c>
      <c r="M22" s="13">
        <f>IFERROR(GETPIVOTDATA("[Measures].[Provision]",PivotTable!$B$3,"[Dates].[MMM-YYYY]","[Dates].[MMM-YYYY].&amp;["&amp;$C22&amp;"]","[Creancedata].[SEGMENT1]","[Creancedata].[SEGMENT1].&amp;["&amp;M$11&amp;"]"),0)/1000000</f>
        <v>428.03973945600001</v>
      </c>
      <c r="N22" s="13">
        <f>IFERROR(GETPIVOTDATA("[Measures].[Provision]",PivotTable!$B$3,"[Dates].[MMM-YYYY]","[Dates].[MMM-YYYY].&amp;["&amp;$C22&amp;"]","[Creancedata].[SEGMENT1]","[Creancedata].[SEGMENT1].&amp;["&amp;N$11&amp;"]"),0)/1000000</f>
        <v>6379.2235520920012</v>
      </c>
      <c r="O22" s="13">
        <f>IFERROR(GETPIVOTDATA("[Measures].[Provision]",PivotTable!$B$3,"[Dates].[MMM-YYYY]","[Dates].[MMM-YYYY].&amp;["&amp;$C22&amp;"]","[Creancedata].[SEGMENT1]","[Creancedata].[SEGMENT1].&amp;["&amp;O$11&amp;"]"),0)/1000000</f>
        <v>635.2340347920001</v>
      </c>
      <c r="P22" s="13">
        <f>IFERROR(GETPIVOTDATA("[Measures].[Provision]",PivotTable!$B$3,"[Dates].[MMM-YYYY]","[Dates].[MMM-YYYY].&amp;["&amp;$C22&amp;"]","[Creancedata].[SEGMENT1]","[Creancedata].[SEGMENT1].&amp;["&amp;P$11&amp;"]"),0)/1000000</f>
        <v>216.05575865600002</v>
      </c>
      <c r="R22" s="64">
        <f t="shared" si="5"/>
        <v>7860.3606451280002</v>
      </c>
    </row>
    <row r="23" spans="1:24" s="11" customFormat="1" x14ac:dyDescent="0.2">
      <c r="A23" s="11">
        <f t="shared" si="6"/>
        <v>11</v>
      </c>
      <c r="B23" s="24">
        <f>EOMONTH(B24,-1)</f>
        <v>43496</v>
      </c>
      <c r="C23" s="31" t="str">
        <f t="shared" si="3"/>
        <v>janv-2019</v>
      </c>
      <c r="D23" s="13">
        <f>GETPIVOTDATA("[Measures].["&amp;D$9&amp;"]",PivotTable!$B$3,"[Dates].[MMM-YYYY]","[Dates].[MMM-YYYY].&amp;["&amp;$C23&amp;"]")</f>
        <v>68722623753</v>
      </c>
      <c r="E23" s="13">
        <f>GETPIVOTDATA("[Measures].["&amp;E$9&amp;"]",PivotTable!$B$3,"[Dates].[MMM-YYYY]","[Dates].[MMM-YYYY].&amp;["&amp;$C23&amp;"]")</f>
        <v>10133758846.135986</v>
      </c>
      <c r="F23" s="62">
        <f t="shared" si="4"/>
        <v>0.1474588467774211</v>
      </c>
      <c r="G23" s="13">
        <f>GETPIVOTDATA("[Measures].["&amp;G$9&amp;"]",PivotTable!$B$3,"[Dates].[MMM-YYYY]","[Dates].[MMM-YYYY].&amp;["&amp;$C23&amp;"]")</f>
        <v>2153</v>
      </c>
      <c r="H23" s="13">
        <f>GETPIVOTDATA("[Measures].["&amp;H$9&amp;"]",PivotTable!$B$3,"[Dates].[MMM-YYYY]","[Dates].[MMM-YYYY].&amp;["&amp;$C23&amp;"]")</f>
        <v>524</v>
      </c>
      <c r="I23" s="13"/>
      <c r="J23" s="6"/>
      <c r="K23" s="13">
        <f>IFERROR(GETPIVOTDATA("[Measures].[Provision]",PivotTable!$B$3,"[Dates].[MMM-YYYY]","[Dates].[MMM-YYYY].&amp;["&amp;$C23&amp;"]","[Creancedata].[SEGMENT1]","[Creancedata].[SEGMENT1].&amp;["&amp;K$11&amp;"]"),0)/1000000</f>
        <v>167.23062141599999</v>
      </c>
      <c r="L23" s="13">
        <f>IFERROR(GETPIVOTDATA("[Measures].[Provision]",PivotTable!$B$3,"[Dates].[MMM-YYYY]","[Dates].[MMM-YYYY].&amp;["&amp;$C23&amp;"]","[Creancedata].[SEGMENT1]","[Creancedata].[SEGMENT1].&amp;["&amp;L$11&amp;"]"),0)/1000000</f>
        <v>221.96597960000008</v>
      </c>
      <c r="M23" s="13">
        <f>IFERROR(GETPIVOTDATA("[Measures].[Provision]",PivotTable!$B$3,"[Dates].[MMM-YYYY]","[Dates].[MMM-YYYY].&amp;["&amp;$C23&amp;"]","[Creancedata].[SEGMENT1]","[Creancedata].[SEGMENT1].&amp;["&amp;M$11&amp;"]"),0)/1000000</f>
        <v>540.83798111999988</v>
      </c>
      <c r="N23" s="13">
        <f>IFERROR(GETPIVOTDATA("[Measures].[Provision]",PivotTable!$B$3,"[Dates].[MMM-YYYY]","[Dates].[MMM-YYYY].&amp;["&amp;$C23&amp;"]","[Creancedata].[SEGMENT1]","[Creancedata].[SEGMENT1].&amp;["&amp;N$11&amp;"]"),0)/1000000</f>
        <v>7565.386006224001</v>
      </c>
      <c r="O23" s="13">
        <f>IFERROR(GETPIVOTDATA("[Measures].[Provision]",PivotTable!$B$3,"[Dates].[MMM-YYYY]","[Dates].[MMM-YYYY].&amp;["&amp;$C23&amp;"]","[Creancedata].[SEGMENT1]","[Creancedata].[SEGMENT1].&amp;["&amp;O$11&amp;"]"),0)/1000000</f>
        <v>1366.2501374880003</v>
      </c>
      <c r="P23" s="13">
        <f>IFERROR(GETPIVOTDATA("[Measures].[Provision]",PivotTable!$B$3,"[Dates].[MMM-YYYY]","[Dates].[MMM-YYYY].&amp;["&amp;$C23&amp;"]","[Creancedata].[SEGMENT1]","[Creancedata].[SEGMENT1].&amp;["&amp;P$11&amp;"]"),0)/1000000</f>
        <v>272.08812028799997</v>
      </c>
      <c r="R23" s="64">
        <f t="shared" si="5"/>
        <v>10133.758846135986</v>
      </c>
    </row>
    <row r="24" spans="1:24" s="11" customFormat="1" x14ac:dyDescent="0.2">
      <c r="A24" s="11">
        <f t="shared" si="6"/>
        <v>12</v>
      </c>
      <c r="B24" s="24">
        <f>C6</f>
        <v>43524</v>
      </c>
      <c r="C24" s="31" t="str">
        <f t="shared" si="3"/>
        <v>févr-2019</v>
      </c>
      <c r="D24" s="13">
        <f>GETPIVOTDATA("[Measures].["&amp;D$9&amp;"]",PivotTable!$B$3,"[Dates].[MMM-YYYY]","[Dates].[MMM-YYYY].&amp;["&amp;$C24&amp;"]")</f>
        <v>79783809966</v>
      </c>
      <c r="E24" s="13">
        <f>GETPIVOTDATA("[Measures].["&amp;E$9&amp;"]",PivotTable!$B$3,"[Dates].[MMM-YYYY]","[Dates].[MMM-YYYY].&amp;["&amp;$C24&amp;"]")</f>
        <v>11461990765.787985</v>
      </c>
      <c r="F24" s="62">
        <f t="shared" si="4"/>
        <v>0.14366311624717509</v>
      </c>
      <c r="G24" s="13">
        <f>GETPIVOTDATA("[Measures].["&amp;G$9&amp;"]",PivotTable!$B$3,"[Dates].[MMM-YYYY]","[Dates].[MMM-YYYY].&amp;["&amp;$C24&amp;"]")</f>
        <v>2457</v>
      </c>
      <c r="H24" s="13">
        <f>GETPIVOTDATA("[Measures].["&amp;H$9&amp;"]",PivotTable!$B$3,"[Dates].[MMM-YYYY]","[Dates].[MMM-YYYY].&amp;["&amp;$C24&amp;"]")</f>
        <v>578</v>
      </c>
      <c r="I24" s="13"/>
      <c r="J24" s="6"/>
      <c r="K24" s="13">
        <f>IFERROR(GETPIVOTDATA("[Measures].[Provision]",PivotTable!$B$3,"[Dates].[MMM-YYYY]","[Dates].[MMM-YYYY].&amp;["&amp;$C24&amp;"]","[Creancedata].[SEGMENT1]","[Creancedata].[SEGMENT1].&amp;["&amp;K$11&amp;"]"),0)/1000000</f>
        <v>205.25900555999999</v>
      </c>
      <c r="L24" s="13">
        <f>IFERROR(GETPIVOTDATA("[Measures].[Provision]",PivotTable!$B$3,"[Dates].[MMM-YYYY]","[Dates].[MMM-YYYY].&amp;["&amp;$C24&amp;"]","[Creancedata].[SEGMENT1]","[Creancedata].[SEGMENT1].&amp;["&amp;L$11&amp;"]"),0)/1000000</f>
        <v>233.56222388800001</v>
      </c>
      <c r="M24" s="13">
        <f>IFERROR(GETPIVOTDATA("[Measures].[Provision]",PivotTable!$B$3,"[Dates].[MMM-YYYY]","[Dates].[MMM-YYYY].&amp;["&amp;$C24&amp;"]","[Creancedata].[SEGMENT1]","[Creancedata].[SEGMENT1].&amp;["&amp;M$11&amp;"]"),0)/1000000</f>
        <v>718.34294811999985</v>
      </c>
      <c r="N24" s="13">
        <f>IFERROR(GETPIVOTDATA("[Measures].[Provision]",PivotTable!$B$3,"[Dates].[MMM-YYYY]","[Dates].[MMM-YYYY].&amp;["&amp;$C24&amp;"]","[Creancedata].[SEGMENT1]","[Creancedata].[SEGMENT1].&amp;["&amp;N$11&amp;"]"),0)/1000000</f>
        <v>8411.7574648199952</v>
      </c>
      <c r="O24" s="13">
        <f>IFERROR(GETPIVOTDATA("[Measures].[Provision]",PivotTable!$B$3,"[Dates].[MMM-YYYY]","[Dates].[MMM-YYYY].&amp;["&amp;$C24&amp;"]","[Creancedata].[SEGMENT1]","[Creancedata].[SEGMENT1].&amp;["&amp;O$11&amp;"]"),0)/1000000</f>
        <v>1370.4989821839997</v>
      </c>
      <c r="P24" s="13">
        <f>IFERROR(GETPIVOTDATA("[Measures].[Provision]",PivotTable!$B$3,"[Dates].[MMM-YYYY]","[Dates].[MMM-YYYY].&amp;["&amp;$C24&amp;"]","[Creancedata].[SEGMENT1]","[Creancedata].[SEGMENT1].&amp;["&amp;P$11&amp;"]"),0)/1000000</f>
        <v>522.57014121600002</v>
      </c>
      <c r="R24" s="64">
        <f t="shared" si="5"/>
        <v>11461.990765787985</v>
      </c>
    </row>
    <row r="25" spans="1:24" s="11" customFormat="1" x14ac:dyDescent="0.2">
      <c r="B25" s="24"/>
      <c r="C25" s="31"/>
      <c r="D25" s="13"/>
      <c r="E25" s="13"/>
      <c r="F25" s="62"/>
      <c r="G25" s="13"/>
      <c r="H25" s="13"/>
      <c r="I25" s="13"/>
      <c r="J25" s="6"/>
      <c r="K25" s="13"/>
      <c r="L25" s="13"/>
      <c r="M25" s="13"/>
      <c r="N25" s="13"/>
      <c r="O25" s="13"/>
      <c r="P25" s="13"/>
    </row>
    <row r="26" spans="1:24" s="11" customFormat="1" x14ac:dyDescent="0.2">
      <c r="B26" s="24"/>
      <c r="C26" s="31"/>
      <c r="D26" s="13"/>
      <c r="E26" s="13"/>
      <c r="F26" s="13"/>
      <c r="G26" s="13"/>
      <c r="H26" s="13"/>
      <c r="I26" s="13"/>
      <c r="J26" s="6"/>
      <c r="K26" s="13"/>
      <c r="L26" s="13"/>
      <c r="M26" s="13"/>
      <c r="N26" s="13"/>
      <c r="O26" s="13"/>
      <c r="P26" s="13"/>
    </row>
    <row r="27" spans="1:24" s="11" customFormat="1" hidden="1" x14ac:dyDescent="0.2">
      <c r="B27" s="24"/>
      <c r="C27" s="31"/>
      <c r="D27" s="13"/>
      <c r="E27" s="13"/>
      <c r="F27" s="13"/>
      <c r="G27" s="13"/>
      <c r="H27" s="13"/>
      <c r="I27" s="13"/>
      <c r="J27" s="6"/>
      <c r="K27" s="13"/>
      <c r="L27" s="13"/>
      <c r="M27" s="13"/>
      <c r="N27" s="13"/>
      <c r="O27" s="13"/>
      <c r="P27" s="13"/>
    </row>
    <row r="28" spans="1:24" s="11" customFormat="1" hidden="1" x14ac:dyDescent="0.2">
      <c r="B28" s="24"/>
      <c r="C28" s="31"/>
      <c r="D28" s="13"/>
      <c r="E28" s="13"/>
      <c r="F28" s="13"/>
      <c r="G28" s="13"/>
      <c r="H28" s="13"/>
      <c r="I28" s="13"/>
      <c r="J28" s="6"/>
      <c r="K28" s="13"/>
      <c r="L28" s="13"/>
      <c r="M28" s="13"/>
      <c r="N28" s="13"/>
      <c r="O28" s="13"/>
      <c r="P28" s="13"/>
    </row>
    <row r="29" spans="1:24" s="11" customFormat="1" hidden="1" x14ac:dyDescent="0.2">
      <c r="B29" s="24"/>
      <c r="C29" s="31"/>
      <c r="D29" s="13"/>
      <c r="E29" s="13"/>
      <c r="F29" s="13"/>
      <c r="G29" s="13"/>
      <c r="H29" s="13"/>
      <c r="I29" s="13"/>
      <c r="J29" s="6"/>
      <c r="K29" s="13"/>
      <c r="L29" s="13"/>
      <c r="M29" s="13"/>
      <c r="N29" s="13"/>
      <c r="O29" s="13"/>
      <c r="P29" s="13"/>
    </row>
    <row r="30" spans="1:24" s="11" customFormat="1" hidden="1" x14ac:dyDescent="0.2">
      <c r="B30" s="24"/>
      <c r="C30" s="31"/>
      <c r="D30" s="13"/>
      <c r="E30" s="13"/>
      <c r="F30" s="13"/>
      <c r="G30" s="13"/>
      <c r="H30" s="13"/>
      <c r="I30" s="13"/>
      <c r="J30" s="6"/>
      <c r="K30" s="13"/>
      <c r="L30" s="13"/>
      <c r="M30" s="13"/>
      <c r="N30" s="13"/>
      <c r="O30" s="13"/>
      <c r="P30" s="13"/>
    </row>
    <row r="31" spans="1:24" s="11" customFormat="1" hidden="1" x14ac:dyDescent="0.2">
      <c r="B31" s="24"/>
      <c r="C31" s="31"/>
      <c r="D31" s="13"/>
      <c r="E31" s="13"/>
      <c r="F31" s="13"/>
      <c r="G31" s="13"/>
      <c r="H31" s="13"/>
      <c r="I31" s="13"/>
      <c r="J31" s="6"/>
      <c r="K31" s="13"/>
      <c r="L31" s="13"/>
      <c r="M31" s="13"/>
      <c r="N31" s="13"/>
      <c r="O31" s="13"/>
      <c r="P31" s="13"/>
    </row>
    <row r="32" spans="1:24" s="11" customFormat="1" hidden="1" x14ac:dyDescent="0.2">
      <c r="B32" s="24"/>
      <c r="C32" s="31"/>
      <c r="D32" s="13"/>
      <c r="E32" s="13"/>
      <c r="F32" s="13"/>
      <c r="G32" s="13"/>
      <c r="H32" s="13"/>
      <c r="I32" s="13"/>
      <c r="J32" s="6"/>
      <c r="K32" s="13"/>
      <c r="L32" s="13"/>
      <c r="M32" s="13"/>
      <c r="N32" s="13"/>
      <c r="O32" s="13"/>
      <c r="P32" s="13"/>
    </row>
    <row r="33" spans="2:16" s="11" customFormat="1" hidden="1" x14ac:dyDescent="0.2">
      <c r="B33" s="24"/>
      <c r="C33" s="31"/>
      <c r="D33" s="13"/>
      <c r="E33" s="13"/>
      <c r="F33" s="13"/>
      <c r="G33" s="13"/>
      <c r="H33" s="13"/>
      <c r="I33" s="13"/>
      <c r="J33" s="6"/>
      <c r="K33" s="13"/>
      <c r="L33" s="13"/>
      <c r="M33" s="13"/>
      <c r="N33" s="13"/>
      <c r="O33" s="13"/>
      <c r="P33" s="13"/>
    </row>
    <row r="34" spans="2:16" s="11" customFormat="1" hidden="1" x14ac:dyDescent="0.2">
      <c r="B34" s="24"/>
      <c r="C34" s="31"/>
      <c r="D34" s="13"/>
      <c r="E34" s="13"/>
      <c r="F34" s="13"/>
      <c r="G34" s="13"/>
      <c r="H34" s="13"/>
      <c r="I34" s="13"/>
      <c r="J34" s="6"/>
      <c r="K34" s="13"/>
      <c r="L34" s="13"/>
      <c r="M34" s="13"/>
      <c r="N34" s="13"/>
      <c r="O34" s="13"/>
      <c r="P34" s="13"/>
    </row>
    <row r="35" spans="2:16" s="11" customFormat="1" hidden="1" x14ac:dyDescent="0.2">
      <c r="B35" s="24"/>
      <c r="C35" s="31"/>
      <c r="D35" s="13"/>
      <c r="E35" s="13"/>
      <c r="F35" s="13"/>
      <c r="G35" s="13"/>
      <c r="H35" s="13"/>
      <c r="I35" s="13"/>
      <c r="J35" s="6"/>
      <c r="K35" s="13"/>
      <c r="L35" s="13"/>
      <c r="M35" s="13"/>
      <c r="N35" s="13"/>
      <c r="O35" s="13"/>
      <c r="P35" s="13"/>
    </row>
    <row r="36" spans="2:16" s="11" customFormat="1" hidden="1" x14ac:dyDescent="0.2">
      <c r="B36" s="24"/>
      <c r="C36" s="31"/>
      <c r="D36" s="13"/>
      <c r="E36" s="13"/>
      <c r="F36" s="13"/>
      <c r="G36" s="13"/>
      <c r="H36" s="13"/>
      <c r="I36" s="13"/>
      <c r="J36" s="6"/>
      <c r="K36" s="13"/>
      <c r="L36" s="13"/>
      <c r="M36" s="13"/>
      <c r="N36" s="13"/>
      <c r="O36" s="13"/>
      <c r="P36" s="13"/>
    </row>
    <row r="37" spans="2:16" s="11" customFormat="1" hidden="1" x14ac:dyDescent="0.2">
      <c r="B37" s="24"/>
      <c r="C37" s="31"/>
      <c r="D37" s="13"/>
      <c r="E37" s="13"/>
      <c r="F37" s="13"/>
      <c r="G37" s="13"/>
      <c r="H37" s="13"/>
      <c r="I37" s="13"/>
      <c r="J37" s="6"/>
      <c r="K37" s="13"/>
      <c r="L37" s="13"/>
      <c r="M37" s="13"/>
      <c r="N37" s="13"/>
      <c r="O37" s="13"/>
      <c r="P37" s="13"/>
    </row>
    <row r="38" spans="2:16" s="11" customFormat="1" hidden="1" x14ac:dyDescent="0.2">
      <c r="B38" s="24"/>
      <c r="C38" s="31"/>
      <c r="D38" s="13"/>
      <c r="E38" s="13"/>
      <c r="F38" s="13"/>
      <c r="G38" s="13"/>
      <c r="H38" s="13"/>
      <c r="I38" s="13"/>
      <c r="J38" s="6"/>
      <c r="K38" s="13"/>
      <c r="L38" s="13"/>
      <c r="M38" s="13"/>
      <c r="N38" s="13"/>
      <c r="O38" s="13"/>
      <c r="P38" s="13"/>
    </row>
    <row r="39" spans="2:16" s="11" customFormat="1" hidden="1" x14ac:dyDescent="0.2">
      <c r="B39" s="24"/>
      <c r="C39" s="31"/>
      <c r="D39" s="13"/>
      <c r="E39" s="13"/>
      <c r="F39" s="13"/>
      <c r="G39" s="13"/>
      <c r="H39" s="13"/>
      <c r="I39" s="13"/>
      <c r="J39" s="6"/>
      <c r="K39" s="13"/>
      <c r="L39" s="13"/>
      <c r="M39" s="13"/>
      <c r="N39" s="13"/>
      <c r="O39" s="13"/>
      <c r="P39" s="13"/>
    </row>
    <row r="40" spans="2:16" s="11" customFormat="1" hidden="1" x14ac:dyDescent="0.2">
      <c r="B40" s="24"/>
      <c r="C40" s="31"/>
      <c r="D40" s="13"/>
      <c r="E40" s="13"/>
      <c r="F40" s="13"/>
      <c r="G40" s="13"/>
      <c r="H40" s="13"/>
      <c r="I40" s="13"/>
      <c r="J40" s="6"/>
      <c r="K40" s="13"/>
      <c r="L40" s="13"/>
      <c r="M40" s="13"/>
      <c r="N40" s="13"/>
      <c r="O40" s="13"/>
      <c r="P40" s="13"/>
    </row>
    <row r="41" spans="2:16" s="11" customFormat="1" hidden="1" x14ac:dyDescent="0.2">
      <c r="B41" s="24"/>
      <c r="C41" s="31"/>
      <c r="D41" s="13"/>
      <c r="E41" s="13"/>
      <c r="F41" s="13"/>
      <c r="G41" s="13"/>
      <c r="H41" s="13"/>
      <c r="I41" s="13"/>
      <c r="J41" s="6"/>
      <c r="K41" s="13"/>
      <c r="L41" s="13"/>
      <c r="M41" s="13"/>
      <c r="N41" s="13"/>
      <c r="O41" s="13"/>
      <c r="P41" s="13"/>
    </row>
    <row r="42" spans="2:16" s="11" customFormat="1" hidden="1" x14ac:dyDescent="0.2">
      <c r="B42" s="24"/>
      <c r="C42" s="31"/>
      <c r="D42" s="13"/>
      <c r="E42" s="13"/>
      <c r="F42" s="13"/>
      <c r="G42" s="13"/>
      <c r="H42" s="13"/>
      <c r="I42" s="13"/>
      <c r="J42" s="6"/>
      <c r="K42" s="13"/>
      <c r="L42" s="13"/>
      <c r="M42" s="13"/>
      <c r="N42" s="13"/>
      <c r="O42" s="13"/>
      <c r="P42" s="13"/>
    </row>
    <row r="43" spans="2:16" s="11" customFormat="1" hidden="1" x14ac:dyDescent="0.2">
      <c r="B43" s="24"/>
      <c r="C43" s="31"/>
      <c r="D43" s="13"/>
      <c r="E43" s="13"/>
      <c r="F43" s="13"/>
      <c r="G43" s="13"/>
      <c r="H43" s="13"/>
      <c r="I43" s="13"/>
      <c r="J43" s="6"/>
      <c r="K43" s="13"/>
      <c r="L43" s="13"/>
      <c r="M43" s="13"/>
      <c r="N43" s="13"/>
      <c r="O43" s="13"/>
      <c r="P43" s="13"/>
    </row>
    <row r="44" spans="2:16" s="11" customFormat="1" hidden="1" x14ac:dyDescent="0.2">
      <c r="B44" s="24"/>
      <c r="C44" s="31"/>
      <c r="D44" s="13"/>
      <c r="E44" s="13"/>
      <c r="F44" s="13"/>
      <c r="G44" s="13"/>
      <c r="H44" s="13"/>
      <c r="I44" s="13"/>
      <c r="J44" s="6"/>
      <c r="K44" s="13"/>
      <c r="L44" s="13"/>
      <c r="M44" s="13"/>
      <c r="N44" s="13"/>
      <c r="O44" s="13"/>
      <c r="P44" s="13"/>
    </row>
    <row r="45" spans="2:16" s="11" customFormat="1" hidden="1" x14ac:dyDescent="0.2">
      <c r="B45" s="24"/>
      <c r="C45" s="31"/>
      <c r="D45" s="13"/>
      <c r="E45" s="13"/>
      <c r="F45" s="13"/>
      <c r="G45" s="13"/>
      <c r="H45" s="13"/>
      <c r="I45" s="13"/>
      <c r="J45" s="6"/>
      <c r="K45" s="13"/>
      <c r="L45" s="13"/>
      <c r="M45" s="13"/>
      <c r="N45" s="13"/>
      <c r="O45" s="13"/>
      <c r="P45" s="13"/>
    </row>
    <row r="46" spans="2:16" s="11" customFormat="1" hidden="1" x14ac:dyDescent="0.2">
      <c r="B46" s="24"/>
      <c r="C46" s="31"/>
      <c r="D46" s="13"/>
      <c r="E46" s="13"/>
      <c r="F46" s="13"/>
      <c r="G46" s="13"/>
      <c r="H46" s="13"/>
      <c r="I46" s="13"/>
      <c r="J46" s="6"/>
      <c r="K46" s="13"/>
      <c r="L46" s="13"/>
      <c r="M46" s="13"/>
      <c r="N46" s="13"/>
      <c r="O46" s="13"/>
      <c r="P46" s="13"/>
    </row>
    <row r="47" spans="2:16" s="11" customFormat="1" hidden="1" x14ac:dyDescent="0.2">
      <c r="B47" s="24"/>
      <c r="C47" s="31"/>
      <c r="D47" s="13"/>
      <c r="E47" s="13"/>
      <c r="F47" s="13"/>
      <c r="G47" s="13"/>
      <c r="H47" s="13"/>
      <c r="I47" s="13"/>
      <c r="J47" s="6"/>
      <c r="K47" s="13"/>
      <c r="L47" s="13"/>
      <c r="M47" s="13"/>
      <c r="N47" s="13"/>
      <c r="O47" s="13"/>
      <c r="P47" s="13"/>
    </row>
    <row r="48" spans="2:16" s="11" customFormat="1" hidden="1" x14ac:dyDescent="0.2">
      <c r="B48" s="24"/>
      <c r="C48" s="31"/>
      <c r="D48" s="13"/>
      <c r="E48" s="13"/>
      <c r="F48" s="13"/>
      <c r="G48" s="13"/>
      <c r="H48" s="13"/>
      <c r="I48" s="13"/>
      <c r="J48" s="6"/>
      <c r="K48" s="13"/>
      <c r="L48" s="13"/>
      <c r="M48" s="13"/>
      <c r="N48" s="13"/>
      <c r="O48" s="13"/>
      <c r="P48" s="13"/>
    </row>
    <row r="49" spans="2:16" s="11" customFormat="1" hidden="1" x14ac:dyDescent="0.2">
      <c r="B49" s="24"/>
      <c r="C49" s="31"/>
      <c r="D49" s="13"/>
      <c r="E49" s="13"/>
      <c r="F49" s="13"/>
      <c r="G49" s="13"/>
      <c r="H49" s="13"/>
      <c r="I49" s="13"/>
      <c r="J49" s="6"/>
      <c r="K49" s="13"/>
      <c r="L49" s="13"/>
      <c r="M49" s="13"/>
      <c r="N49" s="13"/>
      <c r="O49" s="13"/>
      <c r="P49" s="13"/>
    </row>
    <row r="50" spans="2:16" s="11" customFormat="1" hidden="1" x14ac:dyDescent="0.2">
      <c r="B50" s="24"/>
      <c r="C50" s="31"/>
      <c r="D50" s="13"/>
      <c r="E50" s="13"/>
      <c r="F50" s="13"/>
      <c r="G50" s="13"/>
      <c r="H50" s="13"/>
      <c r="I50" s="13"/>
      <c r="J50" s="6"/>
      <c r="K50" s="13"/>
      <c r="L50" s="13"/>
      <c r="M50" s="13"/>
      <c r="N50" s="13"/>
      <c r="O50" s="13"/>
      <c r="P50" s="13"/>
    </row>
    <row r="51" spans="2:16" s="11" customFormat="1" hidden="1" x14ac:dyDescent="0.2">
      <c r="B51" s="24"/>
      <c r="C51" s="31"/>
      <c r="D51" s="13"/>
      <c r="E51" s="13"/>
      <c r="F51" s="13"/>
      <c r="G51" s="13"/>
      <c r="H51" s="13"/>
      <c r="I51" s="13"/>
      <c r="J51" s="6"/>
      <c r="K51" s="13"/>
      <c r="L51" s="13"/>
      <c r="M51" s="13"/>
      <c r="N51" s="13"/>
      <c r="O51" s="13"/>
      <c r="P51" s="13"/>
    </row>
    <row r="52" spans="2:16" s="11" customFormat="1" hidden="1" x14ac:dyDescent="0.2">
      <c r="B52" s="24"/>
      <c r="C52" s="31"/>
      <c r="D52" s="13"/>
      <c r="E52" s="13"/>
      <c r="F52" s="13"/>
      <c r="G52" s="13"/>
      <c r="H52" s="13"/>
      <c r="I52" s="13"/>
      <c r="J52" s="6"/>
      <c r="K52" s="13"/>
      <c r="L52" s="13"/>
      <c r="M52" s="13"/>
      <c r="N52" s="13"/>
      <c r="O52" s="13"/>
      <c r="P52" s="13"/>
    </row>
    <row r="53" spans="2:16" s="11" customFormat="1" hidden="1" x14ac:dyDescent="0.2">
      <c r="B53" s="24"/>
      <c r="C53" s="31"/>
      <c r="D53" s="13"/>
      <c r="E53" s="13"/>
      <c r="F53" s="13"/>
      <c r="G53" s="13"/>
      <c r="H53" s="13"/>
      <c r="I53" s="13"/>
      <c r="J53" s="6"/>
      <c r="K53" s="13"/>
      <c r="L53" s="13"/>
      <c r="M53" s="13"/>
      <c r="N53" s="13"/>
      <c r="O53" s="13"/>
      <c r="P53" s="13"/>
    </row>
    <row r="54" spans="2:16" s="11" customFormat="1" hidden="1" x14ac:dyDescent="0.2">
      <c r="B54" s="24"/>
      <c r="C54" s="31"/>
      <c r="D54" s="13"/>
      <c r="E54" s="13"/>
      <c r="F54" s="13"/>
      <c r="G54" s="13"/>
      <c r="H54" s="13"/>
      <c r="I54" s="13"/>
      <c r="J54" s="6"/>
      <c r="K54" s="13"/>
      <c r="L54" s="13"/>
      <c r="M54" s="13"/>
      <c r="N54" s="13"/>
      <c r="O54" s="13"/>
      <c r="P54" s="13"/>
    </row>
    <row r="55" spans="2:16" s="11" customFormat="1" hidden="1" x14ac:dyDescent="0.2">
      <c r="B55" s="24"/>
      <c r="C55" s="31"/>
      <c r="D55" s="13"/>
      <c r="E55" s="13"/>
      <c r="F55" s="13"/>
      <c r="G55" s="13"/>
      <c r="H55" s="13"/>
      <c r="I55" s="13"/>
      <c r="J55" s="6"/>
      <c r="K55" s="13"/>
      <c r="L55" s="13"/>
      <c r="M55" s="13"/>
      <c r="N55" s="13"/>
      <c r="O55" s="13"/>
      <c r="P55" s="13"/>
    </row>
    <row r="56" spans="2:16" s="11" customFormat="1" hidden="1" x14ac:dyDescent="0.2">
      <c r="B56" s="24"/>
      <c r="C56" s="31"/>
      <c r="D56" s="13"/>
      <c r="E56" s="13"/>
      <c r="F56" s="13"/>
      <c r="G56" s="13"/>
      <c r="H56" s="13"/>
      <c r="I56" s="13"/>
      <c r="J56" s="6"/>
      <c r="K56" s="13"/>
      <c r="L56" s="13"/>
      <c r="M56" s="13"/>
      <c r="N56" s="13"/>
      <c r="O56" s="13"/>
      <c r="P56" s="13"/>
    </row>
    <row r="57" spans="2:16" s="11" customFormat="1" hidden="1" x14ac:dyDescent="0.2">
      <c r="B57" s="24"/>
      <c r="C57" s="31"/>
      <c r="D57" s="13"/>
      <c r="E57" s="13"/>
      <c r="F57" s="13"/>
      <c r="G57" s="13"/>
      <c r="H57" s="13"/>
      <c r="I57" s="13"/>
      <c r="J57" s="6"/>
      <c r="K57" s="13"/>
      <c r="L57" s="13"/>
      <c r="M57" s="13"/>
      <c r="N57" s="13"/>
      <c r="O57" s="13"/>
      <c r="P57" s="13"/>
    </row>
    <row r="58" spans="2:16" s="11" customFormat="1" hidden="1" x14ac:dyDescent="0.2">
      <c r="B58" s="24"/>
      <c r="C58" s="31"/>
      <c r="D58" s="13"/>
      <c r="E58" s="13"/>
      <c r="F58" s="13"/>
      <c r="G58" s="13"/>
      <c r="H58" s="13"/>
      <c r="I58" s="13"/>
      <c r="J58" s="6"/>
      <c r="K58" s="13"/>
      <c r="L58" s="13"/>
      <c r="M58" s="13"/>
      <c r="N58" s="13"/>
      <c r="O58" s="13"/>
      <c r="P58" s="13"/>
    </row>
    <row r="59" spans="2:16" s="11" customFormat="1" hidden="1" x14ac:dyDescent="0.2">
      <c r="B59" s="24"/>
      <c r="C59" s="31"/>
      <c r="D59" s="13"/>
      <c r="E59" s="13"/>
      <c r="F59" s="13"/>
      <c r="G59" s="13"/>
      <c r="H59" s="13"/>
      <c r="I59" s="13"/>
      <c r="J59" s="6"/>
      <c r="K59" s="13"/>
      <c r="L59" s="13"/>
      <c r="M59" s="13"/>
      <c r="N59" s="13"/>
      <c r="O59" s="13"/>
      <c r="P59" s="13"/>
    </row>
    <row r="60" spans="2:16" s="11" customFormat="1" hidden="1" x14ac:dyDescent="0.2">
      <c r="B60" s="25"/>
      <c r="C60" s="32"/>
      <c r="D60" s="14"/>
      <c r="E60" s="14"/>
      <c r="F60" s="14"/>
      <c r="G60" s="14"/>
      <c r="H60" s="14"/>
      <c r="I60" s="14"/>
      <c r="J60" s="6"/>
      <c r="K60" s="14"/>
      <c r="L60" s="14"/>
      <c r="M60" s="14"/>
      <c r="N60" s="14"/>
      <c r="O60" s="14"/>
      <c r="P60" s="14"/>
    </row>
    <row r="61" spans="2:16" s="11" customFormat="1" x14ac:dyDescent="0.2">
      <c r="K61" s="6"/>
    </row>
    <row r="62" spans="2:16" s="11" customFormat="1" ht="20.100000000000001" customHeight="1" x14ac:dyDescent="0.2">
      <c r="B62" s="16" t="s">
        <v>3</v>
      </c>
      <c r="C62" s="15"/>
      <c r="D62" s="114" t="str">
        <f>TEXT(C6,"MMM-AAAA")</f>
        <v>févr-2019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2:16" x14ac:dyDescent="0.2">
      <c r="B63" s="20"/>
      <c r="C63" s="20"/>
      <c r="D63" s="20">
        <v>0</v>
      </c>
      <c r="E63" s="20"/>
      <c r="F63" s="20"/>
      <c r="G63" s="20"/>
      <c r="H63" s="20"/>
      <c r="I63" s="20"/>
      <c r="J63" s="20"/>
    </row>
    <row r="64" spans="2:16" x14ac:dyDescent="0.2">
      <c r="B64" s="21" t="s">
        <v>34</v>
      </c>
      <c r="C64" s="20"/>
      <c r="D64" s="42">
        <f>D24</f>
        <v>79783809966</v>
      </c>
      <c r="E64" s="63">
        <f>D23</f>
        <v>68722623753</v>
      </c>
      <c r="F64" s="20">
        <f>D64/E64-1</f>
        <v>0.16095407318491883</v>
      </c>
      <c r="G64" s="20"/>
      <c r="H64" s="20"/>
      <c r="I64" s="20"/>
      <c r="J64" s="20"/>
      <c r="K64" s="20"/>
      <c r="L64" s="20"/>
      <c r="M64" s="20"/>
    </row>
    <row r="65" spans="2:16" x14ac:dyDescent="0.2">
      <c r="B65" s="21" t="s">
        <v>29</v>
      </c>
      <c r="C65" s="20"/>
      <c r="D65" s="42">
        <f>E24</f>
        <v>11461990765.787985</v>
      </c>
      <c r="E65" s="63">
        <f>E23</f>
        <v>10133758846.135986</v>
      </c>
      <c r="F65" s="20">
        <f>D65/E65-1</f>
        <v>0.13107001457395584</v>
      </c>
      <c r="G65" s="20"/>
      <c r="H65" s="20"/>
      <c r="I65" s="20"/>
      <c r="J65" s="20"/>
      <c r="K65" s="20"/>
      <c r="L65" s="20"/>
      <c r="M65" s="20"/>
    </row>
    <row r="66" spans="2:16" x14ac:dyDescent="0.2">
      <c r="B66" s="21" t="s">
        <v>35</v>
      </c>
      <c r="C66" s="20"/>
      <c r="D66" s="60">
        <f>D65/D64</f>
        <v>0.14366311624717509</v>
      </c>
      <c r="E66" s="20"/>
      <c r="F66" s="20"/>
      <c r="G66" s="20"/>
      <c r="H66" s="20"/>
      <c r="I66" s="20"/>
      <c r="J66" s="20"/>
      <c r="K66" s="20"/>
      <c r="L66" s="20"/>
      <c r="M66" s="20"/>
    </row>
    <row r="67" spans="2:16" x14ac:dyDescent="0.2">
      <c r="B67" s="21" t="s">
        <v>36</v>
      </c>
      <c r="C67" s="20"/>
      <c r="D67" s="42">
        <f>G24</f>
        <v>2457</v>
      </c>
      <c r="E67" s="46"/>
      <c r="F67" s="20"/>
      <c r="G67" s="20"/>
      <c r="H67" s="20"/>
      <c r="I67" s="20"/>
      <c r="J67" s="20"/>
      <c r="K67" s="20"/>
      <c r="L67" s="20"/>
      <c r="M67" s="20"/>
    </row>
    <row r="68" spans="2:16" x14ac:dyDescent="0.2">
      <c r="B68" s="21" t="s">
        <v>37</v>
      </c>
      <c r="C68" s="20"/>
      <c r="D68" s="42">
        <f>H24</f>
        <v>578</v>
      </c>
      <c r="E68" s="46"/>
      <c r="F68" s="20"/>
      <c r="G68" s="20"/>
      <c r="H68" s="20"/>
      <c r="I68" s="20"/>
      <c r="J68" s="20"/>
    </row>
    <row r="69" spans="2:16" x14ac:dyDescent="0.2">
      <c r="B69" s="20"/>
      <c r="C69" s="20"/>
      <c r="D69" s="20"/>
      <c r="E69" s="20"/>
      <c r="F69" s="20"/>
      <c r="G69" s="20"/>
      <c r="H69" s="20"/>
      <c r="I69" s="20"/>
      <c r="J69" s="20"/>
    </row>
    <row r="70" spans="2:16" s="11" customFormat="1" ht="20.100000000000001" customHeight="1" x14ac:dyDescent="0.2">
      <c r="B70" s="16" t="s">
        <v>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2:16" x14ac:dyDescent="0.2">
      <c r="B71" s="20"/>
      <c r="C71" s="20"/>
      <c r="D71" s="20"/>
      <c r="E71" s="20"/>
      <c r="F71" s="20"/>
      <c r="G71" s="20"/>
      <c r="H71" s="20"/>
      <c r="I71" s="20"/>
      <c r="J71" s="20"/>
    </row>
    <row r="72" spans="2:16" ht="25.5" x14ac:dyDescent="0.2">
      <c r="B72" s="21"/>
      <c r="C72" s="22" t="s">
        <v>0</v>
      </c>
      <c r="D72" s="45" t="s">
        <v>20</v>
      </c>
      <c r="E72" s="45" t="s">
        <v>21</v>
      </c>
      <c r="F72" s="45" t="s">
        <v>22</v>
      </c>
      <c r="G72" s="45" t="s">
        <v>23</v>
      </c>
      <c r="H72" s="45" t="s">
        <v>24</v>
      </c>
    </row>
    <row r="73" spans="2:16" x14ac:dyDescent="0.2">
      <c r="B73" s="43" t="s">
        <v>5</v>
      </c>
      <c r="C73" s="47">
        <f>SUM(D73:H73)</f>
        <v>10240019297.627983</v>
      </c>
      <c r="D73" s="47">
        <f>IFERROR(GETPIVOTDATA("[Measures].[Provision]",PivotTable!$M$3,"[Dates].[MMM-YYYY]","[Dates].[MMM-YYYY].&amp;["&amp;$D$62&amp;"]","[Date Range].[DelaiGroup]","[Date Range].[DelaiGroup].&amp;["&amp;D72&amp;"]"),0)</f>
        <v>1634319307.1199989</v>
      </c>
      <c r="E73" s="47">
        <f>IFERROR(GETPIVOTDATA("[Measures].[Provision]",PivotTable!$M$3,"[Dates].[MMM-YYYY]","[Dates].[MMM-YYYY].&amp;["&amp;$D$62&amp;"]","[Date Range].[DelaiGroup]","[Date Range].[DelaiGroup].&amp;["&amp;E72&amp;"]"),0)</f>
        <v>0</v>
      </c>
      <c r="F73" s="47">
        <f>IFERROR(GETPIVOTDATA("[Measures].[Provision]",PivotTable!$M$3,"[Dates].[MMM-YYYY]","[Dates].[MMM-YYYY].&amp;["&amp;$D$62&amp;"]","[Date Range].[DelaiGroup]","[Date Range].[DelaiGroup].&amp;["&amp;F72&amp;"]"),0)</f>
        <v>1431568064.7520015</v>
      </c>
      <c r="G73" s="47">
        <f>IFERROR(GETPIVOTDATA("[Measures].[Provision]",PivotTable!$M$3,"[Dates].[MMM-YYYY]","[Dates].[MMM-YYYY].&amp;["&amp;$D$62&amp;"]","[Date Range].[DelaiGroup]","[Date Range].[DelaiGroup].&amp;["&amp;G72&amp;"]"),0)</f>
        <v>1679769623.0560012</v>
      </c>
      <c r="H73" s="47">
        <f>IFERROR(GETPIVOTDATA("[Measures].[Provision]",PivotTable!$M$3,"[Dates].[MMM-YYYY]","[Dates].[MMM-YYYY].&amp;["&amp;$D$62&amp;"]","[Date Range].[DelaiGroup]","[Date Range].[DelaiGroup].&amp;["&amp;H72&amp;"]"),0)</f>
        <v>5494362302.6999826</v>
      </c>
    </row>
    <row r="74" spans="2:16" x14ac:dyDescent="0.2">
      <c r="B74" s="44" t="s">
        <v>6</v>
      </c>
      <c r="C74" s="48">
        <v>0</v>
      </c>
      <c r="D74" s="48">
        <v>0</v>
      </c>
      <c r="E74" s="48">
        <f>SUM($D73:D73)</f>
        <v>1634319307.1199989</v>
      </c>
      <c r="F74" s="48">
        <f>SUM($D73:E73)</f>
        <v>1634319307.1199989</v>
      </c>
      <c r="G74" s="48">
        <f>SUM($D73:F73)</f>
        <v>3065887371.8720007</v>
      </c>
      <c r="H74" s="48">
        <f>SUM($D73:G73)</f>
        <v>4745656994.9280014</v>
      </c>
    </row>
    <row r="75" spans="2:16" x14ac:dyDescent="0.2">
      <c r="B75" s="20"/>
      <c r="C75" s="20"/>
      <c r="D75" s="20"/>
      <c r="E75" s="20"/>
      <c r="F75" s="20"/>
      <c r="G75" s="20"/>
      <c r="H75" s="20"/>
    </row>
    <row r="76" spans="2:16" s="11" customFormat="1" ht="20.100000000000001" customHeight="1" x14ac:dyDescent="0.2">
      <c r="B76" s="16" t="s">
        <v>7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2:16" x14ac:dyDescent="0.2">
      <c r="B77" s="20"/>
      <c r="C77" s="20"/>
      <c r="D77" s="20"/>
      <c r="E77" s="20"/>
      <c r="F77" s="20"/>
      <c r="G77" s="20"/>
      <c r="H77" s="20"/>
      <c r="I77" s="20"/>
      <c r="J77" s="20"/>
    </row>
    <row r="78" spans="2:16" ht="25.5" x14ac:dyDescent="0.2">
      <c r="B78" s="22" t="s">
        <v>8</v>
      </c>
      <c r="C78" s="22" t="s">
        <v>29</v>
      </c>
      <c r="D78" s="22" t="s">
        <v>10</v>
      </c>
      <c r="E78" s="22" t="s">
        <v>11</v>
      </c>
      <c r="F78" s="22" t="s">
        <v>12</v>
      </c>
      <c r="G78" s="22" t="s">
        <v>13</v>
      </c>
      <c r="H78" s="22" t="s">
        <v>9</v>
      </c>
    </row>
    <row r="79" spans="2:16" x14ac:dyDescent="0.2">
      <c r="B79" s="39" t="s">
        <v>61</v>
      </c>
      <c r="C79" s="33">
        <f>K24</f>
        <v>205.25900555999999</v>
      </c>
      <c r="D79" s="33">
        <v>1</v>
      </c>
      <c r="E79" s="33">
        <f t="shared" ref="E79:E84" si="7">C79+D79/1000000</f>
        <v>205.25900655999999</v>
      </c>
      <c r="F79" s="33">
        <f t="shared" ref="F79:F84" si="8">MATCH(SMALL($E$79:$E$84,D79),$E$79:$E$84,0)</f>
        <v>1</v>
      </c>
      <c r="G79" s="34" t="str">
        <f t="shared" ref="G79:G84" si="9">INDEX($B$79:$B$84,F79,1)</f>
        <v>Segment 1</v>
      </c>
      <c r="H79" s="33">
        <f t="shared" ref="H79:H84" si="10">INDEX($C$79:$C$84,F79,1)</f>
        <v>205.25900555999999</v>
      </c>
    </row>
    <row r="80" spans="2:16" x14ac:dyDescent="0.2">
      <c r="B80" s="40" t="s">
        <v>60</v>
      </c>
      <c r="C80" s="35">
        <f>L24</f>
        <v>233.56222388800001</v>
      </c>
      <c r="D80" s="35">
        <v>2</v>
      </c>
      <c r="E80" s="35">
        <f t="shared" si="7"/>
        <v>233.562225888</v>
      </c>
      <c r="F80" s="35">
        <f t="shared" si="8"/>
        <v>2</v>
      </c>
      <c r="G80" s="36" t="str">
        <f t="shared" si="9"/>
        <v>Segment 2</v>
      </c>
      <c r="H80" s="35">
        <f t="shared" si="10"/>
        <v>233.56222388800001</v>
      </c>
    </row>
    <row r="81" spans="2:21" x14ac:dyDescent="0.2">
      <c r="B81" s="40" t="s">
        <v>62</v>
      </c>
      <c r="C81" s="35">
        <f>M24</f>
        <v>718.34294811999985</v>
      </c>
      <c r="D81" s="35">
        <v>3</v>
      </c>
      <c r="E81" s="35">
        <f t="shared" si="7"/>
        <v>718.34295111999984</v>
      </c>
      <c r="F81" s="35">
        <f t="shared" si="8"/>
        <v>6</v>
      </c>
      <c r="G81" s="36" t="str">
        <f t="shared" si="9"/>
        <v>Segment 6</v>
      </c>
      <c r="H81" s="35">
        <f t="shared" si="10"/>
        <v>522.57014121600002</v>
      </c>
      <c r="U81" s="56"/>
    </row>
    <row r="82" spans="2:21" x14ac:dyDescent="0.2">
      <c r="B82" s="40" t="s">
        <v>63</v>
      </c>
      <c r="C82" s="35">
        <f>N24</f>
        <v>8411.7574648199952</v>
      </c>
      <c r="D82" s="35">
        <v>4</v>
      </c>
      <c r="E82" s="35">
        <f t="shared" si="7"/>
        <v>8411.7574688199948</v>
      </c>
      <c r="F82" s="35">
        <f t="shared" si="8"/>
        <v>3</v>
      </c>
      <c r="G82" s="36" t="str">
        <f t="shared" si="9"/>
        <v>Segment 3</v>
      </c>
      <c r="H82" s="35">
        <f t="shared" si="10"/>
        <v>718.34294811999985</v>
      </c>
    </row>
    <row r="83" spans="2:21" x14ac:dyDescent="0.2">
      <c r="B83" s="40" t="s">
        <v>64</v>
      </c>
      <c r="C83" s="35">
        <f>O24</f>
        <v>1370.4989821839997</v>
      </c>
      <c r="D83" s="35">
        <v>5</v>
      </c>
      <c r="E83" s="35">
        <f t="shared" si="7"/>
        <v>1370.4989871839998</v>
      </c>
      <c r="F83" s="35">
        <f t="shared" si="8"/>
        <v>5</v>
      </c>
      <c r="G83" s="36" t="str">
        <f t="shared" si="9"/>
        <v>Segment 5</v>
      </c>
      <c r="H83" s="35">
        <f t="shared" si="10"/>
        <v>1370.4989821839997</v>
      </c>
    </row>
    <row r="84" spans="2:21" x14ac:dyDescent="0.2">
      <c r="B84" s="41" t="s">
        <v>65</v>
      </c>
      <c r="C84" s="37">
        <f>P24</f>
        <v>522.57014121600002</v>
      </c>
      <c r="D84" s="37">
        <v>6</v>
      </c>
      <c r="E84" s="37">
        <f t="shared" si="7"/>
        <v>522.57014721600001</v>
      </c>
      <c r="F84" s="37">
        <f t="shared" si="8"/>
        <v>4</v>
      </c>
      <c r="G84" s="38" t="str">
        <f t="shared" si="9"/>
        <v>Segment 4</v>
      </c>
      <c r="H84" s="37">
        <f t="shared" si="10"/>
        <v>8411.7574648199952</v>
      </c>
    </row>
  </sheetData>
  <sortState xmlns:xlrd2="http://schemas.microsoft.com/office/spreadsheetml/2017/richdata2" ref="W6:W19">
    <sortCondition ref="W5:W19"/>
  </sortState>
  <printOptions horizontalCentered="1"/>
  <pageMargins left="0.19685039370078741" right="0.19685039370078741" top="0.39370078740157483" bottom="0.39370078740157483" header="0.19685039370078741" footer="0.19685039370078741"/>
  <pageSetup paperSize="9" scale="45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C522-8674-4ED8-A428-C1428A0A218F}">
  <sheetPr codeName="Feuil3"/>
  <dimension ref="B3:Z105"/>
  <sheetViews>
    <sheetView zoomScale="90" zoomScaleNormal="90" workbookViewId="0">
      <selection activeCell="E26" sqref="E26"/>
    </sheetView>
  </sheetViews>
  <sheetFormatPr defaultColWidth="11.42578125" defaultRowHeight="12.75" x14ac:dyDescent="0.2"/>
  <cols>
    <col min="2" max="2" width="15.140625" bestFit="1" customWidth="1"/>
    <col min="3" max="3" width="16" bestFit="1" customWidth="1"/>
    <col min="4" max="6" width="14.85546875" bestFit="1" customWidth="1"/>
    <col min="7" max="7" width="13" bestFit="1" customWidth="1"/>
    <col min="8" max="8" width="8.7109375" bestFit="1" customWidth="1"/>
    <col min="13" max="13" width="22.5703125" bestFit="1" customWidth="1"/>
    <col min="14" max="14" width="16" bestFit="1" customWidth="1"/>
    <col min="15" max="17" width="14.85546875" bestFit="1" customWidth="1"/>
    <col min="18" max="18" width="13" bestFit="1" customWidth="1"/>
    <col min="19" max="19" width="8.7109375" bestFit="1" customWidth="1"/>
  </cols>
  <sheetData>
    <row r="3" spans="2:26" x14ac:dyDescent="0.2">
      <c r="B3" s="54" t="s">
        <v>85</v>
      </c>
      <c r="C3" t="s">
        <v>28</v>
      </c>
      <c r="D3" t="s">
        <v>38</v>
      </c>
      <c r="E3" t="s">
        <v>29</v>
      </c>
      <c r="F3" t="s">
        <v>30</v>
      </c>
      <c r="G3" t="s">
        <v>31</v>
      </c>
      <c r="H3" t="s">
        <v>32</v>
      </c>
      <c r="M3" s="54" t="s">
        <v>85</v>
      </c>
      <c r="N3" t="s">
        <v>28</v>
      </c>
      <c r="O3" t="s">
        <v>38</v>
      </c>
      <c r="P3" t="s">
        <v>29</v>
      </c>
      <c r="Q3" t="s">
        <v>30</v>
      </c>
      <c r="R3" t="s">
        <v>31</v>
      </c>
      <c r="S3" t="s">
        <v>32</v>
      </c>
    </row>
    <row r="4" spans="2:26" x14ac:dyDescent="0.2">
      <c r="B4" s="55" t="s">
        <v>39</v>
      </c>
      <c r="C4" s="56">
        <v>28526655075</v>
      </c>
      <c r="D4" s="56">
        <v>25905552654</v>
      </c>
      <c r="E4" s="56">
        <v>4900874292.4200144</v>
      </c>
      <c r="F4" s="56">
        <v>4387044745.6720076</v>
      </c>
      <c r="G4" s="56">
        <v>1221</v>
      </c>
      <c r="H4" s="56">
        <v>276</v>
      </c>
      <c r="M4" s="55" t="s">
        <v>39</v>
      </c>
      <c r="N4" s="56">
        <v>28526655075</v>
      </c>
      <c r="O4" s="56">
        <v>25905552654</v>
      </c>
      <c r="P4" s="56">
        <v>4900874292.4200144</v>
      </c>
      <c r="Q4" s="56">
        <v>4387044745.6720076</v>
      </c>
      <c r="R4" s="56">
        <v>1221</v>
      </c>
      <c r="S4" s="56">
        <v>276</v>
      </c>
    </row>
    <row r="5" spans="2:26" x14ac:dyDescent="0.2">
      <c r="B5" s="57" t="s">
        <v>61</v>
      </c>
      <c r="C5" s="56">
        <v>2791586766</v>
      </c>
      <c r="D5" s="56">
        <v>4037890877</v>
      </c>
      <c r="E5" s="56">
        <v>527833075.87199998</v>
      </c>
      <c r="F5" s="56">
        <v>523121041.63199997</v>
      </c>
      <c r="G5" s="56">
        <v>69</v>
      </c>
      <c r="H5" s="56">
        <v>13</v>
      </c>
      <c r="M5" s="57" t="s">
        <v>24</v>
      </c>
      <c r="N5" s="56">
        <v>8487046924</v>
      </c>
      <c r="O5" s="56">
        <v>7842249138</v>
      </c>
      <c r="P5" s="56">
        <v>2546114077.1999965</v>
      </c>
      <c r="Q5" s="56">
        <v>2352674741.3999991</v>
      </c>
      <c r="R5" s="56">
        <v>421</v>
      </c>
      <c r="S5" s="56">
        <v>116</v>
      </c>
    </row>
    <row r="6" spans="2:26" x14ac:dyDescent="0.2">
      <c r="B6" s="57" t="s">
        <v>60</v>
      </c>
      <c r="C6" s="56">
        <v>612062370</v>
      </c>
      <c r="D6" s="56">
        <v>787644714</v>
      </c>
      <c r="E6" s="56">
        <v>62650040.000000015</v>
      </c>
      <c r="F6" s="56">
        <v>197045260.03999999</v>
      </c>
      <c r="G6" s="56">
        <v>66</v>
      </c>
      <c r="H6" s="56">
        <v>29</v>
      </c>
      <c r="K6" s="57" t="s">
        <v>24</v>
      </c>
      <c r="M6" s="57" t="s">
        <v>20</v>
      </c>
      <c r="N6" s="56">
        <v>6337780053</v>
      </c>
      <c r="O6" s="56">
        <v>5865706077</v>
      </c>
      <c r="P6" s="56">
        <v>507022404.23999977</v>
      </c>
      <c r="Q6" s="56">
        <v>469256486.15999973</v>
      </c>
      <c r="R6" s="56">
        <v>260</v>
      </c>
      <c r="S6" s="56">
        <v>244</v>
      </c>
      <c r="V6" s="57" t="s">
        <v>20</v>
      </c>
      <c r="W6" s="57" t="s">
        <v>21</v>
      </c>
      <c r="X6" s="57" t="s">
        <v>22</v>
      </c>
      <c r="Y6" s="57" t="s">
        <v>23</v>
      </c>
      <c r="Z6" s="57" t="s">
        <v>24</v>
      </c>
    </row>
    <row r="7" spans="2:26" x14ac:dyDescent="0.2">
      <c r="B7" s="57" t="s">
        <v>62</v>
      </c>
      <c r="C7" s="56">
        <v>2018563884</v>
      </c>
      <c r="D7" s="56">
        <v>945940162</v>
      </c>
      <c r="E7" s="56">
        <v>282540120.97599995</v>
      </c>
      <c r="F7" s="56">
        <v>179553313.71199998</v>
      </c>
      <c r="G7" s="56">
        <v>24</v>
      </c>
      <c r="H7" s="56">
        <v>8</v>
      </c>
      <c r="K7" s="57" t="s">
        <v>20</v>
      </c>
      <c r="M7" s="57" t="s">
        <v>21</v>
      </c>
      <c r="N7" s="56">
        <v>5335489079</v>
      </c>
      <c r="O7" s="56">
        <v>3447990023</v>
      </c>
      <c r="P7" s="56">
        <v>512206951.58400047</v>
      </c>
      <c r="Q7" s="56">
        <v>331007042.20800006</v>
      </c>
      <c r="R7" s="56">
        <v>228</v>
      </c>
      <c r="S7" s="56">
        <v>215</v>
      </c>
    </row>
    <row r="8" spans="2:26" x14ac:dyDescent="0.2">
      <c r="B8" s="57" t="s">
        <v>63</v>
      </c>
      <c r="C8" s="56">
        <v>21876496904</v>
      </c>
      <c r="D8" s="56">
        <v>19031891004</v>
      </c>
      <c r="E8" s="56">
        <v>3833133902.2120109</v>
      </c>
      <c r="F8" s="56">
        <v>3357881849.7360129</v>
      </c>
      <c r="G8" s="56">
        <v>1022</v>
      </c>
      <c r="H8" s="56">
        <v>214</v>
      </c>
      <c r="K8" s="57" t="s">
        <v>21</v>
      </c>
      <c r="M8" s="57" t="s">
        <v>22</v>
      </c>
      <c r="N8" s="56">
        <v>3397925335</v>
      </c>
      <c r="O8" s="56">
        <v>6263688144</v>
      </c>
      <c r="P8" s="56">
        <v>421342741.54000002</v>
      </c>
      <c r="Q8" s="56">
        <v>776697329.85600007</v>
      </c>
      <c r="R8" s="56">
        <v>165</v>
      </c>
      <c r="S8" s="56">
        <v>160</v>
      </c>
    </row>
    <row r="9" spans="2:26" x14ac:dyDescent="0.2">
      <c r="B9" s="57" t="s">
        <v>64</v>
      </c>
      <c r="C9" s="56">
        <v>500904804</v>
      </c>
      <c r="D9" s="56">
        <v>440730564</v>
      </c>
      <c r="E9" s="56">
        <v>50804412.719999999</v>
      </c>
      <c r="F9" s="56">
        <v>37361416.728</v>
      </c>
      <c r="G9" s="56">
        <v>10</v>
      </c>
      <c r="H9" s="56">
        <v>4</v>
      </c>
      <c r="K9" s="57" t="s">
        <v>22</v>
      </c>
      <c r="M9" s="57" t="s">
        <v>23</v>
      </c>
      <c r="N9" s="56">
        <v>4968413684</v>
      </c>
      <c r="O9" s="56">
        <v>2485919272</v>
      </c>
      <c r="P9" s="56">
        <v>914188117.85599947</v>
      </c>
      <c r="Q9" s="56">
        <v>457409146.0480001</v>
      </c>
      <c r="R9" s="56">
        <v>147</v>
      </c>
      <c r="S9" s="56">
        <v>138</v>
      </c>
    </row>
    <row r="10" spans="2:26" x14ac:dyDescent="0.2">
      <c r="B10" s="57" t="s">
        <v>65</v>
      </c>
      <c r="C10" s="56">
        <v>727040347</v>
      </c>
      <c r="D10" s="56">
        <v>661455333</v>
      </c>
      <c r="E10" s="56">
        <v>143912740.63999996</v>
      </c>
      <c r="F10" s="56">
        <v>92081863.823999986</v>
      </c>
      <c r="G10" s="56">
        <v>30</v>
      </c>
      <c r="H10" s="56">
        <v>8</v>
      </c>
      <c r="K10" s="57" t="s">
        <v>23</v>
      </c>
      <c r="M10" s="55" t="s">
        <v>40</v>
      </c>
      <c r="N10" s="56">
        <v>31166960023</v>
      </c>
      <c r="O10" s="56">
        <v>28526655075</v>
      </c>
      <c r="P10" s="56">
        <v>5202575144.9280148</v>
      </c>
      <c r="Q10" s="56">
        <v>4900874292.4200144</v>
      </c>
      <c r="R10" s="56">
        <v>1397</v>
      </c>
      <c r="S10" s="56">
        <v>321</v>
      </c>
    </row>
    <row r="11" spans="2:26" x14ac:dyDescent="0.2">
      <c r="B11" s="55" t="s">
        <v>40</v>
      </c>
      <c r="C11" s="56">
        <v>31166960023</v>
      </c>
      <c r="D11" s="56">
        <v>28526655075</v>
      </c>
      <c r="E11" s="56">
        <v>5202575144.9280148</v>
      </c>
      <c r="F11" s="56">
        <v>4900874292.4200144</v>
      </c>
      <c r="G11" s="56">
        <v>1397</v>
      </c>
      <c r="H11" s="56">
        <v>321</v>
      </c>
      <c r="M11" s="57" t="s">
        <v>24</v>
      </c>
      <c r="N11" s="56">
        <v>9832167630</v>
      </c>
      <c r="O11" s="56">
        <v>8487046924</v>
      </c>
      <c r="P11" s="56">
        <v>2949650288.9999967</v>
      </c>
      <c r="Q11" s="56">
        <v>2546114077.1999965</v>
      </c>
      <c r="R11" s="56">
        <v>498</v>
      </c>
      <c r="S11" s="56">
        <v>129</v>
      </c>
    </row>
    <row r="12" spans="2:26" x14ac:dyDescent="0.2">
      <c r="B12" s="57" t="s">
        <v>61</v>
      </c>
      <c r="C12" s="56">
        <v>259565836</v>
      </c>
      <c r="D12" s="56">
        <v>2791586766</v>
      </c>
      <c r="E12" s="56">
        <v>62371348.948000014</v>
      </c>
      <c r="F12" s="56">
        <v>527833075.87199998</v>
      </c>
      <c r="G12" s="56">
        <v>70</v>
      </c>
      <c r="H12" s="56">
        <v>13</v>
      </c>
      <c r="M12" s="57" t="s">
        <v>20</v>
      </c>
      <c r="N12" s="56">
        <v>9171667695</v>
      </c>
      <c r="O12" s="56">
        <v>6337780053</v>
      </c>
      <c r="P12" s="56">
        <v>733733415.59999955</v>
      </c>
      <c r="Q12" s="56">
        <v>507022404.23999977</v>
      </c>
      <c r="R12" s="56">
        <v>305</v>
      </c>
      <c r="S12" s="56">
        <v>297</v>
      </c>
    </row>
    <row r="13" spans="2:26" x14ac:dyDescent="0.2">
      <c r="B13" s="57" t="s">
        <v>60</v>
      </c>
      <c r="C13" s="56">
        <v>649283758</v>
      </c>
      <c r="D13" s="56">
        <v>612062370</v>
      </c>
      <c r="E13" s="56">
        <v>85132917.608000025</v>
      </c>
      <c r="F13" s="56">
        <v>62650040.000000015</v>
      </c>
      <c r="G13" s="56">
        <v>86</v>
      </c>
      <c r="H13" s="56">
        <v>34</v>
      </c>
      <c r="M13" s="57" t="s">
        <v>21</v>
      </c>
      <c r="N13" s="56">
        <v>4948506913</v>
      </c>
      <c r="O13" s="56">
        <v>5335489079</v>
      </c>
      <c r="P13" s="56">
        <v>475056663.64800012</v>
      </c>
      <c r="Q13" s="56">
        <v>512206951.58400047</v>
      </c>
      <c r="R13" s="56">
        <v>258</v>
      </c>
      <c r="S13" s="56">
        <v>236</v>
      </c>
    </row>
    <row r="14" spans="2:26" x14ac:dyDescent="0.2">
      <c r="B14" s="57" t="s">
        <v>62</v>
      </c>
      <c r="C14" s="56">
        <v>1949197454</v>
      </c>
      <c r="D14" s="56">
        <v>2018563884</v>
      </c>
      <c r="E14" s="56">
        <v>202857226.22400001</v>
      </c>
      <c r="F14" s="56">
        <v>282540120.97599995</v>
      </c>
      <c r="G14" s="56">
        <v>22</v>
      </c>
      <c r="H14" s="56">
        <v>8</v>
      </c>
      <c r="M14" s="57" t="s">
        <v>22</v>
      </c>
      <c r="N14" s="56">
        <v>4722581596</v>
      </c>
      <c r="O14" s="56">
        <v>3397925335</v>
      </c>
      <c r="P14" s="56">
        <v>585600117.90400052</v>
      </c>
      <c r="Q14" s="56">
        <v>421342741.54000002</v>
      </c>
      <c r="R14" s="56">
        <v>202</v>
      </c>
      <c r="S14" s="56">
        <v>193</v>
      </c>
    </row>
    <row r="15" spans="2:26" x14ac:dyDescent="0.2">
      <c r="B15" s="57" t="s">
        <v>63</v>
      </c>
      <c r="C15" s="56">
        <v>25471941623</v>
      </c>
      <c r="D15" s="56">
        <v>21876496904</v>
      </c>
      <c r="E15" s="56">
        <v>4513566404.8680086</v>
      </c>
      <c r="F15" s="56">
        <v>3833133902.2120109</v>
      </c>
      <c r="G15" s="56">
        <v>1167</v>
      </c>
      <c r="H15" s="56">
        <v>249</v>
      </c>
      <c r="M15" s="57" t="s">
        <v>23</v>
      </c>
      <c r="N15" s="56">
        <v>2492036189</v>
      </c>
      <c r="O15" s="56">
        <v>4968413684</v>
      </c>
      <c r="P15" s="56">
        <v>458534658.77599984</v>
      </c>
      <c r="Q15" s="56">
        <v>914188117.85599947</v>
      </c>
      <c r="R15" s="56">
        <v>134</v>
      </c>
      <c r="S15" s="56">
        <v>133</v>
      </c>
    </row>
    <row r="16" spans="2:26" x14ac:dyDescent="0.2">
      <c r="B16" s="57" t="s">
        <v>64</v>
      </c>
      <c r="C16" s="56">
        <v>993960630</v>
      </c>
      <c r="D16" s="56">
        <v>500904804</v>
      </c>
      <c r="E16" s="56">
        <v>106805364.72</v>
      </c>
      <c r="F16" s="56">
        <v>50804412.719999999</v>
      </c>
      <c r="G16" s="56">
        <v>16</v>
      </c>
      <c r="H16" s="56">
        <v>7</v>
      </c>
      <c r="M16" s="55" t="s">
        <v>41</v>
      </c>
      <c r="N16" s="56">
        <v>39578031867</v>
      </c>
      <c r="O16" s="56">
        <v>31166960023</v>
      </c>
      <c r="P16" s="56">
        <v>6517278354.2400093</v>
      </c>
      <c r="Q16" s="56">
        <v>5202575144.9280148</v>
      </c>
      <c r="R16" s="56">
        <v>1583</v>
      </c>
      <c r="S16" s="56">
        <v>368</v>
      </c>
    </row>
    <row r="17" spans="2:19" x14ac:dyDescent="0.2">
      <c r="B17" s="57" t="s">
        <v>65</v>
      </c>
      <c r="C17" s="56">
        <v>1843010722</v>
      </c>
      <c r="D17" s="56">
        <v>727040347</v>
      </c>
      <c r="E17" s="56">
        <v>231841882.55999997</v>
      </c>
      <c r="F17" s="56">
        <v>143912740.63999996</v>
      </c>
      <c r="G17" s="56">
        <v>36</v>
      </c>
      <c r="H17" s="56">
        <v>10</v>
      </c>
      <c r="M17" s="57" t="s">
        <v>24</v>
      </c>
      <c r="N17" s="56">
        <v>11753167185</v>
      </c>
      <c r="O17" s="56">
        <v>9832167630</v>
      </c>
      <c r="P17" s="56">
        <v>3525950155.4999943</v>
      </c>
      <c r="Q17" s="56">
        <v>2949650288.9999967</v>
      </c>
      <c r="R17" s="56">
        <v>575</v>
      </c>
      <c r="S17" s="56">
        <v>137</v>
      </c>
    </row>
    <row r="18" spans="2:19" x14ac:dyDescent="0.2">
      <c r="B18" s="55" t="s">
        <v>41</v>
      </c>
      <c r="C18" s="56">
        <v>39578031867</v>
      </c>
      <c r="D18" s="56">
        <v>31166960023</v>
      </c>
      <c r="E18" s="56">
        <v>6517278354.2400093</v>
      </c>
      <c r="F18" s="56">
        <v>5202575144.9280148</v>
      </c>
      <c r="G18" s="56">
        <v>1583</v>
      </c>
      <c r="H18" s="56">
        <v>368</v>
      </c>
      <c r="M18" s="57" t="s">
        <v>20</v>
      </c>
      <c r="N18" s="56">
        <v>12446497918</v>
      </c>
      <c r="O18" s="56">
        <v>9171667695</v>
      </c>
      <c r="P18" s="56">
        <v>995719833.43999982</v>
      </c>
      <c r="Q18" s="56">
        <v>733733415.59999955</v>
      </c>
      <c r="R18" s="56">
        <v>330</v>
      </c>
      <c r="S18" s="56">
        <v>325</v>
      </c>
    </row>
    <row r="19" spans="2:19" x14ac:dyDescent="0.2">
      <c r="B19" s="57" t="s">
        <v>61</v>
      </c>
      <c r="C19" s="56">
        <v>627253374</v>
      </c>
      <c r="D19" s="56">
        <v>259565836</v>
      </c>
      <c r="E19" s="56">
        <v>96926450.603999972</v>
      </c>
      <c r="F19" s="56">
        <v>62371348.948000014</v>
      </c>
      <c r="G19" s="56">
        <v>79</v>
      </c>
      <c r="H19" s="56">
        <v>13</v>
      </c>
      <c r="M19" s="57" t="s">
        <v>21</v>
      </c>
      <c r="N19" s="56">
        <v>6744809197</v>
      </c>
      <c r="O19" s="56">
        <v>4948506913</v>
      </c>
      <c r="P19" s="56">
        <v>647501682.91199934</v>
      </c>
      <c r="Q19" s="56">
        <v>475056663.64800012</v>
      </c>
      <c r="R19" s="56">
        <v>273</v>
      </c>
      <c r="S19" s="56">
        <v>265</v>
      </c>
    </row>
    <row r="20" spans="2:19" x14ac:dyDescent="0.2">
      <c r="B20" s="57" t="s">
        <v>60</v>
      </c>
      <c r="C20" s="56">
        <v>457516042</v>
      </c>
      <c r="D20" s="56">
        <v>649283758</v>
      </c>
      <c r="E20" s="56">
        <v>59594741.784000002</v>
      </c>
      <c r="F20" s="56">
        <v>85132917.608000025</v>
      </c>
      <c r="G20" s="56">
        <v>88</v>
      </c>
      <c r="H20" s="56">
        <v>42</v>
      </c>
      <c r="M20" s="57" t="s">
        <v>22</v>
      </c>
      <c r="N20" s="56">
        <v>4007798499</v>
      </c>
      <c r="O20" s="56">
        <v>4722581596</v>
      </c>
      <c r="P20" s="56">
        <v>496967013.87600005</v>
      </c>
      <c r="Q20" s="56">
        <v>585600117.90400052</v>
      </c>
      <c r="R20" s="56">
        <v>224</v>
      </c>
      <c r="S20" s="56">
        <v>208</v>
      </c>
    </row>
    <row r="21" spans="2:19" x14ac:dyDescent="0.2">
      <c r="B21" s="57" t="s">
        <v>62</v>
      </c>
      <c r="C21" s="56">
        <v>1993614550</v>
      </c>
      <c r="D21" s="56">
        <v>1949197454</v>
      </c>
      <c r="E21" s="56">
        <v>242438069.016</v>
      </c>
      <c r="F21" s="56">
        <v>202857226.22400001</v>
      </c>
      <c r="G21" s="56">
        <v>25</v>
      </c>
      <c r="H21" s="56">
        <v>10</v>
      </c>
      <c r="M21" s="57" t="s">
        <v>23</v>
      </c>
      <c r="N21" s="56">
        <v>4625759068</v>
      </c>
      <c r="O21" s="56">
        <v>2492036189</v>
      </c>
      <c r="P21" s="56">
        <v>851139668.5120002</v>
      </c>
      <c r="Q21" s="56">
        <v>458534658.77599984</v>
      </c>
      <c r="R21" s="56">
        <v>181</v>
      </c>
      <c r="S21" s="56">
        <v>173</v>
      </c>
    </row>
    <row r="22" spans="2:19" x14ac:dyDescent="0.2">
      <c r="B22" s="57" t="s">
        <v>63</v>
      </c>
      <c r="C22" s="56">
        <v>31901776945</v>
      </c>
      <c r="D22" s="56">
        <v>25471941623</v>
      </c>
      <c r="E22" s="56">
        <v>5643084522.6840096</v>
      </c>
      <c r="F22" s="56">
        <v>4513566404.8680086</v>
      </c>
      <c r="G22" s="56">
        <v>1331</v>
      </c>
      <c r="H22" s="56">
        <v>280</v>
      </c>
      <c r="M22" s="55" t="s">
        <v>42</v>
      </c>
      <c r="N22" s="56">
        <v>83038654979</v>
      </c>
      <c r="O22" s="56">
        <v>79783809966</v>
      </c>
      <c r="P22" s="56">
        <v>13833798811.607977</v>
      </c>
      <c r="Q22" s="56">
        <v>11461990765.787985</v>
      </c>
      <c r="R22" s="56">
        <v>2622</v>
      </c>
      <c r="S22" s="56">
        <v>614</v>
      </c>
    </row>
    <row r="23" spans="2:19" x14ac:dyDescent="0.2">
      <c r="B23" s="57" t="s">
        <v>64</v>
      </c>
      <c r="C23" s="56">
        <v>2631164772</v>
      </c>
      <c r="D23" s="56">
        <v>993960630</v>
      </c>
      <c r="E23" s="56">
        <v>280442471.40000004</v>
      </c>
      <c r="F23" s="56">
        <v>106805364.72</v>
      </c>
      <c r="G23" s="56">
        <v>29</v>
      </c>
      <c r="H23" s="56">
        <v>13</v>
      </c>
      <c r="M23" s="57" t="s">
        <v>19</v>
      </c>
      <c r="N23" s="56"/>
      <c r="O23" s="56">
        <v>20366191136</v>
      </c>
      <c r="P23" s="56"/>
      <c r="Q23" s="56">
        <v>1221971468.1600039</v>
      </c>
      <c r="R23" s="56"/>
      <c r="S23" s="56"/>
    </row>
    <row r="24" spans="2:19" x14ac:dyDescent="0.2">
      <c r="B24" s="57" t="s">
        <v>65</v>
      </c>
      <c r="C24" s="56">
        <v>1966706184</v>
      </c>
      <c r="D24" s="56">
        <v>1843010722</v>
      </c>
      <c r="E24" s="56">
        <v>194792098.752</v>
      </c>
      <c r="F24" s="56">
        <v>231841882.55999997</v>
      </c>
      <c r="G24" s="56">
        <v>31</v>
      </c>
      <c r="H24" s="56">
        <v>10</v>
      </c>
      <c r="M24" s="57" t="s">
        <v>24</v>
      </c>
      <c r="N24" s="56">
        <v>24536129357</v>
      </c>
      <c r="O24" s="56">
        <v>18314541009</v>
      </c>
      <c r="P24" s="56">
        <v>7360838807.0999823</v>
      </c>
      <c r="Q24" s="56">
        <v>5494362302.6999826</v>
      </c>
      <c r="R24" s="56">
        <v>1032</v>
      </c>
      <c r="S24" s="56">
        <v>236</v>
      </c>
    </row>
    <row r="25" spans="2:19" x14ac:dyDescent="0.2">
      <c r="B25" s="55" t="s">
        <v>42</v>
      </c>
      <c r="C25" s="56">
        <v>83038654979</v>
      </c>
      <c r="D25" s="56">
        <v>79783809966</v>
      </c>
      <c r="E25" s="56">
        <v>13833798811.607977</v>
      </c>
      <c r="F25" s="56">
        <v>11461990765.787985</v>
      </c>
      <c r="G25" s="56">
        <v>2622</v>
      </c>
      <c r="H25" s="56">
        <v>614</v>
      </c>
      <c r="M25" s="57" t="s">
        <v>20</v>
      </c>
      <c r="N25" s="56">
        <v>31099654875</v>
      </c>
      <c r="O25" s="56">
        <v>20428991339</v>
      </c>
      <c r="P25" s="56">
        <v>2487972390</v>
      </c>
      <c r="Q25" s="56">
        <v>1634319307.1199989</v>
      </c>
      <c r="R25" s="56">
        <v>899</v>
      </c>
      <c r="S25" s="56">
        <v>554</v>
      </c>
    </row>
    <row r="26" spans="2:19" x14ac:dyDescent="0.2">
      <c r="B26" s="57" t="s">
        <v>61</v>
      </c>
      <c r="C26" s="56">
        <v>1269626528</v>
      </c>
      <c r="D26" s="56">
        <v>1196777958</v>
      </c>
      <c r="E26" s="56">
        <v>282453830.76800001</v>
      </c>
      <c r="F26" s="56">
        <v>205259005.56</v>
      </c>
      <c r="G26" s="56">
        <v>116</v>
      </c>
      <c r="H26" s="56">
        <v>21</v>
      </c>
      <c r="M26" s="57" t="s">
        <v>22</v>
      </c>
      <c r="N26" s="56">
        <v>17619010049</v>
      </c>
      <c r="O26" s="56">
        <v>11544903748</v>
      </c>
      <c r="P26" s="56">
        <v>2184757246.0759997</v>
      </c>
      <c r="Q26" s="56">
        <v>1431568064.7520015</v>
      </c>
      <c r="R26" s="56">
        <v>389</v>
      </c>
      <c r="S26" s="56">
        <v>380</v>
      </c>
    </row>
    <row r="27" spans="2:19" x14ac:dyDescent="0.2">
      <c r="B27" s="57" t="s">
        <v>60</v>
      </c>
      <c r="C27" s="56">
        <v>2810745198</v>
      </c>
      <c r="D27" s="56">
        <v>2549472084</v>
      </c>
      <c r="E27" s="56">
        <v>331447386.34400004</v>
      </c>
      <c r="F27" s="56">
        <v>233562223.88800001</v>
      </c>
      <c r="G27" s="56">
        <v>130</v>
      </c>
      <c r="H27" s="56">
        <v>56</v>
      </c>
      <c r="M27" s="57" t="s">
        <v>23</v>
      </c>
      <c r="N27" s="56">
        <v>9783860698</v>
      </c>
      <c r="O27" s="56">
        <v>9129182734</v>
      </c>
      <c r="P27" s="56">
        <v>1800230368.4320016</v>
      </c>
      <c r="Q27" s="56">
        <v>1679769623.0560012</v>
      </c>
      <c r="R27" s="56">
        <v>302</v>
      </c>
      <c r="S27" s="56">
        <v>282</v>
      </c>
    </row>
    <row r="28" spans="2:19" x14ac:dyDescent="0.2">
      <c r="B28" s="57" t="s">
        <v>62</v>
      </c>
      <c r="C28" s="56">
        <v>6616034907</v>
      </c>
      <c r="D28" s="56">
        <v>6972012938</v>
      </c>
      <c r="E28" s="56">
        <v>896878817.71200013</v>
      </c>
      <c r="F28" s="56">
        <v>718342948.11999989</v>
      </c>
      <c r="G28" s="56">
        <v>53</v>
      </c>
      <c r="H28" s="56">
        <v>19</v>
      </c>
      <c r="M28" s="55" t="s">
        <v>43</v>
      </c>
      <c r="N28" s="56">
        <v>18835091761</v>
      </c>
      <c r="O28" s="56">
        <v>17558129114</v>
      </c>
      <c r="P28" s="56">
        <v>3186611966.7559986</v>
      </c>
      <c r="Q28" s="56">
        <v>2602126289.6559992</v>
      </c>
      <c r="R28" s="56">
        <v>450</v>
      </c>
      <c r="S28" s="56">
        <v>140</v>
      </c>
    </row>
    <row r="29" spans="2:19" x14ac:dyDescent="0.2">
      <c r="B29" s="57" t="s">
        <v>63</v>
      </c>
      <c r="C29" s="56">
        <v>50388586429</v>
      </c>
      <c r="D29" s="56">
        <v>50620649456</v>
      </c>
      <c r="E29" s="56">
        <v>9433374426.9040241</v>
      </c>
      <c r="F29" s="56">
        <v>8411757464.8199959</v>
      </c>
      <c r="G29" s="56">
        <v>2156</v>
      </c>
      <c r="H29" s="56">
        <v>462</v>
      </c>
      <c r="M29" s="57" t="s">
        <v>19</v>
      </c>
      <c r="N29" s="56"/>
      <c r="O29" s="56">
        <v>3287024993</v>
      </c>
      <c r="P29" s="56"/>
      <c r="Q29" s="56">
        <v>197221499.58000001</v>
      </c>
      <c r="R29" s="56"/>
      <c r="S29" s="56"/>
    </row>
    <row r="30" spans="2:19" x14ac:dyDescent="0.2">
      <c r="B30" s="57" t="s">
        <v>64</v>
      </c>
      <c r="C30" s="56">
        <v>16770474577</v>
      </c>
      <c r="D30" s="56">
        <v>13789298482</v>
      </c>
      <c r="E30" s="56">
        <v>2043942231.9919994</v>
      </c>
      <c r="F30" s="56">
        <v>1370498982.1839998</v>
      </c>
      <c r="G30" s="56">
        <v>121</v>
      </c>
      <c r="H30" s="56">
        <v>40</v>
      </c>
      <c r="M30" s="57" t="s">
        <v>24</v>
      </c>
      <c r="N30" s="56">
        <v>6270204696</v>
      </c>
      <c r="O30" s="56">
        <v>3636958907</v>
      </c>
      <c r="P30" s="56">
        <v>1881061408.8000004</v>
      </c>
      <c r="Q30" s="56">
        <v>1091087672.1000006</v>
      </c>
      <c r="R30" s="56">
        <v>111</v>
      </c>
      <c r="S30" s="56">
        <v>46</v>
      </c>
    </row>
    <row r="31" spans="2:19" x14ac:dyDescent="0.2">
      <c r="B31" s="57" t="s">
        <v>65</v>
      </c>
      <c r="C31" s="56">
        <v>5183187340</v>
      </c>
      <c r="D31" s="56">
        <v>4655599048</v>
      </c>
      <c r="E31" s="56">
        <v>845702117.88799989</v>
      </c>
      <c r="F31" s="56">
        <v>522570141.21600008</v>
      </c>
      <c r="G31" s="56">
        <v>46</v>
      </c>
      <c r="H31" s="56">
        <v>16</v>
      </c>
      <c r="M31" s="57" t="s">
        <v>20</v>
      </c>
      <c r="N31" s="56">
        <v>6792890326</v>
      </c>
      <c r="O31" s="56">
        <v>5389342995</v>
      </c>
      <c r="P31" s="56">
        <v>543431226.08000028</v>
      </c>
      <c r="Q31" s="56">
        <v>431147439.60000002</v>
      </c>
      <c r="R31" s="56">
        <v>231</v>
      </c>
      <c r="S31" s="56">
        <v>131</v>
      </c>
    </row>
    <row r="32" spans="2:19" x14ac:dyDescent="0.2">
      <c r="B32" s="55" t="s">
        <v>43</v>
      </c>
      <c r="C32" s="56">
        <v>18835091761</v>
      </c>
      <c r="D32" s="56">
        <v>17558129114</v>
      </c>
      <c r="E32" s="56">
        <v>3186611966.7559986</v>
      </c>
      <c r="F32" s="56">
        <v>2602126289.6559992</v>
      </c>
      <c r="G32" s="56">
        <v>450</v>
      </c>
      <c r="H32" s="56">
        <v>140</v>
      </c>
      <c r="M32" s="57" t="s">
        <v>22</v>
      </c>
      <c r="N32" s="56">
        <v>4998801135</v>
      </c>
      <c r="O32" s="56">
        <v>1372898832</v>
      </c>
      <c r="P32" s="56">
        <v>619851340.74000001</v>
      </c>
      <c r="Q32" s="56">
        <v>170239455.16800001</v>
      </c>
      <c r="R32" s="56">
        <v>62</v>
      </c>
      <c r="S32" s="56">
        <v>62</v>
      </c>
    </row>
    <row r="33" spans="2:19" x14ac:dyDescent="0.2">
      <c r="B33" s="57" t="s">
        <v>61</v>
      </c>
      <c r="C33" s="56">
        <v>109970426</v>
      </c>
      <c r="D33" s="56">
        <v>60785868</v>
      </c>
      <c r="E33" s="56">
        <v>12448357.896</v>
      </c>
      <c r="F33" s="56">
        <v>5565705.1279999996</v>
      </c>
      <c r="G33" s="56">
        <v>15</v>
      </c>
      <c r="H33" s="56">
        <v>8</v>
      </c>
      <c r="M33" s="57" t="s">
        <v>23</v>
      </c>
      <c r="N33" s="56">
        <v>773195604</v>
      </c>
      <c r="O33" s="56">
        <v>3871903387</v>
      </c>
      <c r="P33" s="56">
        <v>142267991.13599998</v>
      </c>
      <c r="Q33" s="56">
        <v>712430223.20799994</v>
      </c>
      <c r="R33" s="56">
        <v>46</v>
      </c>
      <c r="S33" s="56">
        <v>45</v>
      </c>
    </row>
    <row r="34" spans="2:19" x14ac:dyDescent="0.2">
      <c r="B34" s="57" t="s">
        <v>60</v>
      </c>
      <c r="C34" s="56">
        <v>812230790</v>
      </c>
      <c r="D34" s="56">
        <v>1125007198</v>
      </c>
      <c r="E34" s="56">
        <v>79830862.671999991</v>
      </c>
      <c r="F34" s="56">
        <v>294472509.49599981</v>
      </c>
      <c r="G34" s="56">
        <v>29</v>
      </c>
      <c r="H34" s="56">
        <v>13</v>
      </c>
      <c r="M34" s="55" t="s">
        <v>44</v>
      </c>
      <c r="N34" s="56">
        <v>16198776172</v>
      </c>
      <c r="O34" s="56">
        <v>22231742939</v>
      </c>
      <c r="P34" s="56">
        <v>2797189488.3440037</v>
      </c>
      <c r="Q34" s="56">
        <v>3885368261.4160028</v>
      </c>
      <c r="R34" s="56">
        <v>670</v>
      </c>
      <c r="S34" s="56">
        <v>176</v>
      </c>
    </row>
    <row r="35" spans="2:19" x14ac:dyDescent="0.2">
      <c r="B35" s="57" t="s">
        <v>62</v>
      </c>
      <c r="C35" s="56">
        <v>105918336</v>
      </c>
      <c r="D35" s="56">
        <v>105909696</v>
      </c>
      <c r="E35" s="56">
        <v>8473466.879999999</v>
      </c>
      <c r="F35" s="56">
        <v>6354581.7599999998</v>
      </c>
      <c r="G35" s="56">
        <v>2</v>
      </c>
      <c r="H35" s="56">
        <v>1</v>
      </c>
      <c r="M35" s="57" t="s">
        <v>24</v>
      </c>
      <c r="N35" s="56">
        <v>5285739865</v>
      </c>
      <c r="O35" s="56">
        <v>6769257144</v>
      </c>
      <c r="P35" s="56">
        <v>1585721959.5000012</v>
      </c>
      <c r="Q35" s="56">
        <v>2030777143.2000005</v>
      </c>
      <c r="R35" s="56">
        <v>180</v>
      </c>
      <c r="S35" s="56">
        <v>57</v>
      </c>
    </row>
    <row r="36" spans="2:19" x14ac:dyDescent="0.2">
      <c r="B36" s="57" t="s">
        <v>63</v>
      </c>
      <c r="C36" s="56">
        <v>13143893363</v>
      </c>
      <c r="D36" s="56">
        <v>11436325112</v>
      </c>
      <c r="E36" s="56">
        <v>1920223295.8519995</v>
      </c>
      <c r="F36" s="56">
        <v>1525537347.112</v>
      </c>
      <c r="G36" s="56">
        <v>387</v>
      </c>
      <c r="H36" s="56">
        <v>111</v>
      </c>
      <c r="M36" s="57" t="s">
        <v>20</v>
      </c>
      <c r="N36" s="56">
        <v>2746347765</v>
      </c>
      <c r="O36" s="56">
        <v>4139942786</v>
      </c>
      <c r="P36" s="56">
        <v>219707821.19999999</v>
      </c>
      <c r="Q36" s="56">
        <v>331195422.87999994</v>
      </c>
      <c r="R36" s="56">
        <v>171</v>
      </c>
      <c r="S36" s="56">
        <v>161</v>
      </c>
    </row>
    <row r="37" spans="2:19" x14ac:dyDescent="0.2">
      <c r="B37" s="57" t="s">
        <v>65</v>
      </c>
      <c r="C37" s="56">
        <v>4663078846</v>
      </c>
      <c r="D37" s="56">
        <v>4830101240</v>
      </c>
      <c r="E37" s="56">
        <v>1165635983.4559996</v>
      </c>
      <c r="F37" s="56">
        <v>770196146.15999997</v>
      </c>
      <c r="G37" s="56">
        <v>17</v>
      </c>
      <c r="H37" s="56">
        <v>7</v>
      </c>
      <c r="M37" s="57" t="s">
        <v>21</v>
      </c>
      <c r="N37" s="56">
        <v>3852717568</v>
      </c>
      <c r="O37" s="56">
        <v>6363093390</v>
      </c>
      <c r="P37" s="56">
        <v>369860886.52800006</v>
      </c>
      <c r="Q37" s="56">
        <v>610856965.43999982</v>
      </c>
      <c r="R37" s="56">
        <v>136</v>
      </c>
      <c r="S37" s="56">
        <v>127</v>
      </c>
    </row>
    <row r="38" spans="2:19" x14ac:dyDescent="0.2">
      <c r="B38" s="55" t="s">
        <v>44</v>
      </c>
      <c r="C38" s="56">
        <v>16198776172</v>
      </c>
      <c r="D38" s="56">
        <v>22231742939</v>
      </c>
      <c r="E38" s="56">
        <v>2797189488.3440037</v>
      </c>
      <c r="F38" s="56">
        <v>3885368261.4160028</v>
      </c>
      <c r="G38" s="56">
        <v>670</v>
      </c>
      <c r="H38" s="56">
        <v>176</v>
      </c>
      <c r="M38" s="57" t="s">
        <v>22</v>
      </c>
      <c r="N38" s="56">
        <v>2864530635</v>
      </c>
      <c r="O38" s="56"/>
      <c r="P38" s="56">
        <v>355201798.74000007</v>
      </c>
      <c r="Q38" s="56"/>
      <c r="R38" s="56">
        <v>111</v>
      </c>
      <c r="S38" s="56">
        <v>100</v>
      </c>
    </row>
    <row r="39" spans="2:19" x14ac:dyDescent="0.2">
      <c r="B39" s="57" t="s">
        <v>61</v>
      </c>
      <c r="C39" s="56">
        <v>183847948</v>
      </c>
      <c r="D39" s="56">
        <v>388870750</v>
      </c>
      <c r="E39" s="56">
        <v>29015149.632000003</v>
      </c>
      <c r="F39" s="56">
        <v>38449908.175999999</v>
      </c>
      <c r="G39" s="56">
        <v>35</v>
      </c>
      <c r="H39" s="56">
        <v>12</v>
      </c>
      <c r="M39" s="57" t="s">
        <v>23</v>
      </c>
      <c r="N39" s="56">
        <v>1449440339</v>
      </c>
      <c r="O39" s="56">
        <v>4959449619</v>
      </c>
      <c r="P39" s="56">
        <v>266697022.3759999</v>
      </c>
      <c r="Q39" s="56">
        <v>912538729.89599991</v>
      </c>
      <c r="R39" s="56">
        <v>72</v>
      </c>
      <c r="S39" s="56">
        <v>71</v>
      </c>
    </row>
    <row r="40" spans="2:19" x14ac:dyDescent="0.2">
      <c r="B40" s="57" t="s">
        <v>60</v>
      </c>
      <c r="C40" s="56">
        <v>649447082</v>
      </c>
      <c r="D40" s="56">
        <v>649576412</v>
      </c>
      <c r="E40" s="56">
        <v>84916265.152000025</v>
      </c>
      <c r="F40" s="56">
        <v>63486013.919999994</v>
      </c>
      <c r="G40" s="56">
        <v>32</v>
      </c>
      <c r="H40" s="56">
        <v>10</v>
      </c>
      <c r="M40" s="55" t="s">
        <v>45</v>
      </c>
      <c r="N40" s="56">
        <v>20422167699</v>
      </c>
      <c r="O40" s="56">
        <v>16198776172</v>
      </c>
      <c r="P40" s="56">
        <v>3156157872.2360024</v>
      </c>
      <c r="Q40" s="56">
        <v>2797189488.3440037</v>
      </c>
      <c r="R40" s="56">
        <v>798</v>
      </c>
      <c r="S40" s="56">
        <v>196</v>
      </c>
    </row>
    <row r="41" spans="2:19" x14ac:dyDescent="0.2">
      <c r="B41" s="57" t="s">
        <v>62</v>
      </c>
      <c r="C41" s="56">
        <v>592549260</v>
      </c>
      <c r="D41" s="56">
        <v>566780928</v>
      </c>
      <c r="E41" s="56">
        <v>65792730.816</v>
      </c>
      <c r="F41" s="56">
        <v>47037167.615999997</v>
      </c>
      <c r="G41" s="56">
        <v>9</v>
      </c>
      <c r="H41" s="56">
        <v>4</v>
      </c>
      <c r="M41" s="57" t="s">
        <v>24</v>
      </c>
      <c r="N41" s="56">
        <v>4766263439</v>
      </c>
      <c r="O41" s="56">
        <v>5285739865</v>
      </c>
      <c r="P41" s="56">
        <v>1429879031.7000003</v>
      </c>
      <c r="Q41" s="56">
        <v>1585721959.5000012</v>
      </c>
      <c r="R41" s="56">
        <v>232</v>
      </c>
      <c r="S41" s="56">
        <v>72</v>
      </c>
    </row>
    <row r="42" spans="2:19" x14ac:dyDescent="0.2">
      <c r="B42" s="57" t="s">
        <v>63</v>
      </c>
      <c r="C42" s="56">
        <v>12950967378</v>
      </c>
      <c r="D42" s="56">
        <v>14707752257</v>
      </c>
      <c r="E42" s="56">
        <v>2427763536.3680029</v>
      </c>
      <c r="F42" s="56">
        <v>2423579049.3120022</v>
      </c>
      <c r="G42" s="56">
        <v>580</v>
      </c>
      <c r="H42" s="56">
        <v>144</v>
      </c>
      <c r="M42" s="57" t="s">
        <v>20</v>
      </c>
      <c r="N42" s="56">
        <v>6961101864</v>
      </c>
      <c r="O42" s="56">
        <v>2746347765</v>
      </c>
      <c r="P42" s="56">
        <v>556888149.11999977</v>
      </c>
      <c r="Q42" s="56">
        <v>219707821.19999999</v>
      </c>
      <c r="R42" s="56">
        <v>192</v>
      </c>
      <c r="S42" s="56">
        <v>176</v>
      </c>
    </row>
    <row r="43" spans="2:19" x14ac:dyDescent="0.2">
      <c r="B43" s="57" t="s">
        <v>65</v>
      </c>
      <c r="C43" s="56">
        <v>1821964504</v>
      </c>
      <c r="D43" s="56">
        <v>5918762592</v>
      </c>
      <c r="E43" s="56">
        <v>189701806.37600002</v>
      </c>
      <c r="F43" s="56">
        <v>1312816122.3920007</v>
      </c>
      <c r="G43" s="56">
        <v>14</v>
      </c>
      <c r="H43" s="56">
        <v>6</v>
      </c>
      <c r="M43" s="57" t="s">
        <v>21</v>
      </c>
      <c r="N43" s="56">
        <v>2670748406</v>
      </c>
      <c r="O43" s="56">
        <v>3852717568</v>
      </c>
      <c r="P43" s="56">
        <v>256391846.97600007</v>
      </c>
      <c r="Q43" s="56">
        <v>369860886.52800006</v>
      </c>
      <c r="R43" s="56">
        <v>154</v>
      </c>
      <c r="S43" s="56">
        <v>147</v>
      </c>
    </row>
    <row r="44" spans="2:19" x14ac:dyDescent="0.2">
      <c r="B44" s="55" t="s">
        <v>45</v>
      </c>
      <c r="C44" s="56">
        <v>20422167699</v>
      </c>
      <c r="D44" s="56">
        <v>16198776172</v>
      </c>
      <c r="E44" s="56">
        <v>3156157872.2360024</v>
      </c>
      <c r="F44" s="56">
        <v>2797189488.3440037</v>
      </c>
      <c r="G44" s="56">
        <v>798</v>
      </c>
      <c r="H44" s="56">
        <v>196</v>
      </c>
      <c r="M44" s="57" t="s">
        <v>22</v>
      </c>
      <c r="N44" s="56">
        <v>3257118162</v>
      </c>
      <c r="O44" s="56">
        <v>2864530635</v>
      </c>
      <c r="P44" s="56">
        <v>403882652.088</v>
      </c>
      <c r="Q44" s="56">
        <v>355201798.74000007</v>
      </c>
      <c r="R44" s="56">
        <v>118</v>
      </c>
      <c r="S44" s="56">
        <v>111</v>
      </c>
    </row>
    <row r="45" spans="2:19" x14ac:dyDescent="0.2">
      <c r="B45" s="57" t="s">
        <v>61</v>
      </c>
      <c r="C45" s="56">
        <v>3983144924</v>
      </c>
      <c r="D45" s="56">
        <v>183847948</v>
      </c>
      <c r="E45" s="56">
        <v>337327902.87199998</v>
      </c>
      <c r="F45" s="56">
        <v>29015149.632000003</v>
      </c>
      <c r="G45" s="56">
        <v>45</v>
      </c>
      <c r="H45" s="56">
        <v>13</v>
      </c>
      <c r="M45" s="57" t="s">
        <v>23</v>
      </c>
      <c r="N45" s="56">
        <v>2766935828</v>
      </c>
      <c r="O45" s="56">
        <v>1449440339</v>
      </c>
      <c r="P45" s="56">
        <v>509116192.35199988</v>
      </c>
      <c r="Q45" s="56">
        <v>266697022.3759999</v>
      </c>
      <c r="R45" s="56">
        <v>102</v>
      </c>
      <c r="S45" s="56">
        <v>91</v>
      </c>
    </row>
    <row r="46" spans="2:19" x14ac:dyDescent="0.2">
      <c r="B46" s="57" t="s">
        <v>60</v>
      </c>
      <c r="C46" s="56">
        <v>742847344</v>
      </c>
      <c r="D46" s="56">
        <v>649447082</v>
      </c>
      <c r="E46" s="56">
        <v>134260866.03999999</v>
      </c>
      <c r="F46" s="56">
        <v>84916265.152000025</v>
      </c>
      <c r="G46" s="56">
        <v>37</v>
      </c>
      <c r="H46" s="56">
        <v>15</v>
      </c>
      <c r="M46" s="55" t="s">
        <v>46</v>
      </c>
      <c r="N46" s="56">
        <v>22257403529</v>
      </c>
      <c r="O46" s="56">
        <v>20422167699</v>
      </c>
      <c r="P46" s="56">
        <v>3761065304.968008</v>
      </c>
      <c r="Q46" s="56">
        <v>3156157872.2360024</v>
      </c>
      <c r="R46" s="56">
        <v>922</v>
      </c>
      <c r="S46" s="56">
        <v>212</v>
      </c>
    </row>
    <row r="47" spans="2:19" x14ac:dyDescent="0.2">
      <c r="B47" s="57" t="s">
        <v>62</v>
      </c>
      <c r="C47" s="56">
        <v>602902692</v>
      </c>
      <c r="D47" s="56">
        <v>592549260</v>
      </c>
      <c r="E47" s="56">
        <v>68891176.512000009</v>
      </c>
      <c r="F47" s="56">
        <v>65792730.816</v>
      </c>
      <c r="G47" s="56">
        <v>11</v>
      </c>
      <c r="H47" s="56">
        <v>4</v>
      </c>
      <c r="M47" s="57" t="s">
        <v>24</v>
      </c>
      <c r="N47" s="56">
        <v>6565841872</v>
      </c>
      <c r="O47" s="56">
        <v>4766263439</v>
      </c>
      <c r="P47" s="56">
        <v>1969752561.5999999</v>
      </c>
      <c r="Q47" s="56">
        <v>1429879031.7000003</v>
      </c>
      <c r="R47" s="56">
        <v>294</v>
      </c>
      <c r="S47" s="56">
        <v>83</v>
      </c>
    </row>
    <row r="48" spans="2:19" x14ac:dyDescent="0.2">
      <c r="B48" s="57" t="s">
        <v>63</v>
      </c>
      <c r="C48" s="56">
        <v>13090156313</v>
      </c>
      <c r="D48" s="56">
        <v>12950967378</v>
      </c>
      <c r="E48" s="56">
        <v>2346477630.7240024</v>
      </c>
      <c r="F48" s="56">
        <v>2427763536.3680029</v>
      </c>
      <c r="G48" s="56">
        <v>675</v>
      </c>
      <c r="H48" s="56">
        <v>155</v>
      </c>
      <c r="M48" s="57" t="s">
        <v>20</v>
      </c>
      <c r="N48" s="56">
        <v>3701179279</v>
      </c>
      <c r="O48" s="56">
        <v>6961101864</v>
      </c>
      <c r="P48" s="56">
        <v>296094342.32000005</v>
      </c>
      <c r="Q48" s="56">
        <v>556888149.11999977</v>
      </c>
      <c r="R48" s="56">
        <v>201</v>
      </c>
      <c r="S48" s="56">
        <v>195</v>
      </c>
    </row>
    <row r="49" spans="2:19" x14ac:dyDescent="0.2">
      <c r="B49" s="57" t="s">
        <v>64</v>
      </c>
      <c r="C49" s="56">
        <v>12642</v>
      </c>
      <c r="D49" s="56"/>
      <c r="E49" s="56">
        <v>1011.36</v>
      </c>
      <c r="F49" s="56"/>
      <c r="G49" s="56">
        <v>1</v>
      </c>
      <c r="H49" s="56">
        <v>1</v>
      </c>
      <c r="M49" s="57" t="s">
        <v>21</v>
      </c>
      <c r="N49" s="56">
        <v>6337061788</v>
      </c>
      <c r="O49" s="56">
        <v>2670748406</v>
      </c>
      <c r="P49" s="56">
        <v>608357931.64799869</v>
      </c>
      <c r="Q49" s="56">
        <v>256391846.97600007</v>
      </c>
      <c r="R49" s="56">
        <v>194</v>
      </c>
      <c r="S49" s="56">
        <v>174</v>
      </c>
    </row>
    <row r="50" spans="2:19" x14ac:dyDescent="0.2">
      <c r="B50" s="57" t="s">
        <v>65</v>
      </c>
      <c r="C50" s="56">
        <v>2003103784</v>
      </c>
      <c r="D50" s="56">
        <v>1821964504</v>
      </c>
      <c r="E50" s="56">
        <v>269199284.72799999</v>
      </c>
      <c r="F50" s="56">
        <v>189701806.37600002</v>
      </c>
      <c r="G50" s="56">
        <v>29</v>
      </c>
      <c r="H50" s="56">
        <v>8</v>
      </c>
      <c r="M50" s="57" t="s">
        <v>22</v>
      </c>
      <c r="N50" s="56">
        <v>2555841986</v>
      </c>
      <c r="O50" s="56">
        <v>3257118162</v>
      </c>
      <c r="P50" s="56">
        <v>316924406.26400018</v>
      </c>
      <c r="Q50" s="56">
        <v>403882652.088</v>
      </c>
      <c r="R50" s="56">
        <v>135</v>
      </c>
      <c r="S50" s="56">
        <v>130</v>
      </c>
    </row>
    <row r="51" spans="2:19" x14ac:dyDescent="0.2">
      <c r="B51" s="55" t="s">
        <v>46</v>
      </c>
      <c r="C51" s="56">
        <v>22257403529</v>
      </c>
      <c r="D51" s="56">
        <v>20422167699</v>
      </c>
      <c r="E51" s="56">
        <v>3761065304.968008</v>
      </c>
      <c r="F51" s="56">
        <v>3156157872.2360024</v>
      </c>
      <c r="G51" s="56">
        <v>922</v>
      </c>
      <c r="H51" s="56">
        <v>212</v>
      </c>
      <c r="M51" s="57" t="s">
        <v>23</v>
      </c>
      <c r="N51" s="56">
        <v>3097478604</v>
      </c>
      <c r="O51" s="56">
        <v>2766935828</v>
      </c>
      <c r="P51" s="56">
        <v>569936063.13600004</v>
      </c>
      <c r="Q51" s="56">
        <v>509116192.35199988</v>
      </c>
      <c r="R51" s="56">
        <v>98</v>
      </c>
      <c r="S51" s="56">
        <v>95</v>
      </c>
    </row>
    <row r="52" spans="2:19" x14ac:dyDescent="0.2">
      <c r="B52" s="57" t="s">
        <v>61</v>
      </c>
      <c r="C52" s="56">
        <v>4003333996</v>
      </c>
      <c r="D52" s="56">
        <v>3983144924</v>
      </c>
      <c r="E52" s="56">
        <v>408207310.12</v>
      </c>
      <c r="F52" s="56">
        <v>337327902.87199998</v>
      </c>
      <c r="G52" s="56">
        <v>53</v>
      </c>
      <c r="H52" s="56">
        <v>13</v>
      </c>
      <c r="M52" s="55" t="s">
        <v>47</v>
      </c>
      <c r="N52" s="56">
        <v>68722623753</v>
      </c>
      <c r="O52" s="56">
        <v>49388709579</v>
      </c>
      <c r="P52" s="56">
        <v>10133758846.135986</v>
      </c>
      <c r="Q52" s="56">
        <v>7860360645.1280003</v>
      </c>
      <c r="R52" s="56">
        <v>2153</v>
      </c>
      <c r="S52" s="56">
        <v>524</v>
      </c>
    </row>
    <row r="53" spans="2:19" x14ac:dyDescent="0.2">
      <c r="B53" s="57" t="s">
        <v>60</v>
      </c>
      <c r="C53" s="56">
        <v>713503680</v>
      </c>
      <c r="D53" s="56">
        <v>742847344</v>
      </c>
      <c r="E53" s="56">
        <v>187885318.17600003</v>
      </c>
      <c r="F53" s="56">
        <v>134260866.03999999</v>
      </c>
      <c r="G53" s="56">
        <v>47</v>
      </c>
      <c r="H53" s="56">
        <v>19</v>
      </c>
      <c r="M53" s="57" t="s">
        <v>24</v>
      </c>
      <c r="N53" s="56">
        <v>15556214978</v>
      </c>
      <c r="O53" s="56">
        <v>14511105667</v>
      </c>
      <c r="P53" s="56">
        <v>4666864493.3999901</v>
      </c>
      <c r="Q53" s="56">
        <v>4353331700.0999899</v>
      </c>
      <c r="R53" s="56">
        <v>780</v>
      </c>
      <c r="S53" s="56">
        <v>179</v>
      </c>
    </row>
    <row r="54" spans="2:19" x14ac:dyDescent="0.2">
      <c r="B54" s="57" t="s">
        <v>62</v>
      </c>
      <c r="C54" s="56">
        <v>779761848</v>
      </c>
      <c r="D54" s="56">
        <v>602902692</v>
      </c>
      <c r="E54" s="56">
        <v>113250251.52</v>
      </c>
      <c r="F54" s="56">
        <v>68891176.512000009</v>
      </c>
      <c r="G54" s="56">
        <v>17</v>
      </c>
      <c r="H54" s="56">
        <v>6</v>
      </c>
      <c r="M54" s="57" t="s">
        <v>20</v>
      </c>
      <c r="N54" s="56">
        <v>23751980225</v>
      </c>
      <c r="O54" s="56">
        <v>14670797880</v>
      </c>
      <c r="P54" s="56">
        <v>1900158417.9999993</v>
      </c>
      <c r="Q54" s="56">
        <v>1173663830.3999984</v>
      </c>
      <c r="R54" s="56">
        <v>489</v>
      </c>
      <c r="S54" s="56">
        <v>475</v>
      </c>
    </row>
    <row r="55" spans="2:19" x14ac:dyDescent="0.2">
      <c r="B55" s="57" t="s">
        <v>63</v>
      </c>
      <c r="C55" s="56">
        <v>15072063809</v>
      </c>
      <c r="D55" s="56">
        <v>13090156313</v>
      </c>
      <c r="E55" s="56">
        <v>2804375239.6960039</v>
      </c>
      <c r="F55" s="56">
        <v>2346477630.7240024</v>
      </c>
      <c r="G55" s="56">
        <v>774</v>
      </c>
      <c r="H55" s="56">
        <v>164</v>
      </c>
      <c r="M55" s="57" t="s">
        <v>21</v>
      </c>
      <c r="N55" s="56">
        <v>13508348488</v>
      </c>
      <c r="O55" s="56">
        <v>11586743520</v>
      </c>
      <c r="P55" s="56">
        <v>1296801454.8479972</v>
      </c>
      <c r="Q55" s="56">
        <v>1112327377.9199994</v>
      </c>
      <c r="R55" s="56">
        <v>406</v>
      </c>
      <c r="S55" s="56">
        <v>374</v>
      </c>
    </row>
    <row r="56" spans="2:19" x14ac:dyDescent="0.2">
      <c r="B56" s="57" t="s">
        <v>64</v>
      </c>
      <c r="C56" s="56">
        <v>131413602</v>
      </c>
      <c r="D56" s="56">
        <v>12642</v>
      </c>
      <c r="E56" s="56">
        <v>10513290.432</v>
      </c>
      <c r="F56" s="56">
        <v>1011.36</v>
      </c>
      <c r="G56" s="56">
        <v>3</v>
      </c>
      <c r="H56" s="56">
        <v>2</v>
      </c>
      <c r="M56" s="57" t="s">
        <v>22</v>
      </c>
      <c r="N56" s="56">
        <v>10946404192</v>
      </c>
      <c r="O56" s="56">
        <v>6084229425</v>
      </c>
      <c r="P56" s="56">
        <v>1357354119.8079998</v>
      </c>
      <c r="Q56" s="56">
        <v>754444448.70000052</v>
      </c>
      <c r="R56" s="56">
        <v>280</v>
      </c>
      <c r="S56" s="56">
        <v>270</v>
      </c>
    </row>
    <row r="57" spans="2:19" x14ac:dyDescent="0.2">
      <c r="B57" s="57" t="s">
        <v>65</v>
      </c>
      <c r="C57" s="56">
        <v>1557326594</v>
      </c>
      <c r="D57" s="56">
        <v>2003103784</v>
      </c>
      <c r="E57" s="56">
        <v>236833895.02399999</v>
      </c>
      <c r="F57" s="56">
        <v>269199284.72799999</v>
      </c>
      <c r="G57" s="56">
        <v>28</v>
      </c>
      <c r="H57" s="56">
        <v>8</v>
      </c>
      <c r="M57" s="57" t="s">
        <v>23</v>
      </c>
      <c r="N57" s="56">
        <v>4959675870</v>
      </c>
      <c r="O57" s="56">
        <v>2535833087</v>
      </c>
      <c r="P57" s="56">
        <v>912580360.07999945</v>
      </c>
      <c r="Q57" s="56">
        <v>466593288.00800002</v>
      </c>
      <c r="R57" s="56">
        <v>198</v>
      </c>
      <c r="S57" s="56">
        <v>194</v>
      </c>
    </row>
    <row r="58" spans="2:19" x14ac:dyDescent="0.2">
      <c r="B58" s="55" t="s">
        <v>47</v>
      </c>
      <c r="C58" s="56">
        <v>68722623753</v>
      </c>
      <c r="D58" s="56">
        <v>49388709579</v>
      </c>
      <c r="E58" s="56">
        <v>10133758846.135986</v>
      </c>
      <c r="F58" s="56">
        <v>7860360645.1280003</v>
      </c>
      <c r="G58" s="56">
        <v>2153</v>
      </c>
      <c r="H58" s="56">
        <v>524</v>
      </c>
      <c r="M58" s="55" t="s">
        <v>48</v>
      </c>
      <c r="N58" s="56">
        <v>79783809966</v>
      </c>
      <c r="O58" s="56">
        <v>68722623753</v>
      </c>
      <c r="P58" s="56">
        <v>11461990765.787985</v>
      </c>
      <c r="Q58" s="56">
        <v>10133758846.135986</v>
      </c>
      <c r="R58" s="56">
        <v>2457</v>
      </c>
      <c r="S58" s="56">
        <v>578</v>
      </c>
    </row>
    <row r="59" spans="2:19" x14ac:dyDescent="0.2">
      <c r="B59" s="57" t="s">
        <v>61</v>
      </c>
      <c r="C59" s="56">
        <v>1134652844</v>
      </c>
      <c r="D59" s="56">
        <v>1027050678</v>
      </c>
      <c r="E59" s="56">
        <v>167230621.41599998</v>
      </c>
      <c r="F59" s="56">
        <v>139816327.42000002</v>
      </c>
      <c r="G59" s="56">
        <v>100</v>
      </c>
      <c r="H59" s="56">
        <v>19</v>
      </c>
      <c r="M59" s="57" t="s">
        <v>19</v>
      </c>
      <c r="N59" s="56">
        <v>20366191136</v>
      </c>
      <c r="O59" s="56"/>
      <c r="P59" s="56">
        <v>1221971468.1600039</v>
      </c>
      <c r="Q59" s="56"/>
      <c r="R59" s="56">
        <v>525</v>
      </c>
      <c r="S59" s="56">
        <v>521</v>
      </c>
    </row>
    <row r="60" spans="2:19" x14ac:dyDescent="0.2">
      <c r="B60" s="57" t="s">
        <v>60</v>
      </c>
      <c r="C60" s="56">
        <v>2308244874</v>
      </c>
      <c r="D60" s="56">
        <v>380506504</v>
      </c>
      <c r="E60" s="56">
        <v>221965979.60000008</v>
      </c>
      <c r="F60" s="56">
        <v>61991232.712000035</v>
      </c>
      <c r="G60" s="56">
        <v>138</v>
      </c>
      <c r="H60" s="56">
        <v>62</v>
      </c>
      <c r="M60" s="57" t="s">
        <v>24</v>
      </c>
      <c r="N60" s="56">
        <v>18314541009</v>
      </c>
      <c r="O60" s="56">
        <v>15556214978</v>
      </c>
      <c r="P60" s="56">
        <v>5494362302.6999826</v>
      </c>
      <c r="Q60" s="56">
        <v>4666864493.3999901</v>
      </c>
      <c r="R60" s="56">
        <v>886</v>
      </c>
      <c r="S60" s="56">
        <v>195</v>
      </c>
    </row>
    <row r="61" spans="2:19" x14ac:dyDescent="0.2">
      <c r="B61" s="57" t="s">
        <v>62</v>
      </c>
      <c r="C61" s="56">
        <v>5413169342</v>
      </c>
      <c r="D61" s="56">
        <v>4587070138</v>
      </c>
      <c r="E61" s="56">
        <v>540837981.11999989</v>
      </c>
      <c r="F61" s="56">
        <v>428039739.45600003</v>
      </c>
      <c r="G61" s="56">
        <v>40</v>
      </c>
      <c r="H61" s="56">
        <v>14</v>
      </c>
      <c r="M61" s="57" t="s">
        <v>20</v>
      </c>
      <c r="N61" s="56">
        <v>20428991339</v>
      </c>
      <c r="O61" s="56">
        <v>23751980225</v>
      </c>
      <c r="P61" s="56">
        <v>1634319307.1199989</v>
      </c>
      <c r="Q61" s="56">
        <v>1900158417.9999993</v>
      </c>
      <c r="R61" s="56">
        <v>442</v>
      </c>
      <c r="S61" s="56">
        <v>431</v>
      </c>
    </row>
    <row r="62" spans="2:19" x14ac:dyDescent="0.2">
      <c r="B62" s="57" t="s">
        <v>63</v>
      </c>
      <c r="C62" s="56">
        <v>43454401667</v>
      </c>
      <c r="D62" s="56">
        <v>35345588109</v>
      </c>
      <c r="E62" s="56">
        <v>7565386006.2240009</v>
      </c>
      <c r="F62" s="56">
        <v>6379223552.092001</v>
      </c>
      <c r="G62" s="56">
        <v>1751</v>
      </c>
      <c r="H62" s="56">
        <v>381</v>
      </c>
      <c r="M62" s="57" t="s">
        <v>21</v>
      </c>
      <c r="N62" s="56"/>
      <c r="O62" s="56">
        <v>13508348488</v>
      </c>
      <c r="P62" s="56"/>
      <c r="Q62" s="56">
        <v>1296801454.8479972</v>
      </c>
      <c r="R62" s="56"/>
      <c r="S62" s="56"/>
    </row>
    <row r="63" spans="2:19" x14ac:dyDescent="0.2">
      <c r="B63" s="57" t="s">
        <v>64</v>
      </c>
      <c r="C63" s="56">
        <v>14042357730</v>
      </c>
      <c r="D63" s="56">
        <v>6152426646</v>
      </c>
      <c r="E63" s="56">
        <v>1366250137.4880004</v>
      </c>
      <c r="F63" s="56">
        <v>635234034.79200006</v>
      </c>
      <c r="G63" s="56">
        <v>80</v>
      </c>
      <c r="H63" s="56">
        <v>33</v>
      </c>
      <c r="M63" s="57" t="s">
        <v>22</v>
      </c>
      <c r="N63" s="56">
        <v>11544903748</v>
      </c>
      <c r="O63" s="56">
        <v>10946404192</v>
      </c>
      <c r="P63" s="56">
        <v>1431568064.7520015</v>
      </c>
      <c r="Q63" s="56">
        <v>1357354119.8079998</v>
      </c>
      <c r="R63" s="56">
        <v>357</v>
      </c>
      <c r="S63" s="56">
        <v>332</v>
      </c>
    </row>
    <row r="64" spans="2:19" x14ac:dyDescent="0.2">
      <c r="B64" s="57" t="s">
        <v>65</v>
      </c>
      <c r="C64" s="56">
        <v>2369797296</v>
      </c>
      <c r="D64" s="56">
        <v>1896067504</v>
      </c>
      <c r="E64" s="56">
        <v>272088120.28799999</v>
      </c>
      <c r="F64" s="56">
        <v>216055758.65600002</v>
      </c>
      <c r="G64" s="56">
        <v>44</v>
      </c>
      <c r="H64" s="56">
        <v>15</v>
      </c>
      <c r="M64" s="57" t="s">
        <v>23</v>
      </c>
      <c r="N64" s="56">
        <v>9129182734</v>
      </c>
      <c r="O64" s="56">
        <v>4959675870</v>
      </c>
      <c r="P64" s="56">
        <v>1679769623.0560012</v>
      </c>
      <c r="Q64" s="56">
        <v>912580360.07999945</v>
      </c>
      <c r="R64" s="56">
        <v>247</v>
      </c>
      <c r="S64" s="56">
        <v>238</v>
      </c>
    </row>
    <row r="65" spans="2:19" x14ac:dyDescent="0.2">
      <c r="B65" s="55" t="s">
        <v>48</v>
      </c>
      <c r="C65" s="56">
        <v>79783809966</v>
      </c>
      <c r="D65" s="56">
        <v>68722623753</v>
      </c>
      <c r="E65" s="56">
        <v>11461990765.787985</v>
      </c>
      <c r="F65" s="56">
        <v>10133758846.135986</v>
      </c>
      <c r="G65" s="56">
        <v>2457</v>
      </c>
      <c r="H65" s="56">
        <v>578</v>
      </c>
      <c r="M65" s="55" t="s">
        <v>49</v>
      </c>
      <c r="N65" s="56">
        <v>17558129114</v>
      </c>
      <c r="O65" s="56"/>
      <c r="P65" s="56">
        <v>2602126289.6559992</v>
      </c>
      <c r="Q65" s="56"/>
      <c r="R65" s="56">
        <v>369</v>
      </c>
      <c r="S65" s="56">
        <v>120</v>
      </c>
    </row>
    <row r="66" spans="2:19" x14ac:dyDescent="0.2">
      <c r="B66" s="57" t="s">
        <v>61</v>
      </c>
      <c r="C66" s="56">
        <v>1196777958</v>
      </c>
      <c r="D66" s="56">
        <v>1134652844</v>
      </c>
      <c r="E66" s="56">
        <v>205259005.56</v>
      </c>
      <c r="F66" s="56">
        <v>167230621.41599998</v>
      </c>
      <c r="G66" s="56">
        <v>110</v>
      </c>
      <c r="H66" s="56">
        <v>19</v>
      </c>
      <c r="M66" s="57" t="s">
        <v>19</v>
      </c>
      <c r="N66" s="56">
        <v>3287024993</v>
      </c>
      <c r="O66" s="56"/>
      <c r="P66" s="56">
        <v>197221499.58000001</v>
      </c>
      <c r="Q66" s="56"/>
      <c r="R66" s="56">
        <v>104</v>
      </c>
      <c r="S66" s="56">
        <v>103</v>
      </c>
    </row>
    <row r="67" spans="2:19" x14ac:dyDescent="0.2">
      <c r="B67" s="57" t="s">
        <v>60</v>
      </c>
      <c r="C67" s="56">
        <v>2549472084</v>
      </c>
      <c r="D67" s="56">
        <v>2308244874</v>
      </c>
      <c r="E67" s="56">
        <v>233562223.88800001</v>
      </c>
      <c r="F67" s="56">
        <v>221965979.60000008</v>
      </c>
      <c r="G67" s="56">
        <v>149</v>
      </c>
      <c r="H67" s="56">
        <v>60</v>
      </c>
      <c r="M67" s="57" t="s">
        <v>24</v>
      </c>
      <c r="N67" s="56">
        <v>3636958907</v>
      </c>
      <c r="O67" s="56"/>
      <c r="P67" s="56">
        <v>1091087672.1000006</v>
      </c>
      <c r="Q67" s="56"/>
      <c r="R67" s="56">
        <v>86</v>
      </c>
      <c r="S67" s="56">
        <v>39</v>
      </c>
    </row>
    <row r="68" spans="2:19" x14ac:dyDescent="0.2">
      <c r="B68" s="57" t="s">
        <v>62</v>
      </c>
      <c r="C68" s="56">
        <v>6972012938</v>
      </c>
      <c r="D68" s="56">
        <v>5413169342</v>
      </c>
      <c r="E68" s="56">
        <v>718342948.11999989</v>
      </c>
      <c r="F68" s="56">
        <v>540837981.11999989</v>
      </c>
      <c r="G68" s="56">
        <v>46</v>
      </c>
      <c r="H68" s="56">
        <v>15</v>
      </c>
      <c r="M68" s="57" t="s">
        <v>20</v>
      </c>
      <c r="N68" s="56">
        <v>5389342995</v>
      </c>
      <c r="O68" s="56"/>
      <c r="P68" s="56">
        <v>431147439.60000002</v>
      </c>
      <c r="Q68" s="56"/>
      <c r="R68" s="56">
        <v>71</v>
      </c>
      <c r="S68" s="56">
        <v>71</v>
      </c>
    </row>
    <row r="69" spans="2:19" x14ac:dyDescent="0.2">
      <c r="B69" s="57" t="s">
        <v>63</v>
      </c>
      <c r="C69" s="56">
        <v>50620649456</v>
      </c>
      <c r="D69" s="56">
        <v>43454401667</v>
      </c>
      <c r="E69" s="56">
        <v>8411757464.8199959</v>
      </c>
      <c r="F69" s="56">
        <v>7565386006.2240009</v>
      </c>
      <c r="G69" s="56">
        <v>2011</v>
      </c>
      <c r="H69" s="56">
        <v>432</v>
      </c>
      <c r="M69" s="57" t="s">
        <v>22</v>
      </c>
      <c r="N69" s="56">
        <v>1372898832</v>
      </c>
      <c r="O69" s="56"/>
      <c r="P69" s="56">
        <v>170239455.16800001</v>
      </c>
      <c r="Q69" s="56"/>
      <c r="R69" s="56">
        <v>56</v>
      </c>
      <c r="S69" s="56">
        <v>54</v>
      </c>
    </row>
    <row r="70" spans="2:19" x14ac:dyDescent="0.2">
      <c r="B70" s="57" t="s">
        <v>64</v>
      </c>
      <c r="C70" s="56">
        <v>13789298482</v>
      </c>
      <c r="D70" s="56">
        <v>14042357730</v>
      </c>
      <c r="E70" s="56">
        <v>1370498982.1839998</v>
      </c>
      <c r="F70" s="56">
        <v>1366250137.4880004</v>
      </c>
      <c r="G70" s="56">
        <v>93</v>
      </c>
      <c r="H70" s="56">
        <v>36</v>
      </c>
      <c r="M70" s="57" t="s">
        <v>23</v>
      </c>
      <c r="N70" s="56">
        <v>3871903387</v>
      </c>
      <c r="O70" s="56"/>
      <c r="P70" s="56">
        <v>712430223.20799994</v>
      </c>
      <c r="Q70" s="56"/>
      <c r="R70" s="56">
        <v>52</v>
      </c>
      <c r="S70" s="56">
        <v>52</v>
      </c>
    </row>
    <row r="71" spans="2:19" x14ac:dyDescent="0.2">
      <c r="B71" s="57" t="s">
        <v>65</v>
      </c>
      <c r="C71" s="56">
        <v>4655599048</v>
      </c>
      <c r="D71" s="56">
        <v>2369797296</v>
      </c>
      <c r="E71" s="56">
        <v>522570141.21600008</v>
      </c>
      <c r="F71" s="56">
        <v>272088120.28799999</v>
      </c>
      <c r="G71" s="56">
        <v>48</v>
      </c>
      <c r="H71" s="56">
        <v>16</v>
      </c>
      <c r="M71" s="55" t="s">
        <v>50</v>
      </c>
      <c r="N71" s="56">
        <v>49388709579</v>
      </c>
      <c r="O71" s="56">
        <v>39578031867</v>
      </c>
      <c r="P71" s="56">
        <v>7860360645.1280003</v>
      </c>
      <c r="Q71" s="56">
        <v>6517278354.2400093</v>
      </c>
      <c r="R71" s="56">
        <v>1868</v>
      </c>
      <c r="S71" s="56">
        <v>435</v>
      </c>
    </row>
    <row r="72" spans="2:19" x14ac:dyDescent="0.2">
      <c r="B72" s="55" t="s">
        <v>49</v>
      </c>
      <c r="C72" s="56">
        <v>17558129114</v>
      </c>
      <c r="D72" s="56"/>
      <c r="E72" s="56">
        <v>2602126289.6559992</v>
      </c>
      <c r="F72" s="56"/>
      <c r="G72" s="56">
        <v>369</v>
      </c>
      <c r="H72" s="56">
        <v>120</v>
      </c>
      <c r="M72" s="57" t="s">
        <v>24</v>
      </c>
      <c r="N72" s="56">
        <v>14511105667</v>
      </c>
      <c r="O72" s="56">
        <v>11753167185</v>
      </c>
      <c r="P72" s="56">
        <v>4353331700.0999899</v>
      </c>
      <c r="Q72" s="56">
        <v>3525950155.4999943</v>
      </c>
      <c r="R72" s="56">
        <v>692</v>
      </c>
      <c r="S72" s="56">
        <v>174</v>
      </c>
    </row>
    <row r="73" spans="2:19" x14ac:dyDescent="0.2">
      <c r="B73" s="57" t="s">
        <v>61</v>
      </c>
      <c r="C73" s="56">
        <v>60785868</v>
      </c>
      <c r="D73" s="56"/>
      <c r="E73" s="56">
        <v>5565705.1279999996</v>
      </c>
      <c r="F73" s="56"/>
      <c r="G73" s="56">
        <v>9</v>
      </c>
      <c r="H73" s="56">
        <v>5</v>
      </c>
      <c r="M73" s="57" t="s">
        <v>20</v>
      </c>
      <c r="N73" s="56">
        <v>14670797880</v>
      </c>
      <c r="O73" s="56">
        <v>12446497918</v>
      </c>
      <c r="P73" s="56">
        <v>1173663830.3999984</v>
      </c>
      <c r="Q73" s="56">
        <v>995719833.43999982</v>
      </c>
      <c r="R73" s="56">
        <v>434</v>
      </c>
      <c r="S73" s="56">
        <v>405</v>
      </c>
    </row>
    <row r="74" spans="2:19" x14ac:dyDescent="0.2">
      <c r="B74" s="57" t="s">
        <v>60</v>
      </c>
      <c r="C74" s="56">
        <v>1125007198</v>
      </c>
      <c r="D74" s="56"/>
      <c r="E74" s="56">
        <v>294472509.49599981</v>
      </c>
      <c r="F74" s="56"/>
      <c r="G74" s="56">
        <v>33</v>
      </c>
      <c r="H74" s="56">
        <v>17</v>
      </c>
      <c r="M74" s="57" t="s">
        <v>21</v>
      </c>
      <c r="N74" s="56">
        <v>11586743520</v>
      </c>
      <c r="O74" s="56">
        <v>6744809197</v>
      </c>
      <c r="P74" s="56">
        <v>1112327377.9199994</v>
      </c>
      <c r="Q74" s="56">
        <v>647501682.91199934</v>
      </c>
      <c r="R74" s="56">
        <v>318</v>
      </c>
      <c r="S74" s="56">
        <v>304</v>
      </c>
    </row>
    <row r="75" spans="2:19" x14ac:dyDescent="0.2">
      <c r="B75" s="57" t="s">
        <v>62</v>
      </c>
      <c r="C75" s="56">
        <v>105909696</v>
      </c>
      <c r="D75" s="56"/>
      <c r="E75" s="56">
        <v>6354581.7599999998</v>
      </c>
      <c r="F75" s="56"/>
      <c r="G75" s="56">
        <v>1</v>
      </c>
      <c r="H75" s="56">
        <v>1</v>
      </c>
      <c r="M75" s="57" t="s">
        <v>22</v>
      </c>
      <c r="N75" s="56">
        <v>6084229425</v>
      </c>
      <c r="O75" s="56">
        <v>4007798499</v>
      </c>
      <c r="P75" s="56">
        <v>754444448.70000052</v>
      </c>
      <c r="Q75" s="56">
        <v>496967013.87600005</v>
      </c>
      <c r="R75" s="56">
        <v>238</v>
      </c>
      <c r="S75" s="56">
        <v>230</v>
      </c>
    </row>
    <row r="76" spans="2:19" x14ac:dyDescent="0.2">
      <c r="B76" s="57" t="s">
        <v>63</v>
      </c>
      <c r="C76" s="56">
        <v>11436325112</v>
      </c>
      <c r="D76" s="56"/>
      <c r="E76" s="56">
        <v>1525537347.112</v>
      </c>
      <c r="F76" s="56"/>
      <c r="G76" s="56">
        <v>307</v>
      </c>
      <c r="H76" s="56">
        <v>91</v>
      </c>
      <c r="M76" s="57" t="s">
        <v>23</v>
      </c>
      <c r="N76" s="56">
        <v>2535833087</v>
      </c>
      <c r="O76" s="56">
        <v>4625759068</v>
      </c>
      <c r="P76" s="56">
        <v>466593288.00800002</v>
      </c>
      <c r="Q76" s="56">
        <v>851139668.5120002</v>
      </c>
      <c r="R76" s="56">
        <v>186</v>
      </c>
      <c r="S76" s="56">
        <v>174</v>
      </c>
    </row>
    <row r="77" spans="2:19" x14ac:dyDescent="0.2">
      <c r="B77" s="57" t="s">
        <v>65</v>
      </c>
      <c r="C77" s="56">
        <v>4830101240</v>
      </c>
      <c r="D77" s="56"/>
      <c r="E77" s="56">
        <v>770196146.15999997</v>
      </c>
      <c r="F77" s="56"/>
      <c r="G77" s="56">
        <v>19</v>
      </c>
      <c r="H77" s="56">
        <v>6</v>
      </c>
      <c r="M77" s="55" t="s">
        <v>51</v>
      </c>
      <c r="N77" s="56"/>
      <c r="O77" s="56">
        <v>83038654979</v>
      </c>
      <c r="P77" s="56"/>
      <c r="Q77" s="56">
        <v>13833798811.607977</v>
      </c>
      <c r="R77" s="56"/>
      <c r="S77" s="56"/>
    </row>
    <row r="78" spans="2:19" x14ac:dyDescent="0.2">
      <c r="B78" s="55" t="s">
        <v>50</v>
      </c>
      <c r="C78" s="56">
        <v>49388709579</v>
      </c>
      <c r="D78" s="56">
        <v>39578031867</v>
      </c>
      <c r="E78" s="56">
        <v>7860360645.1280003</v>
      </c>
      <c r="F78" s="56">
        <v>6517278354.2400093</v>
      </c>
      <c r="G78" s="56">
        <v>1868</v>
      </c>
      <c r="H78" s="56">
        <v>435</v>
      </c>
      <c r="M78" s="57" t="s">
        <v>24</v>
      </c>
      <c r="N78" s="56"/>
      <c r="O78" s="56">
        <v>24536129357</v>
      </c>
      <c r="P78" s="56"/>
      <c r="Q78" s="56">
        <v>7360838807.0999823</v>
      </c>
      <c r="R78" s="56"/>
      <c r="S78" s="56"/>
    </row>
    <row r="79" spans="2:19" x14ac:dyDescent="0.2">
      <c r="B79" s="57" t="s">
        <v>61</v>
      </c>
      <c r="C79" s="56">
        <v>1027050678</v>
      </c>
      <c r="D79" s="56">
        <v>627253374</v>
      </c>
      <c r="E79" s="56">
        <v>139816327.42000002</v>
      </c>
      <c r="F79" s="56">
        <v>96926450.603999972</v>
      </c>
      <c r="G79" s="56">
        <v>88</v>
      </c>
      <c r="H79" s="56">
        <v>14</v>
      </c>
      <c r="M79" s="57" t="s">
        <v>20</v>
      </c>
      <c r="N79" s="56"/>
      <c r="O79" s="56">
        <v>31099654875</v>
      </c>
      <c r="P79" s="56"/>
      <c r="Q79" s="56">
        <v>2487972390</v>
      </c>
      <c r="R79" s="56"/>
      <c r="S79" s="56"/>
    </row>
    <row r="80" spans="2:19" x14ac:dyDescent="0.2">
      <c r="B80" s="57" t="s">
        <v>60</v>
      </c>
      <c r="C80" s="56">
        <v>380506504</v>
      </c>
      <c r="D80" s="56">
        <v>457516042</v>
      </c>
      <c r="E80" s="56">
        <v>61991232.712000035</v>
      </c>
      <c r="F80" s="56">
        <v>59594741.784000002</v>
      </c>
      <c r="G80" s="56">
        <v>119</v>
      </c>
      <c r="H80" s="56">
        <v>50</v>
      </c>
      <c r="M80" s="57" t="s">
        <v>22</v>
      </c>
      <c r="N80" s="56"/>
      <c r="O80" s="56">
        <v>17619010049</v>
      </c>
      <c r="P80" s="56"/>
      <c r="Q80" s="56">
        <v>2184757246.0759997</v>
      </c>
      <c r="R80" s="56"/>
      <c r="S80" s="56"/>
    </row>
    <row r="81" spans="2:19" x14ac:dyDescent="0.2">
      <c r="B81" s="57" t="s">
        <v>62</v>
      </c>
      <c r="C81" s="56">
        <v>4587070138</v>
      </c>
      <c r="D81" s="56">
        <v>1993614550</v>
      </c>
      <c r="E81" s="56">
        <v>428039739.45600003</v>
      </c>
      <c r="F81" s="56">
        <v>242438069.016</v>
      </c>
      <c r="G81" s="56">
        <v>32</v>
      </c>
      <c r="H81" s="56">
        <v>13</v>
      </c>
      <c r="M81" s="57" t="s">
        <v>23</v>
      </c>
      <c r="N81" s="56"/>
      <c r="O81" s="56">
        <v>9783860698</v>
      </c>
      <c r="P81" s="56"/>
      <c r="Q81" s="56">
        <v>1800230368.4320016</v>
      </c>
      <c r="R81" s="56"/>
      <c r="S81" s="56"/>
    </row>
    <row r="82" spans="2:19" x14ac:dyDescent="0.2">
      <c r="B82" s="57" t="s">
        <v>63</v>
      </c>
      <c r="C82" s="56">
        <v>35345588109</v>
      </c>
      <c r="D82" s="56">
        <v>31901776945</v>
      </c>
      <c r="E82" s="56">
        <v>6379223552.092001</v>
      </c>
      <c r="F82" s="56">
        <v>5643084522.6840096</v>
      </c>
      <c r="G82" s="56">
        <v>1539</v>
      </c>
      <c r="H82" s="56">
        <v>322</v>
      </c>
      <c r="M82" s="55" t="s">
        <v>52</v>
      </c>
      <c r="N82" s="56">
        <v>22231742939</v>
      </c>
      <c r="O82" s="56">
        <v>18835091761</v>
      </c>
      <c r="P82" s="56">
        <v>3885368261.4160028</v>
      </c>
      <c r="Q82" s="56">
        <v>3186611966.7559986</v>
      </c>
      <c r="R82" s="56">
        <v>571</v>
      </c>
      <c r="S82" s="56">
        <v>157</v>
      </c>
    </row>
    <row r="83" spans="2:19" x14ac:dyDescent="0.2">
      <c r="B83" s="57" t="s">
        <v>64</v>
      </c>
      <c r="C83" s="56">
        <v>6152426646</v>
      </c>
      <c r="D83" s="56">
        <v>2631164772</v>
      </c>
      <c r="E83" s="56">
        <v>635234034.79200006</v>
      </c>
      <c r="F83" s="56">
        <v>280442471.40000004</v>
      </c>
      <c r="G83" s="56">
        <v>53</v>
      </c>
      <c r="H83" s="56">
        <v>26</v>
      </c>
      <c r="M83" s="57" t="s">
        <v>24</v>
      </c>
      <c r="N83" s="56">
        <v>6769257144</v>
      </c>
      <c r="O83" s="56">
        <v>6270204696</v>
      </c>
      <c r="P83" s="56">
        <v>2030777143.2000005</v>
      </c>
      <c r="Q83" s="56">
        <v>1881061408.8000004</v>
      </c>
      <c r="R83" s="56">
        <v>146</v>
      </c>
      <c r="S83" s="56">
        <v>51</v>
      </c>
    </row>
    <row r="84" spans="2:19" x14ac:dyDescent="0.2">
      <c r="B84" s="57" t="s">
        <v>65</v>
      </c>
      <c r="C84" s="56">
        <v>1896067504</v>
      </c>
      <c r="D84" s="56">
        <v>1966706184</v>
      </c>
      <c r="E84" s="56">
        <v>216055758.65600002</v>
      </c>
      <c r="F84" s="56">
        <v>194792098.752</v>
      </c>
      <c r="G84" s="56">
        <v>37</v>
      </c>
      <c r="H84" s="56">
        <v>10</v>
      </c>
      <c r="M84" s="57" t="s">
        <v>20</v>
      </c>
      <c r="N84" s="56">
        <v>4139942786</v>
      </c>
      <c r="O84" s="56">
        <v>6792890326</v>
      </c>
      <c r="P84" s="56">
        <v>331195422.87999994</v>
      </c>
      <c r="Q84" s="56">
        <v>543431226.08000028</v>
      </c>
      <c r="R84" s="56">
        <v>154</v>
      </c>
      <c r="S84" s="56">
        <v>143</v>
      </c>
    </row>
    <row r="85" spans="2:19" x14ac:dyDescent="0.2">
      <c r="B85" s="55" t="s">
        <v>51</v>
      </c>
      <c r="C85" s="56"/>
      <c r="D85" s="56">
        <v>83038654979</v>
      </c>
      <c r="E85" s="56"/>
      <c r="F85" s="56">
        <v>13833798811.607977</v>
      </c>
      <c r="G85" s="56"/>
      <c r="H85" s="56"/>
      <c r="M85" s="57" t="s">
        <v>21</v>
      </c>
      <c r="N85" s="56">
        <v>6363093390</v>
      </c>
      <c r="O85" s="56"/>
      <c r="P85" s="56">
        <v>610856965.43999982</v>
      </c>
      <c r="Q85" s="56"/>
      <c r="R85" s="56">
        <v>213</v>
      </c>
      <c r="S85" s="56">
        <v>124</v>
      </c>
    </row>
    <row r="86" spans="2:19" x14ac:dyDescent="0.2">
      <c r="B86" s="57" t="s">
        <v>61</v>
      </c>
      <c r="C86" s="56"/>
      <c r="D86" s="56">
        <v>1269626528</v>
      </c>
      <c r="E86" s="56"/>
      <c r="F86" s="56">
        <v>282453830.76800001</v>
      </c>
      <c r="G86" s="56"/>
      <c r="H86" s="56"/>
      <c r="M86" s="57" t="s">
        <v>22</v>
      </c>
      <c r="N86" s="56"/>
      <c r="O86" s="56">
        <v>4998801135</v>
      </c>
      <c r="P86" s="56"/>
      <c r="Q86" s="56">
        <v>619851340.74000001</v>
      </c>
      <c r="R86" s="56"/>
      <c r="S86" s="56"/>
    </row>
    <row r="87" spans="2:19" x14ac:dyDescent="0.2">
      <c r="B87" s="57" t="s">
        <v>60</v>
      </c>
      <c r="C87" s="56"/>
      <c r="D87" s="56">
        <v>2810745198</v>
      </c>
      <c r="E87" s="56"/>
      <c r="F87" s="56">
        <v>331447386.34400004</v>
      </c>
      <c r="G87" s="56"/>
      <c r="H87" s="56"/>
      <c r="M87" s="57" t="s">
        <v>23</v>
      </c>
      <c r="N87" s="56">
        <v>4959449619</v>
      </c>
      <c r="O87" s="56">
        <v>773195604</v>
      </c>
      <c r="P87" s="56">
        <v>912538729.89599991</v>
      </c>
      <c r="Q87" s="56">
        <v>142267991.13599998</v>
      </c>
      <c r="R87" s="56">
        <v>58</v>
      </c>
      <c r="S87" s="56">
        <v>58</v>
      </c>
    </row>
    <row r="88" spans="2:19" x14ac:dyDescent="0.2">
      <c r="B88" s="57" t="s">
        <v>62</v>
      </c>
      <c r="C88" s="56"/>
      <c r="D88" s="56">
        <v>6616034907</v>
      </c>
      <c r="E88" s="56"/>
      <c r="F88" s="56">
        <v>896878817.71200013</v>
      </c>
      <c r="G88" s="56"/>
      <c r="H88" s="56"/>
      <c r="M88" s="55" t="s">
        <v>53</v>
      </c>
      <c r="N88" s="56">
        <v>25905552654</v>
      </c>
      <c r="O88" s="56">
        <v>22257403529</v>
      </c>
      <c r="P88" s="56">
        <v>4387044745.6720076</v>
      </c>
      <c r="Q88" s="56">
        <v>3761065304.968008</v>
      </c>
      <c r="R88" s="56">
        <v>1071</v>
      </c>
      <c r="S88" s="56">
        <v>246</v>
      </c>
    </row>
    <row r="89" spans="2:19" x14ac:dyDescent="0.2">
      <c r="B89" s="57" t="s">
        <v>63</v>
      </c>
      <c r="C89" s="56"/>
      <c r="D89" s="56">
        <v>50388586429</v>
      </c>
      <c r="E89" s="56"/>
      <c r="F89" s="56">
        <v>9433374426.9040241</v>
      </c>
      <c r="G89" s="56"/>
      <c r="H89" s="56"/>
      <c r="M89" s="57" t="s">
        <v>24</v>
      </c>
      <c r="N89" s="56">
        <v>7842249138</v>
      </c>
      <c r="O89" s="56">
        <v>6565841872</v>
      </c>
      <c r="P89" s="56">
        <v>2352674741.3999991</v>
      </c>
      <c r="Q89" s="56">
        <v>1969752561.5999999</v>
      </c>
      <c r="R89" s="56">
        <v>351</v>
      </c>
      <c r="S89" s="56">
        <v>98</v>
      </c>
    </row>
    <row r="90" spans="2:19" x14ac:dyDescent="0.2">
      <c r="B90" s="57" t="s">
        <v>64</v>
      </c>
      <c r="C90" s="56"/>
      <c r="D90" s="56">
        <v>16770474577</v>
      </c>
      <c r="E90" s="56"/>
      <c r="F90" s="56">
        <v>2043942231.9919994</v>
      </c>
      <c r="G90" s="56"/>
      <c r="H90" s="56"/>
      <c r="M90" s="57" t="s">
        <v>20</v>
      </c>
      <c r="N90" s="56">
        <v>5865706077</v>
      </c>
      <c r="O90" s="56">
        <v>3701179279</v>
      </c>
      <c r="P90" s="56">
        <v>469256486.15999973</v>
      </c>
      <c r="Q90" s="56">
        <v>296094342.32000005</v>
      </c>
      <c r="R90" s="56">
        <v>240</v>
      </c>
      <c r="S90" s="56">
        <v>233</v>
      </c>
    </row>
    <row r="91" spans="2:19" x14ac:dyDescent="0.2">
      <c r="B91" s="57" t="s">
        <v>65</v>
      </c>
      <c r="C91" s="56"/>
      <c r="D91" s="56">
        <v>5183187340</v>
      </c>
      <c r="E91" s="56"/>
      <c r="F91" s="56">
        <v>845702117.88799989</v>
      </c>
      <c r="G91" s="56"/>
      <c r="H91" s="56"/>
      <c r="M91" s="57" t="s">
        <v>21</v>
      </c>
      <c r="N91" s="56">
        <v>3447990023</v>
      </c>
      <c r="O91" s="56">
        <v>6337061788</v>
      </c>
      <c r="P91" s="56">
        <v>331007042.20800006</v>
      </c>
      <c r="Q91" s="56">
        <v>608357931.64799869</v>
      </c>
      <c r="R91" s="56">
        <v>187</v>
      </c>
      <c r="S91" s="56">
        <v>181</v>
      </c>
    </row>
    <row r="92" spans="2:19" x14ac:dyDescent="0.2">
      <c r="B92" s="55" t="s">
        <v>52</v>
      </c>
      <c r="C92" s="56">
        <v>22231742939</v>
      </c>
      <c r="D92" s="56">
        <v>18835091761</v>
      </c>
      <c r="E92" s="56">
        <v>3885368261.4160028</v>
      </c>
      <c r="F92" s="56">
        <v>3186611966.7559986</v>
      </c>
      <c r="G92" s="56">
        <v>571</v>
      </c>
      <c r="H92" s="56">
        <v>157</v>
      </c>
      <c r="M92" s="57" t="s">
        <v>22</v>
      </c>
      <c r="N92" s="56">
        <v>6263688144</v>
      </c>
      <c r="O92" s="56">
        <v>2555841986</v>
      </c>
      <c r="P92" s="56">
        <v>776697329.85600007</v>
      </c>
      <c r="Q92" s="56">
        <v>316924406.26400018</v>
      </c>
      <c r="R92" s="56">
        <v>173</v>
      </c>
      <c r="S92" s="56">
        <v>157</v>
      </c>
    </row>
    <row r="93" spans="2:19" x14ac:dyDescent="0.2">
      <c r="B93" s="57" t="s">
        <v>61</v>
      </c>
      <c r="C93" s="56">
        <v>388870750</v>
      </c>
      <c r="D93" s="56">
        <v>109970426</v>
      </c>
      <c r="E93" s="56">
        <v>38449908.175999999</v>
      </c>
      <c r="F93" s="56">
        <v>12448357.896</v>
      </c>
      <c r="G93" s="56">
        <v>27</v>
      </c>
      <c r="H93" s="56">
        <v>11</v>
      </c>
      <c r="M93" s="57" t="s">
        <v>23</v>
      </c>
      <c r="N93" s="56">
        <v>2485919272</v>
      </c>
      <c r="O93" s="56">
        <v>3097478604</v>
      </c>
      <c r="P93" s="56">
        <v>457409146.0480001</v>
      </c>
      <c r="Q93" s="56">
        <v>569936063.13600004</v>
      </c>
      <c r="R93" s="56">
        <v>120</v>
      </c>
      <c r="S93" s="56">
        <v>116</v>
      </c>
    </row>
    <row r="94" spans="2:19" x14ac:dyDescent="0.2">
      <c r="B94" s="57" t="s">
        <v>60</v>
      </c>
      <c r="C94" s="56">
        <v>649576412</v>
      </c>
      <c r="D94" s="56">
        <v>812230790</v>
      </c>
      <c r="E94" s="56">
        <v>63486013.919999994</v>
      </c>
      <c r="F94" s="56">
        <v>79830862.671999991</v>
      </c>
      <c r="G94" s="56">
        <v>35</v>
      </c>
      <c r="H94" s="56">
        <v>12</v>
      </c>
      <c r="M94" s="55" t="s">
        <v>86</v>
      </c>
      <c r="N94" s="56">
        <v>523614309110</v>
      </c>
      <c r="O94" s="56"/>
      <c r="P94" s="56">
        <v>83686200789.29599</v>
      </c>
      <c r="Q94" s="56"/>
      <c r="R94" s="56">
        <v>18152</v>
      </c>
      <c r="S94" s="56">
        <v>657</v>
      </c>
    </row>
    <row r="95" spans="2:19" x14ac:dyDescent="0.2">
      <c r="B95" s="57" t="s">
        <v>62</v>
      </c>
      <c r="C95" s="56">
        <v>566780928</v>
      </c>
      <c r="D95" s="56">
        <v>105918336</v>
      </c>
      <c r="E95" s="56">
        <v>47037167.615999997</v>
      </c>
      <c r="F95" s="56">
        <v>8473466.879999999</v>
      </c>
      <c r="G95" s="56">
        <v>5</v>
      </c>
      <c r="H95" s="56">
        <v>3</v>
      </c>
    </row>
    <row r="96" spans="2:19" x14ac:dyDescent="0.2">
      <c r="B96" s="57" t="s">
        <v>63</v>
      </c>
      <c r="C96" s="56">
        <v>14707752257</v>
      </c>
      <c r="D96" s="56">
        <v>13143893363</v>
      </c>
      <c r="E96" s="56">
        <v>2423579049.3120022</v>
      </c>
      <c r="F96" s="56">
        <v>1920223295.8519995</v>
      </c>
      <c r="G96" s="56">
        <v>485</v>
      </c>
      <c r="H96" s="56">
        <v>124</v>
      </c>
    </row>
    <row r="97" spans="2:8" x14ac:dyDescent="0.2">
      <c r="B97" s="57" t="s">
        <v>65</v>
      </c>
      <c r="C97" s="56">
        <v>5918762592</v>
      </c>
      <c r="D97" s="56">
        <v>4663078846</v>
      </c>
      <c r="E97" s="56">
        <v>1312816122.3920007</v>
      </c>
      <c r="F97" s="56">
        <v>1165635983.4559996</v>
      </c>
      <c r="G97" s="56">
        <v>19</v>
      </c>
      <c r="H97" s="56">
        <v>7</v>
      </c>
    </row>
    <row r="98" spans="2:8" x14ac:dyDescent="0.2">
      <c r="B98" s="55" t="s">
        <v>53</v>
      </c>
      <c r="C98" s="56">
        <v>25905552654</v>
      </c>
      <c r="D98" s="56">
        <v>22257403529</v>
      </c>
      <c r="E98" s="56">
        <v>4387044745.6720076</v>
      </c>
      <c r="F98" s="56">
        <v>3761065304.968008</v>
      </c>
      <c r="G98" s="56">
        <v>1071</v>
      </c>
      <c r="H98" s="56">
        <v>246</v>
      </c>
    </row>
    <row r="99" spans="2:8" x14ac:dyDescent="0.2">
      <c r="B99" s="57" t="s">
        <v>61</v>
      </c>
      <c r="C99" s="56">
        <v>4037890877</v>
      </c>
      <c r="D99" s="56">
        <v>4003333996</v>
      </c>
      <c r="E99" s="56">
        <v>523121041.63199997</v>
      </c>
      <c r="F99" s="56">
        <v>408207310.12</v>
      </c>
      <c r="G99" s="56">
        <v>65</v>
      </c>
      <c r="H99" s="56">
        <v>13</v>
      </c>
    </row>
    <row r="100" spans="2:8" x14ac:dyDescent="0.2">
      <c r="B100" s="57" t="s">
        <v>60</v>
      </c>
      <c r="C100" s="56">
        <v>787644714</v>
      </c>
      <c r="D100" s="56">
        <v>713503680</v>
      </c>
      <c r="E100" s="56">
        <v>197045260.03999999</v>
      </c>
      <c r="F100" s="56">
        <v>187885318.17600003</v>
      </c>
      <c r="G100" s="56">
        <v>56</v>
      </c>
      <c r="H100" s="56">
        <v>25</v>
      </c>
    </row>
    <row r="101" spans="2:8" x14ac:dyDescent="0.2">
      <c r="B101" s="57" t="s">
        <v>62</v>
      </c>
      <c r="C101" s="56">
        <v>945940162</v>
      </c>
      <c r="D101" s="56">
        <v>779761848</v>
      </c>
      <c r="E101" s="56">
        <v>179553313.71199998</v>
      </c>
      <c r="F101" s="56">
        <v>113250251.52</v>
      </c>
      <c r="G101" s="56">
        <v>19</v>
      </c>
      <c r="H101" s="56">
        <v>6</v>
      </c>
    </row>
    <row r="102" spans="2:8" x14ac:dyDescent="0.2">
      <c r="B102" s="57" t="s">
        <v>63</v>
      </c>
      <c r="C102" s="56">
        <v>19031891004</v>
      </c>
      <c r="D102" s="56">
        <v>15072063809</v>
      </c>
      <c r="E102" s="56">
        <v>3357881849.7360129</v>
      </c>
      <c r="F102" s="56">
        <v>2804375239.6960039</v>
      </c>
      <c r="G102" s="56">
        <v>900</v>
      </c>
      <c r="H102" s="56">
        <v>191</v>
      </c>
    </row>
    <row r="103" spans="2:8" x14ac:dyDescent="0.2">
      <c r="B103" s="57" t="s">
        <v>64</v>
      </c>
      <c r="C103" s="56">
        <v>440730564</v>
      </c>
      <c r="D103" s="56">
        <v>131413602</v>
      </c>
      <c r="E103" s="56">
        <v>37361416.728</v>
      </c>
      <c r="F103" s="56">
        <v>10513290.432</v>
      </c>
      <c r="G103" s="56">
        <v>6</v>
      </c>
      <c r="H103" s="56">
        <v>3</v>
      </c>
    </row>
    <row r="104" spans="2:8" x14ac:dyDescent="0.2">
      <c r="B104" s="57" t="s">
        <v>65</v>
      </c>
      <c r="C104" s="56">
        <v>661455333</v>
      </c>
      <c r="D104" s="56">
        <v>1557326594</v>
      </c>
      <c r="E104" s="56">
        <v>92081863.823999986</v>
      </c>
      <c r="F104" s="56">
        <v>236833895.02399999</v>
      </c>
      <c r="G104" s="56">
        <v>25</v>
      </c>
      <c r="H104" s="56">
        <v>8</v>
      </c>
    </row>
    <row r="105" spans="2:8" x14ac:dyDescent="0.2">
      <c r="B105" s="55" t="s">
        <v>86</v>
      </c>
      <c r="C105" s="56">
        <v>523614309110</v>
      </c>
      <c r="D105" s="56"/>
      <c r="E105" s="56">
        <v>83686200789.29599</v>
      </c>
      <c r="F105" s="56"/>
      <c r="G105" s="56">
        <v>18152</v>
      </c>
      <c r="H105" s="56">
        <v>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A42C-FDA0-4427-9861-E78E56DD743F}">
  <sheetPr codeName="Feuil2"/>
  <dimension ref="B1:O36"/>
  <sheetViews>
    <sheetView topLeftCell="B1" workbookViewId="0">
      <selection activeCell="I8" sqref="I8"/>
    </sheetView>
  </sheetViews>
  <sheetFormatPr defaultColWidth="11.42578125" defaultRowHeight="12.75" x14ac:dyDescent="0.2"/>
  <cols>
    <col min="2" max="2" width="13.85546875" bestFit="1" customWidth="1"/>
    <col min="3" max="3" width="19" bestFit="1" customWidth="1"/>
    <col min="4" max="6" width="10" bestFit="1" customWidth="1"/>
    <col min="7" max="7" width="11" bestFit="1" customWidth="1"/>
    <col min="8" max="8" width="10" bestFit="1" customWidth="1"/>
    <col min="9" max="9" width="11" bestFit="1" customWidth="1"/>
    <col min="10" max="12" width="10" bestFit="1" customWidth="1"/>
    <col min="13" max="14" width="11" bestFit="1" customWidth="1"/>
    <col min="15" max="15" width="11.7109375" bestFit="1" customWidth="1"/>
  </cols>
  <sheetData>
    <row r="1" spans="2:15" x14ac:dyDescent="0.2">
      <c r="B1" s="54" t="s">
        <v>26</v>
      </c>
      <c r="C1" t="s" vm="1">
        <v>27</v>
      </c>
    </row>
    <row r="3" spans="2:15" x14ac:dyDescent="0.2">
      <c r="B3" s="54" t="s">
        <v>25</v>
      </c>
      <c r="C3" s="54" t="s">
        <v>84</v>
      </c>
    </row>
    <row r="4" spans="2:15" x14ac:dyDescent="0.2">
      <c r="B4" s="54" t="s">
        <v>85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86</v>
      </c>
    </row>
    <row r="5" spans="2:15" x14ac:dyDescent="0.2">
      <c r="B5" s="55" t="s">
        <v>19</v>
      </c>
      <c r="C5" s="109"/>
      <c r="D5" s="109">
        <v>178973263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>
        <v>178973263</v>
      </c>
    </row>
    <row r="6" spans="2:15" x14ac:dyDescent="0.2">
      <c r="B6" s="55" t="s">
        <v>24</v>
      </c>
      <c r="C6" s="109">
        <v>43348482</v>
      </c>
      <c r="D6" s="109">
        <v>7473781</v>
      </c>
      <c r="E6" s="109">
        <v>71729909</v>
      </c>
      <c r="F6" s="109">
        <v>31914646</v>
      </c>
      <c r="G6" s="109">
        <v>334044804</v>
      </c>
      <c r="H6" s="109">
        <v>43275751</v>
      </c>
      <c r="I6" s="109">
        <v>239144361</v>
      </c>
      <c r="J6" s="109">
        <v>46391577</v>
      </c>
      <c r="K6" s="109">
        <v>25851129</v>
      </c>
      <c r="L6" s="109">
        <v>37348553</v>
      </c>
      <c r="M6" s="109">
        <v>289992362</v>
      </c>
      <c r="N6" s="109"/>
      <c r="O6" s="109">
        <v>1170515355</v>
      </c>
    </row>
    <row r="7" spans="2:15" x14ac:dyDescent="0.2">
      <c r="B7" s="55" t="s">
        <v>20</v>
      </c>
      <c r="C7" s="109">
        <v>178865631</v>
      </c>
      <c r="D7" s="109">
        <v>127102047</v>
      </c>
      <c r="E7" s="109">
        <v>166444643</v>
      </c>
      <c r="F7" s="109">
        <v>162901357</v>
      </c>
      <c r="G7" s="109">
        <v>212157439</v>
      </c>
      <c r="H7" s="109">
        <v>157492072</v>
      </c>
      <c r="I7" s="109">
        <v>274734664</v>
      </c>
      <c r="J7" s="109">
        <v>285790714</v>
      </c>
      <c r="K7" s="109">
        <v>306856908</v>
      </c>
      <c r="L7" s="109">
        <v>298269157</v>
      </c>
      <c r="M7" s="109">
        <v>338312672</v>
      </c>
      <c r="N7" s="109">
        <v>276715603</v>
      </c>
      <c r="O7" s="109">
        <v>2785642907</v>
      </c>
    </row>
    <row r="8" spans="2:15" x14ac:dyDescent="0.2">
      <c r="B8" s="55" t="s">
        <v>21</v>
      </c>
      <c r="C8" s="109"/>
      <c r="D8" s="109">
        <v>120930645</v>
      </c>
      <c r="E8" s="109">
        <v>155170163</v>
      </c>
      <c r="F8" s="109">
        <v>145201800</v>
      </c>
      <c r="G8" s="109">
        <v>192832693</v>
      </c>
      <c r="H8" s="109">
        <v>151296643</v>
      </c>
      <c r="I8" s="109">
        <v>268095559</v>
      </c>
      <c r="J8" s="109">
        <v>187116359</v>
      </c>
      <c r="K8" s="109">
        <v>279833317</v>
      </c>
      <c r="L8" s="109">
        <v>154838831</v>
      </c>
      <c r="M8" s="109">
        <v>342589261</v>
      </c>
      <c r="N8" s="109">
        <v>259881692</v>
      </c>
      <c r="O8" s="109">
        <v>2257786963</v>
      </c>
    </row>
    <row r="9" spans="2:15" x14ac:dyDescent="0.2">
      <c r="B9" s="55" t="s">
        <v>22</v>
      </c>
      <c r="C9" s="109">
        <v>40580030</v>
      </c>
      <c r="D9" s="109"/>
      <c r="E9" s="109">
        <v>59598558</v>
      </c>
      <c r="F9" s="109">
        <v>137624122</v>
      </c>
      <c r="G9" s="109">
        <v>184618062</v>
      </c>
      <c r="H9" s="109">
        <v>150397554</v>
      </c>
      <c r="I9" s="109">
        <v>163423037</v>
      </c>
      <c r="J9" s="109">
        <v>151657668</v>
      </c>
      <c r="K9" s="109">
        <v>162803596</v>
      </c>
      <c r="L9" s="109">
        <v>142995174</v>
      </c>
      <c r="M9" s="109">
        <v>332698172</v>
      </c>
      <c r="N9" s="109">
        <v>250654467</v>
      </c>
      <c r="O9" s="109">
        <v>1777050440</v>
      </c>
    </row>
    <row r="10" spans="2:15" x14ac:dyDescent="0.2">
      <c r="B10" s="55" t="s">
        <v>23</v>
      </c>
      <c r="C10" s="109">
        <v>40171423</v>
      </c>
      <c r="D10" s="109">
        <v>11576192</v>
      </c>
      <c r="E10" s="109">
        <v>53146483</v>
      </c>
      <c r="F10" s="109">
        <v>48308233</v>
      </c>
      <c r="G10" s="109">
        <v>183774853</v>
      </c>
      <c r="H10" s="109">
        <v>149416684</v>
      </c>
      <c r="I10" s="109">
        <v>122563479</v>
      </c>
      <c r="J10" s="109">
        <v>150561124</v>
      </c>
      <c r="K10" s="109">
        <v>49967586</v>
      </c>
      <c r="L10" s="109">
        <v>30288484</v>
      </c>
      <c r="M10" s="109">
        <v>324038112</v>
      </c>
      <c r="N10" s="109">
        <v>243757998</v>
      </c>
      <c r="O10" s="109">
        <v>1407570651</v>
      </c>
    </row>
    <row r="11" spans="2:15" x14ac:dyDescent="0.2">
      <c r="B11" s="55" t="s">
        <v>86</v>
      </c>
      <c r="C11" s="109">
        <v>302965566</v>
      </c>
      <c r="D11" s="109">
        <v>446055928</v>
      </c>
      <c r="E11" s="109">
        <v>506089756</v>
      </c>
      <c r="F11" s="109">
        <v>525950158</v>
      </c>
      <c r="G11" s="109">
        <v>1107427851</v>
      </c>
      <c r="H11" s="109">
        <v>651878704</v>
      </c>
      <c r="I11" s="109">
        <v>1067961100</v>
      </c>
      <c r="J11" s="109">
        <v>821517442</v>
      </c>
      <c r="K11" s="109">
        <v>825312536</v>
      </c>
      <c r="L11" s="109">
        <v>663740199</v>
      </c>
      <c r="M11" s="109">
        <v>1627630579</v>
      </c>
      <c r="N11" s="109">
        <v>1031009760</v>
      </c>
      <c r="O11" s="109">
        <v>9577539579</v>
      </c>
    </row>
    <row r="19" spans="2:4" x14ac:dyDescent="0.2">
      <c r="B19" s="115"/>
      <c r="C19" s="116"/>
      <c r="D19" s="117"/>
    </row>
    <row r="20" spans="2:4" x14ac:dyDescent="0.2">
      <c r="B20" s="118"/>
      <c r="C20" s="119"/>
      <c r="D20" s="120"/>
    </row>
    <row r="21" spans="2:4" x14ac:dyDescent="0.2">
      <c r="B21" s="118"/>
      <c r="C21" s="119"/>
      <c r="D21" s="120"/>
    </row>
    <row r="22" spans="2:4" x14ac:dyDescent="0.2">
      <c r="B22" s="118"/>
      <c r="C22" s="119"/>
      <c r="D22" s="120"/>
    </row>
    <row r="23" spans="2:4" x14ac:dyDescent="0.2">
      <c r="B23" s="118"/>
      <c r="C23" s="119"/>
      <c r="D23" s="120"/>
    </row>
    <row r="24" spans="2:4" x14ac:dyDescent="0.2">
      <c r="B24" s="118"/>
      <c r="C24" s="119"/>
      <c r="D24" s="120"/>
    </row>
    <row r="25" spans="2:4" x14ac:dyDescent="0.2">
      <c r="B25" s="118"/>
      <c r="C25" s="119"/>
      <c r="D25" s="120"/>
    </row>
    <row r="26" spans="2:4" x14ac:dyDescent="0.2">
      <c r="B26" s="118"/>
      <c r="C26" s="119"/>
      <c r="D26" s="120"/>
    </row>
    <row r="27" spans="2:4" x14ac:dyDescent="0.2">
      <c r="B27" s="118"/>
      <c r="C27" s="119"/>
      <c r="D27" s="120"/>
    </row>
    <row r="28" spans="2:4" x14ac:dyDescent="0.2">
      <c r="B28" s="118"/>
      <c r="C28" s="119"/>
      <c r="D28" s="120"/>
    </row>
    <row r="29" spans="2:4" x14ac:dyDescent="0.2">
      <c r="B29" s="118"/>
      <c r="C29" s="119"/>
      <c r="D29" s="120"/>
    </row>
    <row r="30" spans="2:4" x14ac:dyDescent="0.2">
      <c r="B30" s="118"/>
      <c r="C30" s="119"/>
      <c r="D30" s="120"/>
    </row>
    <row r="31" spans="2:4" x14ac:dyDescent="0.2">
      <c r="B31" s="118"/>
      <c r="C31" s="119"/>
      <c r="D31" s="120"/>
    </row>
    <row r="32" spans="2:4" x14ac:dyDescent="0.2">
      <c r="B32" s="118"/>
      <c r="C32" s="119"/>
      <c r="D32" s="120"/>
    </row>
    <row r="33" spans="2:4" x14ac:dyDescent="0.2">
      <c r="B33" s="118"/>
      <c r="C33" s="119"/>
      <c r="D33" s="120"/>
    </row>
    <row r="34" spans="2:4" x14ac:dyDescent="0.2">
      <c r="B34" s="118"/>
      <c r="C34" s="119"/>
      <c r="D34" s="120"/>
    </row>
    <row r="35" spans="2:4" x14ac:dyDescent="0.2">
      <c r="B35" s="118"/>
      <c r="C35" s="119"/>
      <c r="D35" s="120"/>
    </row>
    <row r="36" spans="2:4" x14ac:dyDescent="0.2">
      <c r="B36" s="121"/>
      <c r="C36" s="122"/>
      <c r="D36" s="1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87B9-9ABD-4268-B350-AE8F188AAF40}">
  <dimension ref="A1"/>
  <sheetViews>
    <sheetView workbookViewId="0">
      <selection activeCell="B5" sqref="B5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ktphase xmlns="104ed873-9faf-46cc-91ae-f1be11c64168" xsi:nil="true"/>
    <Datum xmlns="61b22550-9d70-4111-8ff1-625934f6cbb4" xsi:nil="true"/>
    <Dokumententyp xmlns="104ed873-9faf-46cc-91ae-f1be11c64168" xsi:nil="true"/>
    <Adressat xmlns="61b22550-9d70-4111-8ff1-625934f6cbb4">Steering Board</Adressat>
    <Status xmlns="61b22550-9d70-4111-8ff1-625934f6cbb4">Entwurf</Status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28E1A83B2152A44B8A3DF1E2A67D874" ma:contentTypeVersion="7" ma:contentTypeDescription="Ein neues Dokument erstellen." ma:contentTypeScope="" ma:versionID="3a88f8b31e2db569ee5eecc7291a0e0e">
  <xsd:schema xmlns:xsd="http://www.w3.org/2001/XMLSchema" xmlns:p="http://schemas.microsoft.com/office/2006/metadata/properties" xmlns:ns2="104ed873-9faf-46cc-91ae-f1be11c64168" xmlns:ns3="61b22550-9d70-4111-8ff1-625934f6cbb4" targetNamespace="http://schemas.microsoft.com/office/2006/metadata/properties" ma:root="true" ma:fieldsID="6fd617fdad0ab8ebcc1b99029a72ca97" ns2:_="" ns3:_="">
    <xsd:import namespace="104ed873-9faf-46cc-91ae-f1be11c64168"/>
    <xsd:import namespace="61b22550-9d70-4111-8ff1-625934f6cbb4"/>
    <xsd:element name="properties">
      <xsd:complexType>
        <xsd:sequence>
          <xsd:element name="documentManagement">
            <xsd:complexType>
              <xsd:all>
                <xsd:element ref="ns2:Dokumententyp" minOccurs="0"/>
                <xsd:element ref="ns2:Projektphase" minOccurs="0"/>
                <xsd:element ref="ns3:Status" minOccurs="0"/>
                <xsd:element ref="ns3:Adressat" minOccurs="0"/>
                <xsd:element ref="ns3:Datum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04ed873-9faf-46cc-91ae-f1be11c64168" elementFormDefault="qualified">
    <xsd:import namespace="http://schemas.microsoft.com/office/2006/documentManagement/types"/>
    <xsd:element name="Dokumententyp" ma:index="8" nillable="true" ma:displayName="Dokumententyp" ma:list="{5C3883A0-7E69-44B4-B367-16631F8F63B8}" ma:internalName="Dokumententyp" ma:showField="Title">
      <xsd:simpleType>
        <xsd:restriction base="dms:Lookup"/>
      </xsd:simpleType>
    </xsd:element>
    <xsd:element name="Projektphase" ma:index="9" nillable="true" ma:displayName="Projektphase" ma:list="{E1D7B9C6-8741-4462-8829-1CA1E674A191}" ma:internalName="Projektphase" ma:readOnly="false" ma:showField="Titl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61b22550-9d70-4111-8ff1-625934f6cbb4" elementFormDefault="qualified">
    <xsd:import namespace="http://schemas.microsoft.com/office/2006/documentManagement/types"/>
    <xsd:element name="Status" ma:index="10" nillable="true" ma:displayName="Status" ma:default="Entwurf" ma:format="Dropdown" ma:internalName="Status">
      <xsd:simpleType>
        <xsd:restriction base="dms:Choice">
          <xsd:enumeration value="Entwurf"/>
          <xsd:enumeration value="Zur Abstimmung"/>
          <xsd:enumeration value="Freigegeben"/>
          <xsd:enumeration value="In Review"/>
          <xsd:enumeration value="Zurückgezogen"/>
        </xsd:restriction>
      </xsd:simpleType>
    </xsd:element>
    <xsd:element name="Adressat" ma:index="11" nillable="true" ma:displayName="Adressat" ma:default="Steering Board" ma:description="Zur Differenzierung von Präsentationen, Reports etc." ma:format="Dropdown" ma:internalName="Adressat">
      <xsd:simpleType>
        <xsd:restriction base="dms:Choice">
          <xsd:enumeration value="Steering Board"/>
          <xsd:enumeration value="Business Board"/>
          <xsd:enumeration value="Project Board"/>
        </xsd:restriction>
      </xsd:simpleType>
    </xsd:element>
    <xsd:element name="Datum" ma:index="12" nillable="true" ma:displayName="Datum" ma:description="Datum des Meetings, der Freigabe etc. Format: tt.mm.yyyy" ma:format="DateOnly" ma:internalName="Datu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 ma:readOnly="tru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5.xml>��
</file>

<file path=customXml/item6.xml>��
</file>

<file path=customXml/item7.xml><?xml version="1.0" encoding="utf-8"?>
<LongProperties xmlns="http://schemas.microsoft.com/office/2006/metadata/longProperties"/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CECC4410-9AF9-4AFA-A7E1-E3FBE6AD8531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61b22550-9d70-4111-8ff1-625934f6cbb4"/>
    <ds:schemaRef ds:uri="104ed873-9faf-46cc-91ae-f1be11c64168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27CD119-1254-4D6F-8B47-8E2495C94C92}">
  <ds:schemaRefs/>
</ds:datastoreItem>
</file>

<file path=customXml/itemProps3.xml><?xml version="1.0" encoding="utf-8"?>
<ds:datastoreItem xmlns:ds="http://schemas.openxmlformats.org/officeDocument/2006/customXml" ds:itemID="{3D888205-C8D3-431D-BD16-6DECBC6CA4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1AEF257-B382-4EB8-83F8-D1C31BBF8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ed873-9faf-46cc-91ae-f1be11c64168"/>
    <ds:schemaRef ds:uri="61b22550-9d70-4111-8ff1-625934f6cbb4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5.xml><?xml version="1.0" encoding="utf-8"?>
<ds:datastoreItem xmlns:ds="http://schemas.openxmlformats.org/officeDocument/2006/customXml" ds:itemID="{4765540C-DF95-4402-87C0-2B765A39BF87}">
  <ds:schemaRefs/>
</ds:datastoreItem>
</file>

<file path=customXml/itemProps6.xml><?xml version="1.0" encoding="utf-8"?>
<ds:datastoreItem xmlns:ds="http://schemas.openxmlformats.org/officeDocument/2006/customXml" ds:itemID="{3CE37344-505E-4C9C-8A60-370C231EB59F}">
  <ds:schemaRefs/>
</ds:datastoreItem>
</file>

<file path=customXml/itemProps7.xml><?xml version="1.0" encoding="utf-8"?>
<ds:datastoreItem xmlns:ds="http://schemas.openxmlformats.org/officeDocument/2006/customXml" ds:itemID="{CF5CAE4F-B4A3-4304-B0EB-0BA70591FD04}">
  <ds:schemaRefs>
    <ds:schemaRef ds:uri="http://schemas.microsoft.com/office/2006/metadata/longProperties"/>
  </ds:schemaRefs>
</ds:datastoreItem>
</file>

<file path=customXml/itemProps8.xml><?xml version="1.0" encoding="utf-8"?>
<ds:datastoreItem xmlns:ds="http://schemas.openxmlformats.org/officeDocument/2006/customXml" ds:itemID="{7EA538E6-3BD4-42C9-BEF5-8D90A23BC678}">
  <ds:schemaRefs/>
</ds:datastoreItem>
</file>

<file path=customXml/itemProps9.xml><?xml version="1.0" encoding="utf-8"?>
<ds:datastoreItem xmlns:ds="http://schemas.openxmlformats.org/officeDocument/2006/customXml" ds:itemID="{A409DB90-1B5C-4007-8927-5AAA378AE6A2}">
  <ds:schemaRefs/>
</ds:datastoreItem>
</file>

<file path=customXml/itemProps10.xml><?xml version="1.0" encoding="utf-8"?>
<ds:datastoreItem xmlns:ds="http://schemas.openxmlformats.org/officeDocument/2006/customXml" ds:itemID="{EBFC20A8-A7A9-495D-BB09-F4C5009AB513}">
  <ds:schemaRefs/>
</ds:datastoreItem>
</file>

<file path=customXml/itemProps11.xml><?xml version="1.0" encoding="utf-8"?>
<ds:datastoreItem xmlns:ds="http://schemas.openxmlformats.org/officeDocument/2006/customXml" ds:itemID="{60B2DB35-8BA4-4C7B-BBDA-C5FC09351CCA}">
  <ds:schemaRefs/>
</ds:datastoreItem>
</file>

<file path=customXml/itemProps12.xml><?xml version="1.0" encoding="utf-8"?>
<ds:datastoreItem xmlns:ds="http://schemas.openxmlformats.org/officeDocument/2006/customXml" ds:itemID="{EB01D872-C3DD-4089-9500-A15F7B1FDE79}">
  <ds:schemaRefs/>
</ds:datastoreItem>
</file>

<file path=customXml/itemProps13.xml><?xml version="1.0" encoding="utf-8"?>
<ds:datastoreItem xmlns:ds="http://schemas.openxmlformats.org/officeDocument/2006/customXml" ds:itemID="{45CF5D93-81EF-4449-8AE1-A76D648B7E90}">
  <ds:schemaRefs/>
</ds:datastoreItem>
</file>

<file path=customXml/itemProps14.xml><?xml version="1.0" encoding="utf-8"?>
<ds:datastoreItem xmlns:ds="http://schemas.openxmlformats.org/officeDocument/2006/customXml" ds:itemID="{E8C18C7F-F831-4B93-B64E-1F66981D0FA8}">
  <ds:schemaRefs/>
</ds:datastoreItem>
</file>

<file path=customXml/itemProps15.xml><?xml version="1.0" encoding="utf-8"?>
<ds:datastoreItem xmlns:ds="http://schemas.openxmlformats.org/officeDocument/2006/customXml" ds:itemID="{E9481910-428B-4A83-B60A-D266FF5F326E}">
  <ds:schemaRefs/>
</ds:datastoreItem>
</file>

<file path=customXml/itemProps16.xml><?xml version="1.0" encoding="utf-8"?>
<ds:datastoreItem xmlns:ds="http://schemas.openxmlformats.org/officeDocument/2006/customXml" ds:itemID="{F3B1CECD-79F1-417B-8008-803ACE7AF3FE}">
  <ds:schemaRefs/>
</ds:datastoreItem>
</file>

<file path=customXml/itemProps17.xml><?xml version="1.0" encoding="utf-8"?>
<ds:datastoreItem xmlns:ds="http://schemas.openxmlformats.org/officeDocument/2006/customXml" ds:itemID="{9B334904-253F-4662-AE95-69AB4F701E7F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A425B0A6-6576-453E-8478-E5EFEC0443F4}">
  <ds:schemaRefs/>
</ds:datastoreItem>
</file>

<file path=customXml/itemProps19.xml><?xml version="1.0" encoding="utf-8"?>
<ds:datastoreItem xmlns:ds="http://schemas.openxmlformats.org/officeDocument/2006/customXml" ds:itemID="{09A01938-03D7-4917-B2A4-54CA01A8552E}">
  <ds:schemaRefs/>
</ds:datastoreItem>
</file>

<file path=customXml/itemProps20.xml><?xml version="1.0" encoding="utf-8"?>
<ds:datastoreItem xmlns:ds="http://schemas.openxmlformats.org/officeDocument/2006/customXml" ds:itemID="{2170C452-614C-41FF-834F-1BB97C7ABD25}">
  <ds:schemaRefs/>
</ds:datastoreItem>
</file>

<file path=customXml/itemProps21.xml><?xml version="1.0" encoding="utf-8"?>
<ds:datastoreItem xmlns:ds="http://schemas.openxmlformats.org/officeDocument/2006/customXml" ds:itemID="{4A009222-6151-4538-B6D5-53A31C62B3A8}">
  <ds:schemaRefs/>
</ds:datastoreItem>
</file>

<file path=customXml/itemProps22.xml><?xml version="1.0" encoding="utf-8"?>
<ds:datastoreItem xmlns:ds="http://schemas.openxmlformats.org/officeDocument/2006/customXml" ds:itemID="{1C7B34EF-947A-4374-8173-E3DDE06C5911}">
  <ds:schemaRefs/>
</ds:datastoreItem>
</file>

<file path=customXml/itemProps23.xml><?xml version="1.0" encoding="utf-8"?>
<ds:datastoreItem xmlns:ds="http://schemas.openxmlformats.org/officeDocument/2006/customXml" ds:itemID="{80B0BBE4-CDCC-4F95-80F6-D102B81546EF}">
  <ds:schemaRefs/>
</ds:datastoreItem>
</file>

<file path=customXml/itemProps24.xml><?xml version="1.0" encoding="utf-8"?>
<ds:datastoreItem xmlns:ds="http://schemas.openxmlformats.org/officeDocument/2006/customXml" ds:itemID="{56C32045-DD22-45D9-BE31-C24F8C8BB846}">
  <ds:schemaRefs/>
</ds:datastoreItem>
</file>

<file path=customXml/itemProps25.xml><?xml version="1.0" encoding="utf-8"?>
<ds:datastoreItem xmlns:ds="http://schemas.openxmlformats.org/officeDocument/2006/customXml" ds:itemID="{E20C42F6-A724-41F2-B631-1B3C8022846B}">
  <ds:schemaRefs/>
</ds:datastoreItem>
</file>

<file path=customXml/itemProps26.xml><?xml version="1.0" encoding="utf-8"?>
<ds:datastoreItem xmlns:ds="http://schemas.openxmlformats.org/officeDocument/2006/customXml" ds:itemID="{B3400B99-F7F0-4671-906C-D77328EFD03A}">
  <ds:schemaRefs/>
</ds:datastoreItem>
</file>

<file path=customXml/itemProps27.xml><?xml version="1.0" encoding="utf-8"?>
<ds:datastoreItem xmlns:ds="http://schemas.openxmlformats.org/officeDocument/2006/customXml" ds:itemID="{2B77A8B7-701D-4221-A774-8106A1416FD3}">
  <ds:schemaRefs/>
</ds:datastoreItem>
</file>

<file path=customXml/itemProps28.xml><?xml version="1.0" encoding="utf-8"?>
<ds:datastoreItem xmlns:ds="http://schemas.openxmlformats.org/officeDocument/2006/customXml" ds:itemID="{1586F047-4AC1-4B79-86C5-D27C2A3BFB8A}">
  <ds:schemaRefs/>
</ds:datastoreItem>
</file>

<file path=customXml/itemProps29.xml><?xml version="1.0" encoding="utf-8"?>
<ds:datastoreItem xmlns:ds="http://schemas.openxmlformats.org/officeDocument/2006/customXml" ds:itemID="{B3F784F0-D1AC-41EA-B01F-B03D0B250324}">
  <ds:schemaRefs/>
</ds:datastoreItem>
</file>

<file path=customXml/itemProps30.xml><?xml version="1.0" encoding="utf-8"?>
<ds:datastoreItem xmlns:ds="http://schemas.openxmlformats.org/officeDocument/2006/customXml" ds:itemID="{7B9D983F-505E-4C8B-A1AE-F246600C72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Matrice</vt:lpstr>
      <vt:lpstr>Calcul</vt:lpstr>
      <vt:lpstr>PivotTable</vt:lpstr>
      <vt:lpstr>Feuil2</vt:lpstr>
      <vt:lpstr>Sheet1</vt:lpstr>
    </vt:vector>
  </TitlesOfParts>
  <Manager>Robert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Bad Debt Calculation</dc:title>
  <dc:creator>Mohammed Hafrate</dc:creator>
  <dc:description>www.clearlyandsimply.com</dc:description>
  <cp:lastModifiedBy>MohammedHafarte</cp:lastModifiedBy>
  <cp:lastPrinted>2010-01-31T15:37:39Z</cp:lastPrinted>
  <dcterms:created xsi:type="dcterms:W3CDTF">2007-09-07T07:07:46Z</dcterms:created>
  <dcterms:modified xsi:type="dcterms:W3CDTF">2026-02-04T15:55:00Z</dcterms:modified>
  <cp:category>Business Intelligence, Dashboards, Excel, Show Cases, Visualization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2026-02-03T15:22:09Z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cb512393-195b-4c0e-8e00-bcb8d9b0c017</vt:lpwstr>
  </property>
  <property fmtid="{D5CDD505-2E9C-101B-9397-08002B2CF9AE}" pid="7" name="MSIP_Label_defa4170-0d19-0005-0004-bc88714345d2_ActionId">
    <vt:lpwstr>a986b74d-3a02-4a4e-b2e4-67b4b1923e93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